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customXml/itemProps3.xml" ContentType="application/vnd.openxmlformats-officedocument.customXmlProperties+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42.xml" ContentType="application/vnd.openxmlformats-officedocument.spreadsheetml.worksheet+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Override PartName="/xl/externalLinks/externalLink7.xml" ContentType="application/vnd.openxmlformats-officedocument.spreadsheetml.externalLink+xml"/>
  <Override PartName="/xl/charts/chart2.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sheets/sheet5.xml" ContentType="application/vnd.openxmlformats-officedocument.spreadsheetml.worksheet+xml"/>
  <Override PartName="/xl/externalLinks/externalLink5.xml" ContentType="application/vnd.openxmlformats-officedocument.spreadsheetml.externalLink+xml"/>
  <Override PartName="/xl/externalLinks/externalLink16.xml" ContentType="application/vnd.openxmlformats-officedocument.spreadsheetml.externalLink+xml"/>
  <Override PartName="/xl/drawings/drawing2.xml" ContentType="application/vnd.openxmlformats-officedocument.drawing+xml"/>
  <Override PartName="/xl/worksheets/sheet3.xml" ContentType="application/vnd.openxmlformats-officedocument.spreadsheetml.worksheet+xml"/>
  <Override PartName="/xl/externalLinks/externalLink3.xml" ContentType="application/vnd.openxmlformats-officedocument.spreadsheetml.externalLink+xml"/>
  <Override PartName="/xl/externalLinks/externalLink14.xml" ContentType="application/vnd.openxmlformats-officedocument.spreadsheetml.externalLink+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2.xml" ContentType="application/vnd.openxmlformats-officedocument.spreadsheetml.externalLink+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customXml/itemProps4.xml" ContentType="application/vnd.openxmlformats-officedocument.customXmlProperties+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Default Extension="bin" ContentType="application/vnd.openxmlformats-officedocument.spreadsheetml.printerSettings"/>
  <Override PartName="/customXml/itemProps2.xml" ContentType="application/vnd.openxmlformats-officedocument.customXmlProperties+xml"/>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externalLinks/externalLink8.xml" ContentType="application/vnd.openxmlformats-officedocument.spreadsheetml.externalLink+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externalLinks/externalLink6.xml" ContentType="application/vnd.openxmlformats-officedocument.spreadsheetml.externalLink+xml"/>
  <Override PartName="/xl/charts/chart3.xml" ContentType="application/vnd.openxmlformats-officedocument.drawingml.chart+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15.xml" ContentType="application/vnd.openxmlformats-officedocument.spreadsheetml.externalLink+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externalLinks/externalLink13.xml" ContentType="application/vnd.openxmlformats-officedocument.spreadsheetml.externalLink+xml"/>
  <Override PartName="/xl/drawings/drawing1.xml" ContentType="application/vnd.openxmlformats-officedocument.drawing+xml"/>
  <Override PartName="/xl/externalLinks/externalLink1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bookViews>
    <workbookView xWindow="-15" yWindow="-15" windowWidth="7695" windowHeight="8295" tabRatio="798" firstSheet="19" activeTab="22"/>
  </bookViews>
  <sheets>
    <sheet name="Navigation" sheetId="30" r:id="rId1"/>
    <sheet name="Cover" sheetId="35" r:id="rId2"/>
    <sheet name="Contents" sheetId="40" r:id="rId3"/>
    <sheet name="Check&amp;Bal report" sheetId="45" r:id="rId4"/>
    <sheet name="Names and date input" sheetId="47" r:id="rId5"/>
    <sheet name="1.1 DPCR4 Summary Indicators" sheetId="9" r:id="rId6"/>
    <sheet name="1.2 Activity Analysis" sheetId="113" r:id="rId7"/>
    <sheet name="1.3 Full Activity costs" sheetId="114" r:id="rId8"/>
    <sheet name="2.1 Reg Accounts Rec" sheetId="6" r:id="rId9"/>
    <sheet name="2.2 Detailed Cost Matrix" sheetId="1" r:id="rId10"/>
    <sheet name="2.3 Insp, maint,tree &amp; Faults" sheetId="38" r:id="rId11"/>
    <sheet name="2.4 Detailed Capex" sheetId="59" r:id="rId12"/>
    <sheet name="2.5 Atypicals &amp; provisions" sheetId="104" r:id="rId13"/>
    <sheet name="2.6 Miscellaneous" sheetId="94" r:id="rId14"/>
    <sheet name="2.7 FTEs" sheetId="54" r:id="rId15"/>
    <sheet name="2.8 Detailed IT" sheetId="62" r:id="rId16"/>
    <sheet name="2.9 Business Support" sheetId="100" r:id="rId17"/>
    <sheet name="2.10 Excluded Services" sheetId="67" r:id="rId18"/>
    <sheet name="2.11 Related Party analysis" sheetId="93" r:id="rId19"/>
    <sheet name="2.12 Cost Mapping" sheetId="96" r:id="rId20"/>
    <sheet name="2.13 Year movement" sheetId="98" r:id="rId21"/>
    <sheet name="2.14 TMA &amp; ESQCR Data" sheetId="130" r:id="rId22"/>
    <sheet name="3.1 Net Debt and Borrowings" sheetId="39" r:id="rId23"/>
    <sheet name="3.2 Cash Pension contributions" sheetId="32" r:id="rId24"/>
    <sheet name="3.3 Tax Capital allowances" sheetId="48" r:id="rId25"/>
    <sheet name="3.4 Tax computation" sheetId="49" r:id="rId26"/>
    <sheet name="4.1 RAV rollforward" sheetId="92" r:id="rId27"/>
    <sheet name="4.2 Indirect Cost Adjustment" sheetId="15" r:id="rId28"/>
    <sheet name="4.3 DPCR4 basis" sheetId="91" r:id="rId29"/>
    <sheet name="4.4 RP Margin Adjustment" sheetId="129" r:id="rId30"/>
    <sheet name="5.1 Network Data" sheetId="124" r:id="rId31"/>
    <sheet name="5.2 DPCR4 Capex Plan" sheetId="119" r:id="rId32"/>
    <sheet name="5.3 Asset data" sheetId="122" r:id="rId33"/>
    <sheet name="5.4 Asset age profile" sheetId="123" r:id="rId34"/>
    <sheet name="5.5 Capex scheme analysis" sheetId="125" r:id="rId35"/>
    <sheet name="5.6 OHL Refurb" sheetId="128" r:id="rId36"/>
    <sheet name="5.7 Veg management" sheetId="127" r:id="rId37"/>
    <sheet name="5.8 Network Analysis Load" sheetId="120" r:id="rId38"/>
    <sheet name="5.9 Network Fault Levels" sheetId="121" r:id="rId39"/>
    <sheet name="5.10 Network Analysis Non-Load" sheetId="126" r:id="rId40"/>
    <sheet name="6 Working data" sheetId="131" r:id="rId41"/>
    <sheet name="Changes" sheetId="132" r:id="rId42"/>
  </sheets>
  <externalReferences>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s>
  <definedNames>
    <definedName name="_xlnm._FilterDatabase" localSheetId="33" hidden="1">'5.4 Asset age profile'!$C$8:$CW$147</definedName>
    <definedName name="_xlnm._FilterDatabase" localSheetId="37" hidden="1">'5.8 Network Analysis Load'!$A$10:$A$17</definedName>
    <definedName name="constrainsts" localSheetId="30">#REF!</definedName>
    <definedName name="constrainsts" localSheetId="31">'[1]4.3 Network Analysis Load'!#REF!</definedName>
    <definedName name="constrainsts" localSheetId="37">#REF!</definedName>
    <definedName name="constrainsts" localSheetId="38">#REF!</definedName>
    <definedName name="OLE_LINK1" localSheetId="22">'3.1 Net Debt and Borrowings'!$I$14</definedName>
    <definedName name="_xlnm.Print_Area" localSheetId="5">'1.1 DPCR4 Summary Indicators'!$A$1:$K$61</definedName>
    <definedName name="_xlnm.Print_Area" localSheetId="6">'1.2 Activity Analysis'!$A$1:$Q$45</definedName>
    <definedName name="_xlnm.Print_Area" localSheetId="7">'1.3 Full Activity costs'!$A$1:$AL$90</definedName>
    <definedName name="_xlnm.Print_Area" localSheetId="8">'2.1 Reg Accounts Rec'!$A$1:$U$154</definedName>
    <definedName name="_xlnm.Print_Area" localSheetId="17">'2.10 Excluded Services'!$A$1:$Q$43</definedName>
    <definedName name="_xlnm.Print_Area" localSheetId="18">'2.11 Related Party analysis'!$A$1:$X$118</definedName>
    <definedName name="_xlnm.Print_Area" localSheetId="20">'2.13 Year movement'!$B$103:$AF$175</definedName>
    <definedName name="_xlnm.Print_Area" localSheetId="9">'2.2 Detailed Cost Matrix'!$A$1:$AO$213</definedName>
    <definedName name="_xlnm.Print_Area" localSheetId="10">'2.3 Insp, maint,tree &amp; Faults'!$A$1:$R$49</definedName>
    <definedName name="_xlnm.Print_Area" localSheetId="11">'2.4 Detailed Capex'!$A$1:$M$89</definedName>
    <definedName name="_xlnm.Print_Area" localSheetId="12">'2.5 Atypicals &amp; provisions'!$A$1:$AN$348</definedName>
    <definedName name="_xlnm.Print_Area" localSheetId="13">'2.6 Miscellaneous'!$A$1:$M$103</definedName>
    <definedName name="_xlnm.Print_Area" localSheetId="14">'2.7 FTEs'!$A$1:$AG$47</definedName>
    <definedName name="_xlnm.Print_Area" localSheetId="15">'2.8 Detailed IT'!$A$1:$H$30</definedName>
    <definedName name="_xlnm.Print_Area" localSheetId="16">'2.9 Business Support'!$B$59:$F$73</definedName>
    <definedName name="_xlnm.Print_Area" localSheetId="22">'3.1 Net Debt and Borrowings'!$A$4:$S$255</definedName>
    <definedName name="_xlnm.Print_Area" localSheetId="23">'3.2 Cash Pension contributions'!$A$1:$AB$132</definedName>
    <definedName name="_xlnm.Print_Area" localSheetId="24">'3.3 Tax Capital allowances'!$A$1:$N$78</definedName>
    <definedName name="_xlnm.Print_Area" localSheetId="25">'3.4 Tax computation'!$A$1:$J$107</definedName>
    <definedName name="_xlnm.Print_Area" localSheetId="26">'4.1 RAV rollforward'!$A$1:$AK$318</definedName>
    <definedName name="_xlnm.Print_Area" localSheetId="27">'4.2 Indirect Cost Adjustment'!$A$1:$U$49</definedName>
    <definedName name="_xlnm.Print_Area" localSheetId="28">'4.3 DPCR4 basis'!$A$1:$M$87</definedName>
    <definedName name="_xlnm.Print_Area" localSheetId="29">'4.4 RP Margin Adjustment'!$A$1:$AL$48</definedName>
    <definedName name="_xlnm.Print_Area" localSheetId="30">'5.1 Network Data'!$A$1:$J$3</definedName>
    <definedName name="_xlnm.Print_Area" localSheetId="39">'5.10 Network Analysis Non-Load'!$A$1:$L$44</definedName>
    <definedName name="_xlnm.Print_Area" localSheetId="31">'5.2 DPCR4 Capex Plan'!$A$1:$J$29</definedName>
    <definedName name="_xlnm.Print_Area" localSheetId="32">'5.3 Asset data'!$A$1:$O$149</definedName>
    <definedName name="_xlnm.Print_Area" localSheetId="33">'5.4 Asset age profile'!$A$1:$CW$188</definedName>
    <definedName name="_xlnm.Print_Area" localSheetId="34">'5.5 Capex scheme analysis'!$A$1:$M$18</definedName>
    <definedName name="_xlnm.Print_Area" localSheetId="35">'5.6 OHL Refurb'!$A$1:$J$30</definedName>
    <definedName name="_xlnm.Print_Area" localSheetId="36">'5.7 Veg management'!$A$1:$L$28</definedName>
    <definedName name="_xlnm.Print_Area" localSheetId="37">'5.8 Network Analysis Load'!$A$1:$T$226</definedName>
    <definedName name="_xlnm.Print_Area" localSheetId="38">'5.9 Network Fault Levels'!$A$1:$AA$80</definedName>
    <definedName name="_xlnm.Print_Area" localSheetId="3">'Check&amp;Bal report'!$A$1:$I$25</definedName>
    <definedName name="_xlnm.Print_Area" localSheetId="2">Contents!$A$14:$U$50</definedName>
    <definedName name="_xlnm.Print_Area" localSheetId="1">Cover!$B$5:$H$17</definedName>
    <definedName name="_xlnm.Print_Area" localSheetId="4">'Names and date input'!$A$1:$E$46</definedName>
    <definedName name="_xlnm.Print_Area" localSheetId="0">Navigation!$A$1:$S$34</definedName>
    <definedName name="_xlnm.Print_Titles" localSheetId="19">'2.12 Cost Mapping'!$7:$11</definedName>
    <definedName name="_xlnm.Print_Titles" localSheetId="20">'2.13 Year movement'!$7:$10</definedName>
    <definedName name="_xlnm.Print_Titles" localSheetId="9">'2.2 Detailed Cost Matrix'!$1:$3</definedName>
    <definedName name="_xlnm.Print_Titles" localSheetId="12">'2.5 Atypicals &amp; provisions'!$1:$9</definedName>
    <definedName name="_xlnm.Print_Titles" localSheetId="22">'3.1 Net Debt and Borrowings'!$1:$3</definedName>
    <definedName name="_xlnm.Print_Titles" localSheetId="32">'5.3 Asset data'!$1:$6</definedName>
    <definedName name="_xlnm.Print_Titles" localSheetId="33">'5.4 Asset age profile'!$A:$C,'5.4 Asset age profile'!$5:$6</definedName>
    <definedName name="Table2.12TotalCost">'2.12 Cost Mapping'!$C$12:$C$499</definedName>
  </definedNames>
  <calcPr calcId="125725"/>
</workbook>
</file>

<file path=xl/calcChain.xml><?xml version="1.0" encoding="utf-8"?>
<calcChain xmlns="http://schemas.openxmlformats.org/spreadsheetml/2006/main">
  <c r="F306" i="131"/>
  <c r="G306"/>
  <c r="H306"/>
  <c r="I306"/>
  <c r="J306"/>
  <c r="K306"/>
  <c r="L306"/>
  <c r="M306"/>
  <c r="N306"/>
  <c r="O306"/>
  <c r="P306"/>
  <c r="Q306"/>
  <c r="R306"/>
  <c r="S306"/>
  <c r="T306"/>
  <c r="U306"/>
  <c r="V306"/>
  <c r="W306"/>
  <c r="X306"/>
  <c r="Y306"/>
  <c r="Z306"/>
  <c r="AA306"/>
  <c r="AB306"/>
  <c r="AC306"/>
  <c r="AD306"/>
  <c r="AE306"/>
  <c r="F307"/>
  <c r="G307"/>
  <c r="H307"/>
  <c r="I307"/>
  <c r="J307"/>
  <c r="K307"/>
  <c r="L307"/>
  <c r="M307"/>
  <c r="N307"/>
  <c r="O307"/>
  <c r="P307"/>
  <c r="Q307"/>
  <c r="R307"/>
  <c r="S307"/>
  <c r="T307"/>
  <c r="U307"/>
  <c r="V307"/>
  <c r="W307"/>
  <c r="X307"/>
  <c r="Y307"/>
  <c r="Z307"/>
  <c r="AA307"/>
  <c r="AB307"/>
  <c r="AC307"/>
  <c r="AD307"/>
  <c r="AE307"/>
  <c r="F308"/>
  <c r="G308"/>
  <c r="H308"/>
  <c r="I308"/>
  <c r="J308"/>
  <c r="K308"/>
  <c r="L308"/>
  <c r="M308"/>
  <c r="N308"/>
  <c r="O308"/>
  <c r="P308"/>
  <c r="Q308"/>
  <c r="R308"/>
  <c r="S308"/>
  <c r="T308"/>
  <c r="U308"/>
  <c r="V308"/>
  <c r="W308"/>
  <c r="X308"/>
  <c r="Y308"/>
  <c r="Z308"/>
  <c r="AA308"/>
  <c r="AB308"/>
  <c r="AC308"/>
  <c r="AD308"/>
  <c r="AE308"/>
  <c r="F309"/>
  <c r="G309"/>
  <c r="H309"/>
  <c r="I309"/>
  <c r="J309"/>
  <c r="K309"/>
  <c r="L309"/>
  <c r="M309"/>
  <c r="N309"/>
  <c r="O309"/>
  <c r="P309"/>
  <c r="Q309"/>
  <c r="R309"/>
  <c r="S309"/>
  <c r="T309"/>
  <c r="U309"/>
  <c r="V309"/>
  <c r="W309"/>
  <c r="X309"/>
  <c r="Y309"/>
  <c r="Z309"/>
  <c r="AA309"/>
  <c r="AB309"/>
  <c r="AC309"/>
  <c r="AD309"/>
  <c r="AE309"/>
  <c r="F310"/>
  <c r="G310"/>
  <c r="H310"/>
  <c r="I310"/>
  <c r="J310"/>
  <c r="K310"/>
  <c r="L310"/>
  <c r="M310"/>
  <c r="N310"/>
  <c r="O310"/>
  <c r="P310"/>
  <c r="Q310"/>
  <c r="R310"/>
  <c r="S310"/>
  <c r="T310"/>
  <c r="U310"/>
  <c r="V310"/>
  <c r="W310"/>
  <c r="X310"/>
  <c r="Y310"/>
  <c r="Z310"/>
  <c r="AA310"/>
  <c r="AB310"/>
  <c r="AC310"/>
  <c r="AD310"/>
  <c r="AE310"/>
  <c r="F311"/>
  <c r="G311"/>
  <c r="H311"/>
  <c r="I311"/>
  <c r="J311"/>
  <c r="K311"/>
  <c r="L311"/>
  <c r="M311"/>
  <c r="N311"/>
  <c r="O311"/>
  <c r="P311"/>
  <c r="Q311"/>
  <c r="R311"/>
  <c r="S311"/>
  <c r="T311"/>
  <c r="U311"/>
  <c r="V311"/>
  <c r="W311"/>
  <c r="X311"/>
  <c r="Y311"/>
  <c r="Z311"/>
  <c r="AA311"/>
  <c r="AB311"/>
  <c r="AC311"/>
  <c r="AD311"/>
  <c r="AE311"/>
  <c r="F312"/>
  <c r="G312"/>
  <c r="H312"/>
  <c r="I312"/>
  <c r="J312"/>
  <c r="K312"/>
  <c r="L312"/>
  <c r="M312"/>
  <c r="N312"/>
  <c r="O312"/>
  <c r="P312"/>
  <c r="Q312"/>
  <c r="R312"/>
  <c r="S312"/>
  <c r="T312"/>
  <c r="U312"/>
  <c r="V312"/>
  <c r="W312"/>
  <c r="X312"/>
  <c r="Y312"/>
  <c r="Z312"/>
  <c r="AA312"/>
  <c r="AB312"/>
  <c r="AC312"/>
  <c r="AD312"/>
  <c r="AE312"/>
  <c r="F313"/>
  <c r="G313"/>
  <c r="H313"/>
  <c r="I313"/>
  <c r="J313"/>
  <c r="K313"/>
  <c r="L313"/>
  <c r="M313"/>
  <c r="N313"/>
  <c r="O313"/>
  <c r="P313"/>
  <c r="Q313"/>
  <c r="R313"/>
  <c r="S313"/>
  <c r="T313"/>
  <c r="U313"/>
  <c r="V313"/>
  <c r="W313"/>
  <c r="X313"/>
  <c r="Y313"/>
  <c r="Z313"/>
  <c r="AA313"/>
  <c r="AB313"/>
  <c r="AC313"/>
  <c r="AD313"/>
  <c r="AE313"/>
  <c r="F314"/>
  <c r="G314"/>
  <c r="H314"/>
  <c r="I314"/>
  <c r="J314"/>
  <c r="K314"/>
  <c r="L314"/>
  <c r="M314"/>
  <c r="N314"/>
  <c r="O314"/>
  <c r="P314"/>
  <c r="Q314"/>
  <c r="R314"/>
  <c r="S314"/>
  <c r="T314"/>
  <c r="U314"/>
  <c r="V314"/>
  <c r="W314"/>
  <c r="X314"/>
  <c r="Y314"/>
  <c r="Z314"/>
  <c r="AA314"/>
  <c r="AB314"/>
  <c r="AC314"/>
  <c r="AD314"/>
  <c r="AE314"/>
  <c r="F315"/>
  <c r="G315"/>
  <c r="H315"/>
  <c r="I315"/>
  <c r="J315"/>
  <c r="K315"/>
  <c r="L315"/>
  <c r="M315"/>
  <c r="N315"/>
  <c r="O315"/>
  <c r="P315"/>
  <c r="Q315"/>
  <c r="R315"/>
  <c r="S315"/>
  <c r="T315"/>
  <c r="U315"/>
  <c r="V315"/>
  <c r="W315"/>
  <c r="X315"/>
  <c r="Y315"/>
  <c r="Z315"/>
  <c r="AA315"/>
  <c r="AB315"/>
  <c r="AC315"/>
  <c r="AD315"/>
  <c r="AE315"/>
  <c r="F316"/>
  <c r="G316"/>
  <c r="H316"/>
  <c r="I316"/>
  <c r="J316"/>
  <c r="K316"/>
  <c r="L316"/>
  <c r="M316"/>
  <c r="N316"/>
  <c r="O316"/>
  <c r="P316"/>
  <c r="Q316"/>
  <c r="R316"/>
  <c r="S316"/>
  <c r="T316"/>
  <c r="U316"/>
  <c r="V316"/>
  <c r="W316"/>
  <c r="X316"/>
  <c r="Y316"/>
  <c r="Z316"/>
  <c r="AA316"/>
  <c r="AB316"/>
  <c r="AC316"/>
  <c r="AD316"/>
  <c r="AE316"/>
  <c r="F317"/>
  <c r="G317"/>
  <c r="H317"/>
  <c r="I317"/>
  <c r="J317"/>
  <c r="K317"/>
  <c r="L317"/>
  <c r="M317"/>
  <c r="N317"/>
  <c r="O317"/>
  <c r="P317"/>
  <c r="Q317"/>
  <c r="R317"/>
  <c r="S317"/>
  <c r="T317"/>
  <c r="U317"/>
  <c r="V317"/>
  <c r="W317"/>
  <c r="X317"/>
  <c r="Y317"/>
  <c r="Z317"/>
  <c r="AA317"/>
  <c r="AB317"/>
  <c r="AC317"/>
  <c r="AD317"/>
  <c r="AE317"/>
  <c r="F318"/>
  <c r="G318"/>
  <c r="H318"/>
  <c r="I318"/>
  <c r="J318"/>
  <c r="K318"/>
  <c r="L318"/>
  <c r="M318"/>
  <c r="N318"/>
  <c r="O318"/>
  <c r="P318"/>
  <c r="Q318"/>
  <c r="R318"/>
  <c r="S318"/>
  <c r="T318"/>
  <c r="U318"/>
  <c r="V318"/>
  <c r="W318"/>
  <c r="X318"/>
  <c r="Y318"/>
  <c r="Z318"/>
  <c r="AA318"/>
  <c r="AB318"/>
  <c r="AC318"/>
  <c r="AD318"/>
  <c r="AE318"/>
  <c r="F319"/>
  <c r="G319"/>
  <c r="H319"/>
  <c r="I319"/>
  <c r="J319"/>
  <c r="K319"/>
  <c r="L319"/>
  <c r="M319"/>
  <c r="N319"/>
  <c r="O319"/>
  <c r="P319"/>
  <c r="Q319"/>
  <c r="R319"/>
  <c r="S319"/>
  <c r="T319"/>
  <c r="U319"/>
  <c r="V319"/>
  <c r="W319"/>
  <c r="X319"/>
  <c r="Y319"/>
  <c r="Z319"/>
  <c r="AA319"/>
  <c r="AB319"/>
  <c r="AC319"/>
  <c r="AD319"/>
  <c r="AE319"/>
  <c r="E319"/>
  <c r="E318"/>
  <c r="E317"/>
  <c r="E316"/>
  <c r="E315"/>
  <c r="E314"/>
  <c r="E313"/>
  <c r="E311"/>
  <c r="E312"/>
  <c r="E310"/>
  <c r="E309"/>
  <c r="E308"/>
  <c r="E307"/>
  <c r="E306"/>
  <c r="F32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F337"/>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F353"/>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Y302" i="92"/>
  <c r="M244" i="131"/>
  <c r="X160" i="1" l="1"/>
  <c r="D80" i="6" l="1"/>
  <c r="D81"/>
  <c r="D82"/>
  <c r="I25"/>
  <c r="R25"/>
  <c r="Q25"/>
  <c r="P25"/>
  <c r="O25"/>
  <c r="N25"/>
  <c r="M25"/>
  <c r="L25"/>
  <c r="K25"/>
  <c r="J25"/>
  <c r="E18" i="114"/>
  <c r="F18"/>
  <c r="G18"/>
  <c r="H18"/>
  <c r="I18"/>
  <c r="J18"/>
  <c r="K18"/>
  <c r="L18"/>
  <c r="M18"/>
  <c r="N18"/>
  <c r="O18"/>
  <c r="P18"/>
  <c r="Q18"/>
  <c r="R18"/>
  <c r="S18"/>
  <c r="T18"/>
  <c r="U18"/>
  <c r="V18"/>
  <c r="W18"/>
  <c r="X18"/>
  <c r="Y18"/>
  <c r="Z18"/>
  <c r="AA18"/>
  <c r="AB18"/>
  <c r="AC18"/>
  <c r="AD18"/>
  <c r="AE18"/>
  <c r="AF18"/>
  <c r="AG18"/>
  <c r="AH18"/>
  <c r="AI18"/>
  <c r="AJ18"/>
  <c r="AK18"/>
  <c r="D18"/>
  <c r="E16"/>
  <c r="F16"/>
  <c r="G16"/>
  <c r="H16"/>
  <c r="I16"/>
  <c r="J16"/>
  <c r="K16"/>
  <c r="L16"/>
  <c r="M16"/>
  <c r="N16"/>
  <c r="O16"/>
  <c r="P16"/>
  <c r="Q16"/>
  <c r="R16"/>
  <c r="S16"/>
  <c r="T16"/>
  <c r="U16"/>
  <c r="V16"/>
  <c r="W16"/>
  <c r="X16"/>
  <c r="Y16"/>
  <c r="Z16"/>
  <c r="AA16"/>
  <c r="AB16"/>
  <c r="AC16"/>
  <c r="AD16"/>
  <c r="AE16"/>
  <c r="AF16"/>
  <c r="AG16"/>
  <c r="AH16"/>
  <c r="AI16"/>
  <c r="AJ16"/>
  <c r="AK16"/>
  <c r="D16"/>
  <c r="D20"/>
  <c r="Y303" i="92"/>
  <c r="E108" i="131"/>
  <c r="F305"/>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M301"/>
  <c r="L301"/>
  <c r="K301"/>
  <c r="J301"/>
  <c r="I301"/>
  <c r="H301"/>
  <c r="M282"/>
  <c r="H282"/>
  <c r="M263"/>
  <c r="L263"/>
  <c r="K263"/>
  <c r="J263"/>
  <c r="I263"/>
  <c r="H263"/>
  <c r="H244"/>
  <c r="M225"/>
  <c r="H225"/>
  <c r="M206"/>
  <c r="H206"/>
  <c r="M186"/>
  <c r="L186"/>
  <c r="K186"/>
  <c r="J186"/>
  <c r="I186"/>
  <c r="H186"/>
  <c r="M185"/>
  <c r="L185"/>
  <c r="K185"/>
  <c r="J185"/>
  <c r="I185"/>
  <c r="N184"/>
  <c r="N183"/>
  <c r="N182"/>
  <c r="N181"/>
  <c r="N180"/>
  <c r="N179"/>
  <c r="N178"/>
  <c r="N177"/>
  <c r="N176"/>
  <c r="N175"/>
  <c r="N174"/>
  <c r="N173"/>
  <c r="N172"/>
  <c r="N171"/>
  <c r="P147"/>
  <c r="O147" s="1"/>
  <c r="F84"/>
  <c r="F83"/>
  <c r="F82"/>
  <c r="F81"/>
  <c r="F80"/>
  <c r="F79"/>
  <c r="F78"/>
  <c r="F77"/>
  <c r="F76"/>
  <c r="F75"/>
  <c r="F74"/>
  <c r="F73"/>
  <c r="F72"/>
  <c r="F71"/>
  <c r="F69"/>
  <c r="F68"/>
  <c r="F67"/>
  <c r="F66"/>
  <c r="F65"/>
  <c r="F64"/>
  <c r="F63"/>
  <c r="F62"/>
  <c r="F61"/>
  <c r="F60"/>
  <c r="F59"/>
  <c r="F58"/>
  <c r="F57"/>
  <c r="F56"/>
  <c r="E55"/>
  <c r="F55" s="1"/>
  <c r="G55" s="1"/>
  <c r="H55" s="1"/>
  <c r="I55" s="1"/>
  <c r="J55" s="1"/>
  <c r="K55" s="1"/>
  <c r="L55" s="1"/>
  <c r="J53"/>
  <c r="D53"/>
  <c r="I53" s="1"/>
  <c r="J52"/>
  <c r="D52"/>
  <c r="I52" s="1"/>
  <c r="J51"/>
  <c r="D51"/>
  <c r="I51" s="1"/>
  <c r="J50"/>
  <c r="D50"/>
  <c r="I50" s="1"/>
  <c r="J49"/>
  <c r="D49"/>
  <c r="I49" s="1"/>
  <c r="J48"/>
  <c r="D48"/>
  <c r="I48" s="1"/>
  <c r="J47"/>
  <c r="D47"/>
  <c r="I47" s="1"/>
  <c r="J46"/>
  <c r="D46"/>
  <c r="I46" s="1"/>
  <c r="J45"/>
  <c r="D45"/>
  <c r="I45" s="1"/>
  <c r="J44"/>
  <c r="D44"/>
  <c r="I44" s="1"/>
  <c r="J43"/>
  <c r="D43"/>
  <c r="I43" s="1"/>
  <c r="J42"/>
  <c r="D42"/>
  <c r="I42" s="1"/>
  <c r="J41"/>
  <c r="D41"/>
  <c r="I41" s="1"/>
  <c r="J40"/>
  <c r="D40"/>
  <c r="I40" s="1"/>
  <c r="E39"/>
  <c r="F39" s="1"/>
  <c r="G39" s="1"/>
  <c r="H39" s="1"/>
  <c r="I39" s="1"/>
  <c r="J39" s="1"/>
  <c r="K39" s="1"/>
  <c r="L39" s="1"/>
  <c r="L19"/>
  <c r="M19" s="1"/>
  <c r="N19" s="1"/>
  <c r="O19" s="1"/>
  <c r="P19" s="1"/>
  <c r="T8"/>
  <c r="S8"/>
  <c r="R8"/>
  <c r="T7"/>
  <c r="S7"/>
  <c r="R7"/>
  <c r="AF57" i="98"/>
  <c r="AF34"/>
  <c r="AG34" s="1"/>
  <c r="AF16"/>
  <c r="AG16" s="1"/>
  <c r="AE100"/>
  <c r="AD100"/>
  <c r="AC100"/>
  <c r="AB100"/>
  <c r="AA100"/>
  <c r="Z100"/>
  <c r="Y100"/>
  <c r="X100"/>
  <c r="W100"/>
  <c r="V100"/>
  <c r="U100"/>
  <c r="T100"/>
  <c r="S100"/>
  <c r="R100"/>
  <c r="Q100"/>
  <c r="P100"/>
  <c r="O100"/>
  <c r="N100"/>
  <c r="M100"/>
  <c r="L100"/>
  <c r="K100"/>
  <c r="J100"/>
  <c r="I100"/>
  <c r="H100"/>
  <c r="G100"/>
  <c r="F100"/>
  <c r="E100"/>
  <c r="C100"/>
  <c r="AF99"/>
  <c r="AG99" s="1"/>
  <c r="AF98"/>
  <c r="AG98" s="1"/>
  <c r="AF97"/>
  <c r="AG97" s="1"/>
  <c r="AF96"/>
  <c r="AG96" s="1"/>
  <c r="AF95"/>
  <c r="AG95" s="1"/>
  <c r="AF94"/>
  <c r="AG94" s="1"/>
  <c r="AF93"/>
  <c r="AG93" s="1"/>
  <c r="AF92"/>
  <c r="AG92" s="1"/>
  <c r="AF91"/>
  <c r="AG91" s="1"/>
  <c r="AF90"/>
  <c r="AG90" s="1"/>
  <c r="AF89"/>
  <c r="AG89" s="1"/>
  <c r="AF88"/>
  <c r="AG88" s="1"/>
  <c r="AF87"/>
  <c r="AG87" s="1"/>
  <c r="AF86"/>
  <c r="AG86" s="1"/>
  <c r="AF85"/>
  <c r="AG85" s="1"/>
  <c r="AF84"/>
  <c r="AG84" s="1"/>
  <c r="AF83"/>
  <c r="AG83" s="1"/>
  <c r="AF82"/>
  <c r="AG82" s="1"/>
  <c r="D100"/>
  <c r="AF81"/>
  <c r="AG81" s="1"/>
  <c r="AF80"/>
  <c r="AF100" s="1"/>
  <c r="D36" i="130"/>
  <c r="E69" i="100"/>
  <c r="G12" i="54"/>
  <c r="H12"/>
  <c r="H29" s="1"/>
  <c r="J19" i="32"/>
  <c r="O114" i="6"/>
  <c r="O120"/>
  <c r="U110"/>
  <c r="T110"/>
  <c r="O110"/>
  <c r="N110"/>
  <c r="G17" i="91"/>
  <c r="F17"/>
  <c r="G85" i="94"/>
  <c r="C77" i="98"/>
  <c r="C104" s="1"/>
  <c r="C169" s="1"/>
  <c r="C53"/>
  <c r="C29"/>
  <c r="AF33"/>
  <c r="AG33" s="1"/>
  <c r="AE77"/>
  <c r="AD77"/>
  <c r="AC77"/>
  <c r="AB77"/>
  <c r="AA77"/>
  <c r="Z77"/>
  <c r="Y77"/>
  <c r="X77"/>
  <c r="W77"/>
  <c r="V77"/>
  <c r="U77"/>
  <c r="T77"/>
  <c r="S77"/>
  <c r="R77"/>
  <c r="Q77"/>
  <c r="Q104" s="1"/>
  <c r="Q169" s="1"/>
  <c r="P77"/>
  <c r="P104" s="1"/>
  <c r="P169" s="1"/>
  <c r="O77"/>
  <c r="O104" s="1"/>
  <c r="O169" s="1"/>
  <c r="N77"/>
  <c r="N104" s="1"/>
  <c r="N169" s="1"/>
  <c r="M77"/>
  <c r="M104" s="1"/>
  <c r="M169" s="1"/>
  <c r="L77"/>
  <c r="K77"/>
  <c r="K104" s="1"/>
  <c r="K169" s="1"/>
  <c r="J77"/>
  <c r="J104" s="1"/>
  <c r="J169" s="1"/>
  <c r="I77"/>
  <c r="I104" s="1"/>
  <c r="I169" s="1"/>
  <c r="H77"/>
  <c r="H104" s="1"/>
  <c r="H169" s="1"/>
  <c r="G77"/>
  <c r="G104" s="1"/>
  <c r="G169" s="1"/>
  <c r="F77"/>
  <c r="F104" s="1"/>
  <c r="F169" s="1"/>
  <c r="E77"/>
  <c r="E104" s="1"/>
  <c r="E169" s="1"/>
  <c r="D77"/>
  <c r="D104" s="1"/>
  <c r="D169" s="1"/>
  <c r="AF76"/>
  <c r="AG76" s="1"/>
  <c r="AF75"/>
  <c r="AG75" s="1"/>
  <c r="AF74"/>
  <c r="AG74" s="1"/>
  <c r="AF73"/>
  <c r="AG73" s="1"/>
  <c r="AF72"/>
  <c r="AG72" s="1"/>
  <c r="AF71"/>
  <c r="AG71" s="1"/>
  <c r="AF70"/>
  <c r="AG70" s="1"/>
  <c r="AF69"/>
  <c r="AG69" s="1"/>
  <c r="AF68"/>
  <c r="AG68" s="1"/>
  <c r="AF67"/>
  <c r="AG67" s="1"/>
  <c r="AF66"/>
  <c r="AG66" s="1"/>
  <c r="AF65"/>
  <c r="AG65" s="1"/>
  <c r="AF64"/>
  <c r="AG64" s="1"/>
  <c r="AF63"/>
  <c r="AG63" s="1"/>
  <c r="AF62"/>
  <c r="AG62" s="1"/>
  <c r="AF61"/>
  <c r="AG61" s="1"/>
  <c r="AF60"/>
  <c r="AG60" s="1"/>
  <c r="AF59"/>
  <c r="AG59" s="1"/>
  <c r="AF58"/>
  <c r="AG58" s="1"/>
  <c r="AF56"/>
  <c r="D84" i="6"/>
  <c r="AI53" i="45"/>
  <c r="F144" i="6"/>
  <c r="F132"/>
  <c r="J110"/>
  <c r="I110"/>
  <c r="D152"/>
  <c r="F151"/>
  <c r="AM30" i="45"/>
  <c r="AN30"/>
  <c r="AO30"/>
  <c r="AP30"/>
  <c r="AQ30"/>
  <c r="AJ30"/>
  <c r="AK30"/>
  <c r="AL30"/>
  <c r="F147" i="6"/>
  <c r="F146"/>
  <c r="F145"/>
  <c r="F143"/>
  <c r="F134"/>
  <c r="F133"/>
  <c r="F131"/>
  <c r="D140"/>
  <c r="D120"/>
  <c r="D110"/>
  <c r="D96"/>
  <c r="H15" i="94"/>
  <c r="H19"/>
  <c r="H95" i="1"/>
  <c r="N124"/>
  <c r="AD124"/>
  <c r="I168"/>
  <c r="K168"/>
  <c r="M168"/>
  <c r="O168"/>
  <c r="Q168"/>
  <c r="U168"/>
  <c r="Y168"/>
  <c r="AC168"/>
  <c r="N182"/>
  <c r="AD188"/>
  <c r="N196"/>
  <c r="AI168"/>
  <c r="AI166" s="1"/>
  <c r="AK168"/>
  <c r="AK166"/>
  <c r="D59" i="6"/>
  <c r="D60"/>
  <c r="H23" i="94"/>
  <c r="D61" i="6" s="1"/>
  <c r="I62" i="59"/>
  <c r="I64"/>
  <c r="I66"/>
  <c r="I68"/>
  <c r="I70"/>
  <c r="D63" i="100"/>
  <c r="D64"/>
  <c r="D66"/>
  <c r="R158" i="1"/>
  <c r="R161"/>
  <c r="R162"/>
  <c r="R163"/>
  <c r="R164"/>
  <c r="O251" i="104"/>
  <c r="Q251"/>
  <c r="S251"/>
  <c r="U251"/>
  <c r="W251"/>
  <c r="Y251"/>
  <c r="AA251"/>
  <c r="H251"/>
  <c r="I251"/>
  <c r="K251"/>
  <c r="M251"/>
  <c r="AG251"/>
  <c r="AI251"/>
  <c r="AK251"/>
  <c r="AM251"/>
  <c r="J252"/>
  <c r="J284"/>
  <c r="L252"/>
  <c r="P252"/>
  <c r="P284" s="1"/>
  <c r="R252"/>
  <c r="T252"/>
  <c r="T284" s="1"/>
  <c r="T295" s="1"/>
  <c r="DK57" i="45" s="1"/>
  <c r="DL34" s="1"/>
  <c r="V252" i="104"/>
  <c r="X252"/>
  <c r="X284" s="1"/>
  <c r="X295" s="1"/>
  <c r="DO57" i="45" s="1"/>
  <c r="DP34" s="1"/>
  <c r="Z252" i="104"/>
  <c r="AB252"/>
  <c r="AF252"/>
  <c r="AH252"/>
  <c r="AH284" s="1"/>
  <c r="AH295" s="1"/>
  <c r="DY57" i="45" s="1"/>
  <c r="DZ34" s="1"/>
  <c r="AJ252" i="104"/>
  <c r="AL252"/>
  <c r="AL284" s="1"/>
  <c r="AL295" s="1"/>
  <c r="EB57" i="45" s="1"/>
  <c r="EC34" s="1"/>
  <c r="N21" i="104"/>
  <c r="AD21"/>
  <c r="N23"/>
  <c r="AD23"/>
  <c r="N25"/>
  <c r="AD25"/>
  <c r="N28"/>
  <c r="AD28"/>
  <c r="N30"/>
  <c r="AD30"/>
  <c r="N32"/>
  <c r="AD32"/>
  <c r="N34"/>
  <c r="AD34"/>
  <c r="N78"/>
  <c r="AD78"/>
  <c r="N80"/>
  <c r="AD80"/>
  <c r="N82"/>
  <c r="AD82"/>
  <c r="N84"/>
  <c r="AD84"/>
  <c r="N87"/>
  <c r="AD87"/>
  <c r="N89"/>
  <c r="AD89"/>
  <c r="N91"/>
  <c r="AD91"/>
  <c r="F14" i="6"/>
  <c r="F21"/>
  <c r="D22" i="100"/>
  <c r="D24"/>
  <c r="D26"/>
  <c r="D28"/>
  <c r="D30"/>
  <c r="D32"/>
  <c r="D34"/>
  <c r="D35"/>
  <c r="D39"/>
  <c r="H42" i="91"/>
  <c r="V29" i="98"/>
  <c r="T29"/>
  <c r="R29"/>
  <c r="P29"/>
  <c r="N29"/>
  <c r="K29"/>
  <c r="E29"/>
  <c r="Q143" i="93"/>
  <c r="Q145" s="1"/>
  <c r="N143"/>
  <c r="N145" s="1"/>
  <c r="L143"/>
  <c r="L145" s="1"/>
  <c r="J143"/>
  <c r="J145" s="1"/>
  <c r="H143"/>
  <c r="H145" s="1"/>
  <c r="F143"/>
  <c r="F145" s="1"/>
  <c r="D143"/>
  <c r="D145" s="1"/>
  <c r="Q129"/>
  <c r="Q131" s="1"/>
  <c r="P129"/>
  <c r="P131" s="1"/>
  <c r="N129"/>
  <c r="N131" s="1"/>
  <c r="M129"/>
  <c r="M131" s="1"/>
  <c r="L129"/>
  <c r="L131" s="1"/>
  <c r="K129"/>
  <c r="K131" s="1"/>
  <c r="J129"/>
  <c r="J131" s="1"/>
  <c r="I129"/>
  <c r="I131" s="1"/>
  <c r="H129"/>
  <c r="H131" s="1"/>
  <c r="G129"/>
  <c r="G131" s="1"/>
  <c r="F129"/>
  <c r="F131" s="1"/>
  <c r="E129"/>
  <c r="E131" s="1"/>
  <c r="D129"/>
  <c r="D131" s="1"/>
  <c r="C129"/>
  <c r="C131" s="1"/>
  <c r="Q101"/>
  <c r="Q103" s="1"/>
  <c r="P101"/>
  <c r="O101"/>
  <c r="O103" s="1"/>
  <c r="N101"/>
  <c r="L101"/>
  <c r="L103" s="1"/>
  <c r="K101"/>
  <c r="J101"/>
  <c r="J103" s="1"/>
  <c r="I101"/>
  <c r="H101"/>
  <c r="H103" s="1"/>
  <c r="G101"/>
  <c r="E101"/>
  <c r="D101"/>
  <c r="D103" s="1"/>
  <c r="C101"/>
  <c r="AF109" i="98"/>
  <c r="AC29"/>
  <c r="AF20"/>
  <c r="AG20"/>
  <c r="AF18"/>
  <c r="AG18"/>
  <c r="S28" i="6"/>
  <c r="E53" i="45" s="1"/>
  <c r="F30" s="1"/>
  <c r="S29" i="6"/>
  <c r="F53" i="45" s="1"/>
  <c r="G30" s="1"/>
  <c r="S31" i="6"/>
  <c r="H53" i="45" s="1"/>
  <c r="I30" s="1"/>
  <c r="S35" i="6"/>
  <c r="M53" i="45"/>
  <c r="N30" s="1"/>
  <c r="S36" i="6"/>
  <c r="N53" i="45"/>
  <c r="O30" s="1"/>
  <c r="S37" i="6"/>
  <c r="O53" i="45"/>
  <c r="P30" s="1"/>
  <c r="S46" i="6"/>
  <c r="X53" i="45"/>
  <c r="Y30" s="1"/>
  <c r="S47" i="6"/>
  <c r="Y53" i="45" s="1"/>
  <c r="Z30" s="1"/>
  <c r="L11" i="59"/>
  <c r="L12"/>
  <c r="L13"/>
  <c r="L14"/>
  <c r="L16"/>
  <c r="L17"/>
  <c r="L18"/>
  <c r="L19"/>
  <c r="L20"/>
  <c r="E82"/>
  <c r="E83"/>
  <c r="E84"/>
  <c r="E85"/>
  <c r="E86"/>
  <c r="E87"/>
  <c r="E88"/>
  <c r="I34" i="38"/>
  <c r="G11"/>
  <c r="G13"/>
  <c r="G14"/>
  <c r="G17"/>
  <c r="G18"/>
  <c r="G19"/>
  <c r="G20"/>
  <c r="G21"/>
  <c r="G22"/>
  <c r="G23"/>
  <c r="G24"/>
  <c r="G25"/>
  <c r="G26"/>
  <c r="G27"/>
  <c r="G28"/>
  <c r="G30"/>
  <c r="G31"/>
  <c r="G33"/>
  <c r="G48"/>
  <c r="D10" i="100"/>
  <c r="D11"/>
  <c r="D12"/>
  <c r="D13"/>
  <c r="D14"/>
  <c r="D15"/>
  <c r="D16"/>
  <c r="D17"/>
  <c r="H14" i="67"/>
  <c r="H29"/>
  <c r="I166" i="1"/>
  <c r="K166"/>
  <c r="M166"/>
  <c r="O166"/>
  <c r="Q166"/>
  <c r="U166"/>
  <c r="Y166"/>
  <c r="AC166"/>
  <c r="K34" i="38"/>
  <c r="K35" s="1"/>
  <c r="E55" i="45" s="1"/>
  <c r="F32" s="1"/>
  <c r="K173" i="104"/>
  <c r="I40" i="38"/>
  <c r="K40"/>
  <c r="L22" i="59"/>
  <c r="M22"/>
  <c r="D56" i="45" s="1"/>
  <c r="E33" s="1"/>
  <c r="L24" i="59"/>
  <c r="H55" i="104"/>
  <c r="H67" s="1"/>
  <c r="C57" i="45" s="1"/>
  <c r="D34" s="1"/>
  <c r="I55" i="104"/>
  <c r="I67"/>
  <c r="D57" i="45" s="1"/>
  <c r="E34" s="1"/>
  <c r="J55" i="104"/>
  <c r="J67" s="1"/>
  <c r="E57" i="45" s="1"/>
  <c r="F34" s="1"/>
  <c r="K55" i="104"/>
  <c r="K67"/>
  <c r="F57" i="45" s="1"/>
  <c r="G34" s="1"/>
  <c r="L55" i="104"/>
  <c r="L67" s="1"/>
  <c r="G57" i="45" s="1"/>
  <c r="H34" s="1"/>
  <c r="M55" i="104"/>
  <c r="M67"/>
  <c r="H57" i="45" s="1"/>
  <c r="I34" s="1"/>
  <c r="N56" i="104"/>
  <c r="N57"/>
  <c r="N58"/>
  <c r="N59"/>
  <c r="N60"/>
  <c r="N61"/>
  <c r="N62"/>
  <c r="N63"/>
  <c r="N64"/>
  <c r="N65"/>
  <c r="O55"/>
  <c r="O67" s="1"/>
  <c r="J57" i="45" s="1"/>
  <c r="K34" s="1"/>
  <c r="P55" i="104"/>
  <c r="P67"/>
  <c r="K57" i="45" s="1"/>
  <c r="L34" s="1"/>
  <c r="Q55" i="104"/>
  <c r="Q67" s="1"/>
  <c r="L57" i="45" s="1"/>
  <c r="M34" s="1"/>
  <c r="R55" i="104"/>
  <c r="R67"/>
  <c r="M57" i="45" s="1"/>
  <c r="N34" s="1"/>
  <c r="J347" i="104"/>
  <c r="N174"/>
  <c r="AD174"/>
  <c r="AE174" s="1"/>
  <c r="N175"/>
  <c r="AD175"/>
  <c r="AE175" s="1"/>
  <c r="S55"/>
  <c r="S67" s="1"/>
  <c r="O57" i="45" s="1"/>
  <c r="P34" s="1"/>
  <c r="T55" i="104"/>
  <c r="T67"/>
  <c r="P57" i="45" s="1"/>
  <c r="Q34" s="1"/>
  <c r="U55" i="104"/>
  <c r="U67" s="1"/>
  <c r="Q57" i="45" s="1"/>
  <c r="R34" s="1"/>
  <c r="V55" i="104"/>
  <c r="V67"/>
  <c r="R57" i="45" s="1"/>
  <c r="S34" s="1"/>
  <c r="X55" i="104"/>
  <c r="X67" s="1"/>
  <c r="T57" i="45" s="1"/>
  <c r="U34" s="1"/>
  <c r="Y55" i="104"/>
  <c r="Y67"/>
  <c r="U57" i="45" s="1"/>
  <c r="V34" s="1"/>
  <c r="Z55" i="104"/>
  <c r="Z67" s="1"/>
  <c r="V57" i="45" s="1"/>
  <c r="W34" s="1"/>
  <c r="AA55" i="104"/>
  <c r="AA67"/>
  <c r="W57" i="45" s="1"/>
  <c r="X34" s="1"/>
  <c r="AB55" i="104"/>
  <c r="AB67" s="1"/>
  <c r="X57" i="45" s="1"/>
  <c r="Y34" s="1"/>
  <c r="AC55" i="104"/>
  <c r="AC67"/>
  <c r="Y57" i="45" s="1"/>
  <c r="Z34" s="1"/>
  <c r="AD56" i="104"/>
  <c r="AE56" s="1"/>
  <c r="AN56" s="1"/>
  <c r="AD57"/>
  <c r="AD58"/>
  <c r="AE58" s="1"/>
  <c r="AD59"/>
  <c r="AE59" s="1"/>
  <c r="AN59" s="1"/>
  <c r="AD60"/>
  <c r="AD61"/>
  <c r="AE61" s="1"/>
  <c r="AN61" s="1"/>
  <c r="AD62"/>
  <c r="AE62"/>
  <c r="AN62" s="1"/>
  <c r="AD63"/>
  <c r="AE63" s="1"/>
  <c r="AN63" s="1"/>
  <c r="AD64"/>
  <c r="AD65"/>
  <c r="AE65" s="1"/>
  <c r="AN65" s="1"/>
  <c r="AE60"/>
  <c r="AN60"/>
  <c r="AE64"/>
  <c r="AN64"/>
  <c r="AF55"/>
  <c r="AF67"/>
  <c r="AB57" i="45" s="1"/>
  <c r="AC34" s="1"/>
  <c r="AG55" i="104"/>
  <c r="AG67"/>
  <c r="AC57" i="45" s="1"/>
  <c r="AD34" s="1"/>
  <c r="AH55" i="104"/>
  <c r="AH67" s="1"/>
  <c r="AD57" i="45" s="1"/>
  <c r="AE34" s="1"/>
  <c r="AJ55" i="104"/>
  <c r="AJ67"/>
  <c r="AE57" i="45" s="1"/>
  <c r="AF34" s="1"/>
  <c r="AK55" i="104"/>
  <c r="AK67" s="1"/>
  <c r="AF57" i="45" s="1"/>
  <c r="AG34" s="1"/>
  <c r="AL55" i="104"/>
  <c r="AL67"/>
  <c r="AG57" i="45" s="1"/>
  <c r="AH34" s="1"/>
  <c r="AM55" i="104"/>
  <c r="AM67" s="1"/>
  <c r="AH57" i="45" s="1"/>
  <c r="AI34" s="1"/>
  <c r="H113" i="104"/>
  <c r="H125" s="1"/>
  <c r="AJ57" i="45" s="1"/>
  <c r="AK34" s="1"/>
  <c r="I113" i="104"/>
  <c r="I125" s="1"/>
  <c r="AK57" i="45" s="1"/>
  <c r="AL34" s="1"/>
  <c r="J113" i="104"/>
  <c r="J125" s="1"/>
  <c r="AL57" i="45" s="1"/>
  <c r="AM34" s="1"/>
  <c r="K113" i="104"/>
  <c r="K125" s="1"/>
  <c r="AM57" i="45" s="1"/>
  <c r="AN34" s="1"/>
  <c r="L113" i="104"/>
  <c r="L125"/>
  <c r="AN57" i="45" s="1"/>
  <c r="AO34" s="1"/>
  <c r="M113" i="104"/>
  <c r="M125" s="1"/>
  <c r="AO57" i="45" s="1"/>
  <c r="AP34" s="1"/>
  <c r="N114" i="104"/>
  <c r="N115"/>
  <c r="N116"/>
  <c r="N117"/>
  <c r="N118"/>
  <c r="N119"/>
  <c r="N120"/>
  <c r="N121"/>
  <c r="N122"/>
  <c r="N123"/>
  <c r="O113"/>
  <c r="O125" s="1"/>
  <c r="AQ57" i="45" s="1"/>
  <c r="AR34" s="1"/>
  <c r="P113" i="104"/>
  <c r="P125"/>
  <c r="AR57" i="45" s="1"/>
  <c r="AS34" s="1"/>
  <c r="Q113" i="104"/>
  <c r="Q125" s="1"/>
  <c r="AS57" i="45" s="1"/>
  <c r="AT34" s="1"/>
  <c r="R113" i="104"/>
  <c r="R125" s="1"/>
  <c r="AT57" i="45" s="1"/>
  <c r="AU34" s="1"/>
  <c r="S113" i="104"/>
  <c r="S125" s="1"/>
  <c r="AV57" i="45" s="1"/>
  <c r="AW34" s="1"/>
  <c r="T113" i="104"/>
  <c r="T125" s="1"/>
  <c r="AW57" i="45" s="1"/>
  <c r="AX34" s="1"/>
  <c r="U113" i="104"/>
  <c r="U125" s="1"/>
  <c r="AX57" i="45" s="1"/>
  <c r="AY34" s="1"/>
  <c r="V113" i="104"/>
  <c r="V125" s="1"/>
  <c r="AY57" i="45" s="1"/>
  <c r="AZ34" s="1"/>
  <c r="W113" i="104"/>
  <c r="W125" s="1"/>
  <c r="AZ57" i="45" s="1"/>
  <c r="BA34" s="1"/>
  <c r="X113" i="104"/>
  <c r="X125"/>
  <c r="BA57" i="45" s="1"/>
  <c r="BB34" s="1"/>
  <c r="Y113" i="104"/>
  <c r="Y125" s="1"/>
  <c r="BB57" i="45" s="1"/>
  <c r="BC34" s="1"/>
  <c r="Z113" i="104"/>
  <c r="Z125" s="1"/>
  <c r="BC57" i="45" s="1"/>
  <c r="BD34" s="1"/>
  <c r="AA113" i="104"/>
  <c r="AA125" s="1"/>
  <c r="BD57" i="45" s="1"/>
  <c r="BE34" s="1"/>
  <c r="AB113" i="104"/>
  <c r="AB125" s="1"/>
  <c r="BE57" i="45" s="1"/>
  <c r="BF34" s="1"/>
  <c r="AC113" i="104"/>
  <c r="AC125" s="1"/>
  <c r="BF57" i="45" s="1"/>
  <c r="BG34" s="1"/>
  <c r="AD114" i="104"/>
  <c r="AD115"/>
  <c r="AD116"/>
  <c r="AE116" s="1"/>
  <c r="AN116" s="1"/>
  <c r="AD117"/>
  <c r="AD118"/>
  <c r="AD119"/>
  <c r="AD120"/>
  <c r="AD121"/>
  <c r="AD122"/>
  <c r="AE122"/>
  <c r="AN122" s="1"/>
  <c r="AD123"/>
  <c r="AE123" s="1"/>
  <c r="AN123" s="1"/>
  <c r="AF113"/>
  <c r="AF125" s="1"/>
  <c r="BI57" i="45" s="1"/>
  <c r="BJ34" s="1"/>
  <c r="AG113" i="104"/>
  <c r="AG125" s="1"/>
  <c r="BJ57" i="45" s="1"/>
  <c r="BK34" s="1"/>
  <c r="AH113" i="104"/>
  <c r="AH125" s="1"/>
  <c r="BK57" i="45" s="1"/>
  <c r="BL34" s="1"/>
  <c r="AJ113" i="104"/>
  <c r="AJ125" s="1"/>
  <c r="BL57" i="45" s="1"/>
  <c r="BM34" s="1"/>
  <c r="AK113" i="104"/>
  <c r="AK125" s="1"/>
  <c r="BM57" i="45" s="1"/>
  <c r="BN34" s="1"/>
  <c r="AL113" i="104"/>
  <c r="AL125" s="1"/>
  <c r="BN57" i="45" s="1"/>
  <c r="BO34" s="1"/>
  <c r="AM113" i="104"/>
  <c r="AM125"/>
  <c r="BO57" i="45" s="1"/>
  <c r="BP34" s="1"/>
  <c r="H254" i="104"/>
  <c r="H255"/>
  <c r="H270" s="1"/>
  <c r="H256"/>
  <c r="H257"/>
  <c r="H272" s="1"/>
  <c r="H258"/>
  <c r="H259"/>
  <c r="H274" s="1"/>
  <c r="H260"/>
  <c r="H261"/>
  <c r="H276" s="1"/>
  <c r="H262"/>
  <c r="H263"/>
  <c r="H278" s="1"/>
  <c r="I254"/>
  <c r="I255"/>
  <c r="I256"/>
  <c r="I257"/>
  <c r="I258"/>
  <c r="I259"/>
  <c r="I260"/>
  <c r="I261"/>
  <c r="I262"/>
  <c r="I263"/>
  <c r="I278" s="1"/>
  <c r="J254"/>
  <c r="J255"/>
  <c r="J270" s="1"/>
  <c r="J256"/>
  <c r="J257"/>
  <c r="J272" s="1"/>
  <c r="J258"/>
  <c r="J259"/>
  <c r="J274" s="1"/>
  <c r="J260"/>
  <c r="J261"/>
  <c r="J276" s="1"/>
  <c r="J262"/>
  <c r="J263"/>
  <c r="J278" s="1"/>
  <c r="K254"/>
  <c r="K255"/>
  <c r="K270" s="1"/>
  <c r="K256"/>
  <c r="K257"/>
  <c r="K272" s="1"/>
  <c r="K258"/>
  <c r="K259"/>
  <c r="K274" s="1"/>
  <c r="K260"/>
  <c r="K261"/>
  <c r="K276" s="1"/>
  <c r="K262"/>
  <c r="K263"/>
  <c r="K278" s="1"/>
  <c r="L254"/>
  <c r="L255"/>
  <c r="L270" s="1"/>
  <c r="L256"/>
  <c r="L257"/>
  <c r="L272" s="1"/>
  <c r="L258"/>
  <c r="L259"/>
  <c r="L274" s="1"/>
  <c r="L260"/>
  <c r="L261"/>
  <c r="L276" s="1"/>
  <c r="L262"/>
  <c r="L263"/>
  <c r="L278" s="1"/>
  <c r="M254"/>
  <c r="M255"/>
  <c r="M270" s="1"/>
  <c r="M256"/>
  <c r="M257"/>
  <c r="M272" s="1"/>
  <c r="M258"/>
  <c r="M259"/>
  <c r="N259" s="1"/>
  <c r="M260"/>
  <c r="M261"/>
  <c r="M276" s="1"/>
  <c r="M262"/>
  <c r="M263"/>
  <c r="M278" s="1"/>
  <c r="O254"/>
  <c r="O255"/>
  <c r="O270" s="1"/>
  <c r="O256"/>
  <c r="O257"/>
  <c r="O272" s="1"/>
  <c r="O258"/>
  <c r="O259"/>
  <c r="O274" s="1"/>
  <c r="O260"/>
  <c r="O261"/>
  <c r="O276" s="1"/>
  <c r="O262"/>
  <c r="O263"/>
  <c r="O278" s="1"/>
  <c r="P254"/>
  <c r="P255"/>
  <c r="P270" s="1"/>
  <c r="P256"/>
  <c r="P257"/>
  <c r="P272" s="1"/>
  <c r="P258"/>
  <c r="P259"/>
  <c r="P274" s="1"/>
  <c r="P260"/>
  <c r="P261"/>
  <c r="P276" s="1"/>
  <c r="P262"/>
  <c r="P263"/>
  <c r="Q254"/>
  <c r="Q255"/>
  <c r="Q270" s="1"/>
  <c r="Q256"/>
  <c r="Q257"/>
  <c r="Q272" s="1"/>
  <c r="Q258"/>
  <c r="Q259"/>
  <c r="Q274" s="1"/>
  <c r="Q260"/>
  <c r="Q261"/>
  <c r="Q276" s="1"/>
  <c r="Q262"/>
  <c r="Q263"/>
  <c r="Q278" s="1"/>
  <c r="R254"/>
  <c r="R255"/>
  <c r="R256"/>
  <c r="R257"/>
  <c r="R258"/>
  <c r="R259"/>
  <c r="R260"/>
  <c r="R261"/>
  <c r="R262"/>
  <c r="R263"/>
  <c r="R278" s="1"/>
  <c r="S254"/>
  <c r="S255"/>
  <c r="S270" s="1"/>
  <c r="S256"/>
  <c r="S257"/>
  <c r="S272" s="1"/>
  <c r="S258"/>
  <c r="S259"/>
  <c r="S274" s="1"/>
  <c r="S260"/>
  <c r="S261"/>
  <c r="S276" s="1"/>
  <c r="S262"/>
  <c r="S263"/>
  <c r="S278" s="1"/>
  <c r="T254"/>
  <c r="T255"/>
  <c r="T270" s="1"/>
  <c r="T256"/>
  <c r="T257"/>
  <c r="T272" s="1"/>
  <c r="T258"/>
  <c r="T259"/>
  <c r="T274" s="1"/>
  <c r="T260"/>
  <c r="T261"/>
  <c r="T276" s="1"/>
  <c r="T262"/>
  <c r="T263"/>
  <c r="U254"/>
  <c r="U255"/>
  <c r="U270" s="1"/>
  <c r="U256"/>
  <c r="U257"/>
  <c r="U272" s="1"/>
  <c r="U258"/>
  <c r="U259"/>
  <c r="U274" s="1"/>
  <c r="U260"/>
  <c r="U261"/>
  <c r="U276" s="1"/>
  <c r="U262"/>
  <c r="U263"/>
  <c r="U278" s="1"/>
  <c r="V254"/>
  <c r="V255"/>
  <c r="V256"/>
  <c r="V257"/>
  <c r="V258"/>
  <c r="V259"/>
  <c r="V260"/>
  <c r="V261"/>
  <c r="V262"/>
  <c r="V263"/>
  <c r="V278" s="1"/>
  <c r="W254"/>
  <c r="W255"/>
  <c r="W270" s="1"/>
  <c r="W256"/>
  <c r="W257"/>
  <c r="W272" s="1"/>
  <c r="W258"/>
  <c r="W259"/>
  <c r="W274" s="1"/>
  <c r="W260"/>
  <c r="W261"/>
  <c r="W276" s="1"/>
  <c r="W262"/>
  <c r="W263"/>
  <c r="W278" s="1"/>
  <c r="X254"/>
  <c r="X255"/>
  <c r="X270" s="1"/>
  <c r="X256"/>
  <c r="X257"/>
  <c r="X272" s="1"/>
  <c r="X258"/>
  <c r="X259"/>
  <c r="X274" s="1"/>
  <c r="X260"/>
  <c r="X261"/>
  <c r="X276" s="1"/>
  <c r="X262"/>
  <c r="X277" s="1"/>
  <c r="X298" s="1"/>
  <c r="X309" s="1"/>
  <c r="ET57" i="45" s="1"/>
  <c r="EU34" s="1"/>
  <c r="X263" i="104"/>
  <c r="Y254"/>
  <c r="Y255"/>
  <c r="Y270" s="1"/>
  <c r="Y256"/>
  <c r="Y257"/>
  <c r="Y272" s="1"/>
  <c r="Y258"/>
  <c r="Y259"/>
  <c r="Y274" s="1"/>
  <c r="Y260"/>
  <c r="Y261"/>
  <c r="Y276" s="1"/>
  <c r="Y262"/>
  <c r="Y263"/>
  <c r="Y278" s="1"/>
  <c r="Z254"/>
  <c r="Z269" s="1"/>
  <c r="Z255"/>
  <c r="Z256"/>
  <c r="Z257"/>
  <c r="Z258"/>
  <c r="Z259"/>
  <c r="Z260"/>
  <c r="Z261"/>
  <c r="Z262"/>
  <c r="Z277" s="1"/>
  <c r="Z298" s="1"/>
  <c r="Z309" s="1"/>
  <c r="EV57" i="45" s="1"/>
  <c r="EW34" s="1"/>
  <c r="Z263" i="104"/>
  <c r="Z278" s="1"/>
  <c r="AA254"/>
  <c r="AA255"/>
  <c r="AA270" s="1"/>
  <c r="AA256"/>
  <c r="AA257"/>
  <c r="AA272" s="1"/>
  <c r="AA258"/>
  <c r="AA259"/>
  <c r="AA274" s="1"/>
  <c r="AA260"/>
  <c r="AA261"/>
  <c r="AA276" s="1"/>
  <c r="AA262"/>
  <c r="AA263"/>
  <c r="AA278" s="1"/>
  <c r="AB254"/>
  <c r="AB269" s="1"/>
  <c r="AB255"/>
  <c r="AB270" s="1"/>
  <c r="AB256"/>
  <c r="AB257"/>
  <c r="AB272" s="1"/>
  <c r="AB258"/>
  <c r="AB259"/>
  <c r="AB274" s="1"/>
  <c r="AB260"/>
  <c r="AB261"/>
  <c r="AB276" s="1"/>
  <c r="AB262"/>
  <c r="AB277" s="1"/>
  <c r="AB298" s="1"/>
  <c r="AB309" s="1"/>
  <c r="EX57" i="45" s="1"/>
  <c r="EY34" s="1"/>
  <c r="AB263" i="104"/>
  <c r="AC254"/>
  <c r="AC255"/>
  <c r="AD255" s="1"/>
  <c r="AC256"/>
  <c r="AC257"/>
  <c r="AD257" s="1"/>
  <c r="AC258"/>
  <c r="AD258" s="1"/>
  <c r="AC259"/>
  <c r="AD259" s="1"/>
  <c r="AE259" s="1"/>
  <c r="AC260"/>
  <c r="AC261"/>
  <c r="AD261" s="1"/>
  <c r="AC262"/>
  <c r="AC263"/>
  <c r="AD263" s="1"/>
  <c r="AF254"/>
  <c r="AF269" s="1"/>
  <c r="AF255"/>
  <c r="AF270" s="1"/>
  <c r="AF256"/>
  <c r="AF257"/>
  <c r="AF272" s="1"/>
  <c r="AF258"/>
  <c r="AF259"/>
  <c r="AF274" s="1"/>
  <c r="AF260"/>
  <c r="AF261"/>
  <c r="AF276" s="1"/>
  <c r="AF262"/>
  <c r="AF277" s="1"/>
  <c r="AF298" s="1"/>
  <c r="AF309" s="1"/>
  <c r="EZ57" i="45" s="1"/>
  <c r="FA34" s="1"/>
  <c r="AF263" i="104"/>
  <c r="AF278" s="1"/>
  <c r="AG254"/>
  <c r="AG255"/>
  <c r="AG256"/>
  <c r="AG257"/>
  <c r="AG272" s="1"/>
  <c r="AG258"/>
  <c r="AG259"/>
  <c r="AG260"/>
  <c r="AG261"/>
  <c r="AG276" s="1"/>
  <c r="AG262"/>
  <c r="AG263"/>
  <c r="AG278" s="1"/>
  <c r="AH254"/>
  <c r="AH269" s="1"/>
  <c r="AH255"/>
  <c r="AH270" s="1"/>
  <c r="AH256"/>
  <c r="AH257"/>
  <c r="AH258"/>
  <c r="AH259"/>
  <c r="AH274" s="1"/>
  <c r="AH260"/>
  <c r="AH261"/>
  <c r="AH262"/>
  <c r="AH277" s="1"/>
  <c r="AH298" s="1"/>
  <c r="AH309" s="1"/>
  <c r="FB57" i="45" s="1"/>
  <c r="FC34" s="1"/>
  <c r="AH263" i="104"/>
  <c r="AJ254"/>
  <c r="AJ255"/>
  <c r="AJ270" s="1"/>
  <c r="AJ256"/>
  <c r="AJ257"/>
  <c r="AJ272" s="1"/>
  <c r="AJ258"/>
  <c r="AJ259"/>
  <c r="AJ274" s="1"/>
  <c r="AJ260"/>
  <c r="AJ261"/>
  <c r="AJ276" s="1"/>
  <c r="AJ262"/>
  <c r="AJ263"/>
  <c r="AJ278" s="1"/>
  <c r="AK254"/>
  <c r="AK269" s="1"/>
  <c r="AK255"/>
  <c r="AK256"/>
  <c r="AK271" s="1"/>
  <c r="AK257"/>
  <c r="AK272" s="1"/>
  <c r="AK258"/>
  <c r="AK273" s="1"/>
  <c r="AK259"/>
  <c r="AK260"/>
  <c r="AK275" s="1"/>
  <c r="AK261"/>
  <c r="AK276" s="1"/>
  <c r="AK262"/>
  <c r="AK277" s="1"/>
  <c r="AK298" s="1"/>
  <c r="AK309" s="1"/>
  <c r="FD57" i="45" s="1"/>
  <c r="FE34" s="1"/>
  <c r="AK263" i="104"/>
  <c r="AK278" s="1"/>
  <c r="AL254"/>
  <c r="AL255"/>
  <c r="AL270" s="1"/>
  <c r="AL256"/>
  <c r="AL257"/>
  <c r="AL272" s="1"/>
  <c r="AL258"/>
  <c r="AL259"/>
  <c r="AL274" s="1"/>
  <c r="AL260"/>
  <c r="AL261"/>
  <c r="AL262"/>
  <c r="AL263"/>
  <c r="AL278" s="1"/>
  <c r="AM254"/>
  <c r="AM269" s="1"/>
  <c r="AM255"/>
  <c r="AM256"/>
  <c r="AM257"/>
  <c r="AM258"/>
  <c r="AM259"/>
  <c r="AM260"/>
  <c r="AM261"/>
  <c r="AM262"/>
  <c r="AM277" s="1"/>
  <c r="AM298" s="1"/>
  <c r="AM309" s="1"/>
  <c r="FF57" i="45" s="1"/>
  <c r="FG34" s="1"/>
  <c r="AM263" i="104"/>
  <c r="AM278" s="1"/>
  <c r="AI254"/>
  <c r="AI255"/>
  <c r="AI270" s="1"/>
  <c r="AI256"/>
  <c r="AI257"/>
  <c r="AI258"/>
  <c r="AI259"/>
  <c r="AI274" s="1"/>
  <c r="AI260"/>
  <c r="AI261"/>
  <c r="AI276" s="1"/>
  <c r="AI262"/>
  <c r="AI263"/>
  <c r="AI278" s="1"/>
  <c r="L284"/>
  <c r="L295" s="1"/>
  <c r="DB57" i="45" s="1"/>
  <c r="DC34" s="1"/>
  <c r="R284" i="104"/>
  <c r="R295" s="1"/>
  <c r="DH57" i="45" s="1"/>
  <c r="DI34" s="1"/>
  <c r="V284" i="104"/>
  <c r="V295" s="1"/>
  <c r="DM57" i="45" s="1"/>
  <c r="DN34" s="1"/>
  <c r="Z284" i="104"/>
  <c r="Z295" s="1"/>
  <c r="DQ57" i="45" s="1"/>
  <c r="DR34" s="1"/>
  <c r="AF284" i="104"/>
  <c r="AF295" s="1"/>
  <c r="DW57" i="45" s="1"/>
  <c r="DX34" s="1"/>
  <c r="AJ284" i="104"/>
  <c r="AJ295" s="1"/>
  <c r="DZ57" i="45" s="1"/>
  <c r="EA34" s="1"/>
  <c r="H277" i="104"/>
  <c r="H298" s="1"/>
  <c r="H309" s="1"/>
  <c r="ED57" i="45" s="1"/>
  <c r="EE34" s="1"/>
  <c r="I277" i="104"/>
  <c r="I298" s="1"/>
  <c r="I309" s="1"/>
  <c r="EE57" i="45" s="1"/>
  <c r="EF34" s="1"/>
  <c r="J277" i="104"/>
  <c r="J298" s="1"/>
  <c r="J309" s="1"/>
  <c r="EF57" i="45" s="1"/>
  <c r="EG34" s="1"/>
  <c r="K277" i="104"/>
  <c r="K298" s="1"/>
  <c r="K309" s="1"/>
  <c r="EG57" i="45" s="1"/>
  <c r="EH34" s="1"/>
  <c r="L277" i="104"/>
  <c r="L298" s="1"/>
  <c r="L309" s="1"/>
  <c r="EH57" i="45" s="1"/>
  <c r="EI34" s="1"/>
  <c r="M277" i="104"/>
  <c r="M298" s="1"/>
  <c r="M309" s="1"/>
  <c r="EI57" i="45" s="1"/>
  <c r="EJ34" s="1"/>
  <c r="O277" i="104"/>
  <c r="O298" s="1"/>
  <c r="O309" s="1"/>
  <c r="EJ57" i="45" s="1"/>
  <c r="EK34" s="1"/>
  <c r="P277" i="104"/>
  <c r="P298" s="1"/>
  <c r="P309" s="1"/>
  <c r="EK57" i="45" s="1"/>
  <c r="EL34" s="1"/>
  <c r="Q277" i="104"/>
  <c r="Q298" s="1"/>
  <c r="Q309" s="1"/>
  <c r="EL57" i="45" s="1"/>
  <c r="EM34" s="1"/>
  <c r="R277" i="104"/>
  <c r="R298" s="1"/>
  <c r="R309" s="1"/>
  <c r="EM57" i="45" s="1"/>
  <c r="EN34" s="1"/>
  <c r="S277" i="104"/>
  <c r="S298" s="1"/>
  <c r="S309" s="1"/>
  <c r="EO57" i="45" s="1"/>
  <c r="EP34" s="1"/>
  <c r="T277" i="104"/>
  <c r="T298" s="1"/>
  <c r="T309" s="1"/>
  <c r="EP57" i="45" s="1"/>
  <c r="EQ34" s="1"/>
  <c r="U277" i="104"/>
  <c r="U298" s="1"/>
  <c r="U309" s="1"/>
  <c r="EQ57" i="45" s="1"/>
  <c r="ER34" s="1"/>
  <c r="V277" i="104"/>
  <c r="V298" s="1"/>
  <c r="V309" s="1"/>
  <c r="ER57" i="45" s="1"/>
  <c r="ES34" s="1"/>
  <c r="W277" i="104"/>
  <c r="W298" s="1"/>
  <c r="W309" s="1"/>
  <c r="ES57" i="45" s="1"/>
  <c r="ET34" s="1"/>
  <c r="Y277" i="104"/>
  <c r="Y298" s="1"/>
  <c r="Y309" s="1"/>
  <c r="EU57" i="45" s="1"/>
  <c r="EV34" s="1"/>
  <c r="AA277" i="104"/>
  <c r="AA298" s="1"/>
  <c r="AA309" s="1"/>
  <c r="EW57" i="45" s="1"/>
  <c r="EX34" s="1"/>
  <c r="AC277" i="104"/>
  <c r="AC298" s="1"/>
  <c r="AC309" s="1"/>
  <c r="EY57" i="45" s="1"/>
  <c r="EZ34" s="1"/>
  <c r="AG277" i="104"/>
  <c r="AG298" s="1"/>
  <c r="AG309" s="1"/>
  <c r="FA57" i="45" s="1"/>
  <c r="FB34" s="1"/>
  <c r="AJ277" i="104"/>
  <c r="AJ298" s="1"/>
  <c r="AJ309" s="1"/>
  <c r="FC57" i="45" s="1"/>
  <c r="FD34" s="1"/>
  <c r="AL277" i="104"/>
  <c r="AL298" s="1"/>
  <c r="AL309" s="1"/>
  <c r="FE57" i="45" s="1"/>
  <c r="FF34" s="1"/>
  <c r="H52" i="104"/>
  <c r="H66" s="1"/>
  <c r="FG57" i="45" s="1"/>
  <c r="FH34" s="1"/>
  <c r="I52" i="104"/>
  <c r="I66"/>
  <c r="FH57" i="45" s="1"/>
  <c r="FI34" s="1"/>
  <c r="J52" i="104"/>
  <c r="J66" s="1"/>
  <c r="FI57" i="45" s="1"/>
  <c r="FJ34" s="1"/>
  <c r="K52" i="104"/>
  <c r="K66"/>
  <c r="FJ57" i="45" s="1"/>
  <c r="FK34" s="1"/>
  <c r="L52" i="104"/>
  <c r="L66" s="1"/>
  <c r="FK57" i="45" s="1"/>
  <c r="FL34" s="1"/>
  <c r="M52" i="104"/>
  <c r="M66"/>
  <c r="FL57" i="45" s="1"/>
  <c r="FM34" s="1"/>
  <c r="N53" i="104"/>
  <c r="AE53" s="1"/>
  <c r="AN53" s="1"/>
  <c r="N54"/>
  <c r="O52"/>
  <c r="O66" s="1"/>
  <c r="FN57" i="45" s="1"/>
  <c r="FO34" s="1"/>
  <c r="P52" i="104"/>
  <c r="P66"/>
  <c r="FO57" i="45" s="1"/>
  <c r="FP34" s="1"/>
  <c r="Q52" i="104"/>
  <c r="Q66" s="1"/>
  <c r="FP57" i="45" s="1"/>
  <c r="FQ34" s="1"/>
  <c r="R52" i="104"/>
  <c r="R66"/>
  <c r="FQ57" i="45" s="1"/>
  <c r="FR34" s="1"/>
  <c r="S52" i="104"/>
  <c r="S66" s="1"/>
  <c r="FS57" i="45" s="1"/>
  <c r="FT34" s="1"/>
  <c r="T52" i="104"/>
  <c r="T66"/>
  <c r="FT57" i="45" s="1"/>
  <c r="FU34" s="1"/>
  <c r="U52" i="104"/>
  <c r="U66" s="1"/>
  <c r="FU57" i="45" s="1"/>
  <c r="FV34" s="1"/>
  <c r="V52" i="104"/>
  <c r="V66"/>
  <c r="FV57" i="45" s="1"/>
  <c r="FW34" s="1"/>
  <c r="W52" i="104"/>
  <c r="W66" s="1"/>
  <c r="FW57" i="45" s="1"/>
  <c r="FX34" s="1"/>
  <c r="X52" i="104"/>
  <c r="X66"/>
  <c r="FX57" i="45" s="1"/>
  <c r="FY34" s="1"/>
  <c r="Y52" i="104"/>
  <c r="Y66" s="1"/>
  <c r="FY57" i="45" s="1"/>
  <c r="FZ34" s="1"/>
  <c r="Z52" i="104"/>
  <c r="Z66"/>
  <c r="FZ57" i="45" s="1"/>
  <c r="GA34" s="1"/>
  <c r="AA52" i="104"/>
  <c r="AA66" s="1"/>
  <c r="GA57" i="45" s="1"/>
  <c r="GB34" s="1"/>
  <c r="AB52" i="104"/>
  <c r="AB66"/>
  <c r="GB57" i="45" s="1"/>
  <c r="GC34" s="1"/>
  <c r="AC52" i="104"/>
  <c r="AC66" s="1"/>
  <c r="GC57" i="45" s="1"/>
  <c r="GD34" s="1"/>
  <c r="AD53" i="104"/>
  <c r="AD54"/>
  <c r="AE54" s="1"/>
  <c r="AN54" s="1"/>
  <c r="AF52"/>
  <c r="AF66"/>
  <c r="GF57" i="45" s="1"/>
  <c r="GG34" s="1"/>
  <c r="AG52" i="104"/>
  <c r="AG66" s="1"/>
  <c r="GG57" i="45" s="1"/>
  <c r="GH34" s="1"/>
  <c r="AH52" i="104"/>
  <c r="AH66"/>
  <c r="GH57" i="45" s="1"/>
  <c r="GI34" s="1"/>
  <c r="AJ52" i="104"/>
  <c r="AJ66" s="1"/>
  <c r="GI57" i="45" s="1"/>
  <c r="GJ34" s="1"/>
  <c r="AK52" i="104"/>
  <c r="AK66"/>
  <c r="GJ57" i="45" s="1"/>
  <c r="GK34" s="1"/>
  <c r="AL52" i="104"/>
  <c r="AL66" s="1"/>
  <c r="GK57" i="45" s="1"/>
  <c r="GL34" s="1"/>
  <c r="AM52" i="104"/>
  <c r="AM66"/>
  <c r="GL57" i="45" s="1"/>
  <c r="GM34" s="1"/>
  <c r="H110" i="104"/>
  <c r="H124" s="1"/>
  <c r="GN57" i="45" s="1"/>
  <c r="GO34" s="1"/>
  <c r="I110" i="104"/>
  <c r="I124" s="1"/>
  <c r="GO57" i="45" s="1"/>
  <c r="GP34" s="1"/>
  <c r="J110" i="104"/>
  <c r="J124" s="1"/>
  <c r="GP57" i="45" s="1"/>
  <c r="GQ34" s="1"/>
  <c r="K110" i="104"/>
  <c r="K124" s="1"/>
  <c r="GQ57" i="45" s="1"/>
  <c r="GR34" s="1"/>
  <c r="L110" i="104"/>
  <c r="L124" s="1"/>
  <c r="GR57" i="45" s="1"/>
  <c r="GS34" s="1"/>
  <c r="M110" i="104"/>
  <c r="M124"/>
  <c r="GS57" i="45" s="1"/>
  <c r="GT34" s="1"/>
  <c r="N111" i="104"/>
  <c r="N112"/>
  <c r="N110" s="1"/>
  <c r="N124" s="1"/>
  <c r="GT57" i="45" s="1"/>
  <c r="GU34" s="1"/>
  <c r="O110" i="104"/>
  <c r="O124" s="1"/>
  <c r="GU57" i="45" s="1"/>
  <c r="GV34" s="1"/>
  <c r="P110" i="104"/>
  <c r="P124" s="1"/>
  <c r="GV57" i="45" s="1"/>
  <c r="GW34" s="1"/>
  <c r="Q110" i="104"/>
  <c r="Q124"/>
  <c r="GW57" i="45" s="1"/>
  <c r="GX34" s="1"/>
  <c r="R110" i="104"/>
  <c r="R124" s="1"/>
  <c r="GX57" i="45" s="1"/>
  <c r="GY34" s="1"/>
  <c r="S110" i="104"/>
  <c r="S124" s="1"/>
  <c r="GZ57" i="45" s="1"/>
  <c r="HA34" s="1"/>
  <c r="T110" i="104"/>
  <c r="T124" s="1"/>
  <c r="HA57" i="45" s="1"/>
  <c r="HB34" s="1"/>
  <c r="U110" i="104"/>
  <c r="U124" s="1"/>
  <c r="HB57" i="45" s="1"/>
  <c r="HC34" s="1"/>
  <c r="V110" i="104"/>
  <c r="V124" s="1"/>
  <c r="HC57" i="45" s="1"/>
  <c r="HD34" s="1"/>
  <c r="W110" i="104"/>
  <c r="W124" s="1"/>
  <c r="HD57" i="45" s="1"/>
  <c r="HE34" s="1"/>
  <c r="X110" i="104"/>
  <c r="X124" s="1"/>
  <c r="HE57" i="45" s="1"/>
  <c r="HF34" s="1"/>
  <c r="Y110" i="104"/>
  <c r="Y124"/>
  <c r="HF57" i="45" s="1"/>
  <c r="HG34" s="1"/>
  <c r="Z110" i="104"/>
  <c r="Z124" s="1"/>
  <c r="HG57" i="45" s="1"/>
  <c r="HH34" s="1"/>
  <c r="AA110" i="104"/>
  <c r="AA124" s="1"/>
  <c r="HH57" i="45" s="1"/>
  <c r="HI34" s="1"/>
  <c r="AB110" i="104"/>
  <c r="AB124" s="1"/>
  <c r="HI57" i="45" s="1"/>
  <c r="HJ34" s="1"/>
  <c r="AC110" i="104"/>
  <c r="AC124" s="1"/>
  <c r="HJ57" i="45" s="1"/>
  <c r="HK34" s="1"/>
  <c r="AD111" i="104"/>
  <c r="AD112"/>
  <c r="AE111"/>
  <c r="AN111" s="1"/>
  <c r="AF110"/>
  <c r="AF124" s="1"/>
  <c r="HM57" i="45" s="1"/>
  <c r="HN34" s="1"/>
  <c r="AG110" i="104"/>
  <c r="AG124" s="1"/>
  <c r="HN57" i="45" s="1"/>
  <c r="HO34" s="1"/>
  <c r="AH110" i="104"/>
  <c r="AH124" s="1"/>
  <c r="HO57" i="45" s="1"/>
  <c r="HP34" s="1"/>
  <c r="AJ110" i="104"/>
  <c r="AJ124" s="1"/>
  <c r="HP57" i="45" s="1"/>
  <c r="HQ34" s="1"/>
  <c r="AK110" i="104"/>
  <c r="AK124" s="1"/>
  <c r="HQ57" i="45" s="1"/>
  <c r="HR34" s="1"/>
  <c r="AL110" i="104"/>
  <c r="AL124"/>
  <c r="HR57" i="45" s="1"/>
  <c r="HS34" s="1"/>
  <c r="AM110" i="104"/>
  <c r="AM124" s="1"/>
  <c r="HS57" i="45" s="1"/>
  <c r="HT34" s="1"/>
  <c r="H71" i="94"/>
  <c r="I71"/>
  <c r="J71"/>
  <c r="K71"/>
  <c r="L71"/>
  <c r="G34"/>
  <c r="J51"/>
  <c r="I38"/>
  <c r="K38" s="1"/>
  <c r="I39"/>
  <c r="K39" s="1"/>
  <c r="I40"/>
  <c r="K40" s="1"/>
  <c r="I41"/>
  <c r="K41" s="1"/>
  <c r="I42"/>
  <c r="K42" s="1"/>
  <c r="I43"/>
  <c r="K43" s="1"/>
  <c r="I44"/>
  <c r="K44" s="1"/>
  <c r="I45"/>
  <c r="K45" s="1"/>
  <c r="I46"/>
  <c r="K46" s="1"/>
  <c r="I47"/>
  <c r="K47" s="1"/>
  <c r="I48"/>
  <c r="K48" s="1"/>
  <c r="I49"/>
  <c r="K49" s="1"/>
  <c r="I50"/>
  <c r="K50" s="1"/>
  <c r="W20" i="54"/>
  <c r="X20" s="1"/>
  <c r="AG20" s="1"/>
  <c r="W23"/>
  <c r="X23"/>
  <c r="AG23" s="1"/>
  <c r="W24"/>
  <c r="X24" s="1"/>
  <c r="AG24" s="1"/>
  <c r="W25"/>
  <c r="X25"/>
  <c r="AG25" s="1"/>
  <c r="W26"/>
  <c r="X26"/>
  <c r="AG26" s="1"/>
  <c r="H269" i="104"/>
  <c r="I269"/>
  <c r="J269"/>
  <c r="K269"/>
  <c r="L269"/>
  <c r="M269"/>
  <c r="O269"/>
  <c r="P269"/>
  <c r="Q269"/>
  <c r="R269"/>
  <c r="S269"/>
  <c r="T269"/>
  <c r="U269"/>
  <c r="V269"/>
  <c r="W269"/>
  <c r="X269"/>
  <c r="Y269"/>
  <c r="AA269"/>
  <c r="AC269"/>
  <c r="AG269"/>
  <c r="AJ269"/>
  <c r="AL269"/>
  <c r="E40" i="100"/>
  <c r="N62"/>
  <c r="N63"/>
  <c r="N64"/>
  <c r="N65"/>
  <c r="R63"/>
  <c r="R64"/>
  <c r="R65"/>
  <c r="O67"/>
  <c r="S67"/>
  <c r="J11" i="67"/>
  <c r="J12"/>
  <c r="J14"/>
  <c r="J18"/>
  <c r="J20"/>
  <c r="J21"/>
  <c r="J22"/>
  <c r="J23"/>
  <c r="J24"/>
  <c r="J27"/>
  <c r="J28"/>
  <c r="J32"/>
  <c r="J33"/>
  <c r="I14"/>
  <c r="I29"/>
  <c r="I37" s="1"/>
  <c r="I15"/>
  <c r="H61" i="45" s="1"/>
  <c r="I38" s="1"/>
  <c r="C17" i="93"/>
  <c r="D17"/>
  <c r="E17"/>
  <c r="F17"/>
  <c r="H17"/>
  <c r="I17"/>
  <c r="J17"/>
  <c r="K17"/>
  <c r="L17"/>
  <c r="M17"/>
  <c r="N17"/>
  <c r="O17"/>
  <c r="P17"/>
  <c r="Q17"/>
  <c r="R13"/>
  <c r="R15"/>
  <c r="C31"/>
  <c r="C33" s="1"/>
  <c r="D31"/>
  <c r="E31"/>
  <c r="F31"/>
  <c r="G31"/>
  <c r="I31"/>
  <c r="J31"/>
  <c r="K31"/>
  <c r="L31"/>
  <c r="M31"/>
  <c r="N31"/>
  <c r="O31"/>
  <c r="P31"/>
  <c r="Q31"/>
  <c r="R27"/>
  <c r="R29"/>
  <c r="C30" s="1"/>
  <c r="C45"/>
  <c r="D45"/>
  <c r="E45"/>
  <c r="F45"/>
  <c r="G45"/>
  <c r="H45"/>
  <c r="J45"/>
  <c r="K45"/>
  <c r="L45"/>
  <c r="M45"/>
  <c r="N45"/>
  <c r="O45"/>
  <c r="P45"/>
  <c r="Q45"/>
  <c r="R41"/>
  <c r="R43"/>
  <c r="C59"/>
  <c r="D59"/>
  <c r="E59"/>
  <c r="F59"/>
  <c r="G59"/>
  <c r="H59"/>
  <c r="I59"/>
  <c r="K59"/>
  <c r="L59"/>
  <c r="M59"/>
  <c r="N59"/>
  <c r="O59"/>
  <c r="P59"/>
  <c r="Q59"/>
  <c r="R55"/>
  <c r="R57"/>
  <c r="C73"/>
  <c r="D73"/>
  <c r="E73"/>
  <c r="F73"/>
  <c r="G73"/>
  <c r="H73"/>
  <c r="I73"/>
  <c r="J73"/>
  <c r="L73"/>
  <c r="M73"/>
  <c r="N73"/>
  <c r="O73"/>
  <c r="P73"/>
  <c r="Q73"/>
  <c r="R69"/>
  <c r="R71"/>
  <c r="C87"/>
  <c r="C89" s="1"/>
  <c r="D87"/>
  <c r="E87"/>
  <c r="F87"/>
  <c r="G87"/>
  <c r="H87"/>
  <c r="I87"/>
  <c r="J87"/>
  <c r="K87"/>
  <c r="M87"/>
  <c r="N87"/>
  <c r="O87"/>
  <c r="P87"/>
  <c r="Q87"/>
  <c r="R83"/>
  <c r="E84" s="1"/>
  <c r="R85"/>
  <c r="F101"/>
  <c r="F103" s="1"/>
  <c r="C143"/>
  <c r="C145" s="1"/>
  <c r="E143"/>
  <c r="E145" s="1"/>
  <c r="G143"/>
  <c r="I143"/>
  <c r="I145" s="1"/>
  <c r="K143"/>
  <c r="K145" s="1"/>
  <c r="M143"/>
  <c r="M145" s="1"/>
  <c r="O143"/>
  <c r="J40" i="45"/>
  <c r="K40"/>
  <c r="V33" i="32"/>
  <c r="V87"/>
  <c r="N37" i="104"/>
  <c r="AD37"/>
  <c r="N144"/>
  <c r="AD144"/>
  <c r="N145"/>
  <c r="AD145"/>
  <c r="AE145"/>
  <c r="AN145" s="1"/>
  <c r="X60" i="32"/>
  <c r="N36" i="104"/>
  <c r="AD36"/>
  <c r="N129"/>
  <c r="AD129"/>
  <c r="N130"/>
  <c r="AD130"/>
  <c r="AE130"/>
  <c r="AN130" s="1"/>
  <c r="X100" i="32"/>
  <c r="Y100"/>
  <c r="X101"/>
  <c r="Y101"/>
  <c r="X102"/>
  <c r="X103"/>
  <c r="Y103"/>
  <c r="X104"/>
  <c r="N31" i="1"/>
  <c r="AD31"/>
  <c r="X105" i="32"/>
  <c r="Y105"/>
  <c r="X106"/>
  <c r="X107"/>
  <c r="AA107" s="1"/>
  <c r="Y107"/>
  <c r="N34" i="1"/>
  <c r="AD34"/>
  <c r="X108" i="32"/>
  <c r="N35" i="1"/>
  <c r="AD35"/>
  <c r="X109" i="32"/>
  <c r="AA109" s="1"/>
  <c r="Y109"/>
  <c r="N36" i="1"/>
  <c r="AD36"/>
  <c r="X110" i="32"/>
  <c r="N37" i="1"/>
  <c r="AD37"/>
  <c r="X115" i="32"/>
  <c r="X116"/>
  <c r="Y116"/>
  <c r="X117"/>
  <c r="X118"/>
  <c r="Y118"/>
  <c r="X119"/>
  <c r="X120"/>
  <c r="Y120"/>
  <c r="H271" i="104"/>
  <c r="H273"/>
  <c r="H275"/>
  <c r="I270"/>
  <c r="I271"/>
  <c r="I272"/>
  <c r="I273"/>
  <c r="I274"/>
  <c r="I275"/>
  <c r="I276"/>
  <c r="J271"/>
  <c r="J273"/>
  <c r="J275"/>
  <c r="AK270"/>
  <c r="AK274"/>
  <c r="AM270"/>
  <c r="AM271"/>
  <c r="AM272"/>
  <c r="AM273"/>
  <c r="AM274"/>
  <c r="AM275"/>
  <c r="AM276"/>
  <c r="H19" i="91"/>
  <c r="Q14" i="93"/>
  <c r="AK37" i="129" s="1"/>
  <c r="AL37" s="1"/>
  <c r="Q28" i="93"/>
  <c r="AK38" i="129" s="1"/>
  <c r="AL38" s="1"/>
  <c r="Q42" i="93"/>
  <c r="AK39" i="129" s="1"/>
  <c r="AL39" s="1"/>
  <c r="Q56" i="93"/>
  <c r="AK40" i="129"/>
  <c r="AL40" s="1"/>
  <c r="Q70" i="93"/>
  <c r="AK41" i="129" s="1"/>
  <c r="AL41" s="1"/>
  <c r="Q84" i="93"/>
  <c r="AK42" i="129" s="1"/>
  <c r="AL42" s="1"/>
  <c r="R270" i="104"/>
  <c r="V270"/>
  <c r="Z270"/>
  <c r="O271"/>
  <c r="P271"/>
  <c r="Q271"/>
  <c r="R271"/>
  <c r="S271"/>
  <c r="T271"/>
  <c r="U271"/>
  <c r="V271"/>
  <c r="W271"/>
  <c r="X271"/>
  <c r="Y271"/>
  <c r="Z271"/>
  <c r="AA271"/>
  <c r="AB271"/>
  <c r="AC271"/>
  <c r="R272"/>
  <c r="V272"/>
  <c r="Z272"/>
  <c r="O273"/>
  <c r="P273"/>
  <c r="Q273"/>
  <c r="R273"/>
  <c r="S273"/>
  <c r="T273"/>
  <c r="U273"/>
  <c r="V273"/>
  <c r="W273"/>
  <c r="X273"/>
  <c r="Y273"/>
  <c r="Z273"/>
  <c r="AA273"/>
  <c r="AB273"/>
  <c r="AC273"/>
  <c r="R274"/>
  <c r="V274"/>
  <c r="Z274"/>
  <c r="O275"/>
  <c r="P275"/>
  <c r="Q275"/>
  <c r="R275"/>
  <c r="S275"/>
  <c r="T275"/>
  <c r="U275"/>
  <c r="V275"/>
  <c r="W275"/>
  <c r="X275"/>
  <c r="Y275"/>
  <c r="Z275"/>
  <c r="AA275"/>
  <c r="AB275"/>
  <c r="AC275"/>
  <c r="R276"/>
  <c r="V276"/>
  <c r="Z276"/>
  <c r="P278"/>
  <c r="T278"/>
  <c r="X278"/>
  <c r="AB278"/>
  <c r="AW36"/>
  <c r="AW37"/>
  <c r="AD95"/>
  <c r="AW95" s="1"/>
  <c r="AD128"/>
  <c r="AW128" s="1"/>
  <c r="AD143"/>
  <c r="AW143" s="1"/>
  <c r="H39" i="91"/>
  <c r="H41"/>
  <c r="H53"/>
  <c r="S30" i="6"/>
  <c r="G53" i="45" s="1"/>
  <c r="H30" s="1"/>
  <c r="S32" i="6"/>
  <c r="I53" i="45" s="1"/>
  <c r="J30" s="1"/>
  <c r="S39" i="6"/>
  <c r="Q53" i="45" s="1"/>
  <c r="R30" s="1"/>
  <c r="S40" i="6"/>
  <c r="R53" i="45" s="1"/>
  <c r="S30" s="1"/>
  <c r="S42" i="6"/>
  <c r="T53" i="45" s="1"/>
  <c r="U30" s="1"/>
  <c r="S43" i="6"/>
  <c r="U53" i="45" s="1"/>
  <c r="V30" s="1"/>
  <c r="S44" i="6"/>
  <c r="V53" i="45" s="1"/>
  <c r="W30" s="1"/>
  <c r="S45" i="6"/>
  <c r="W53" i="45" s="1"/>
  <c r="X30" s="1"/>
  <c r="L15" i="59"/>
  <c r="L21" s="1"/>
  <c r="J19" i="67"/>
  <c r="J29" s="1"/>
  <c r="G115" i="93"/>
  <c r="CW98" i="123"/>
  <c r="N98" i="122" s="1"/>
  <c r="CW111" i="123"/>
  <c r="N111" i="122" s="1"/>
  <c r="M111" s="1"/>
  <c r="CW117" i="123"/>
  <c r="N117" i="122" s="1"/>
  <c r="CW121" i="123"/>
  <c r="N121" i="122" s="1"/>
  <c r="CW133" i="123"/>
  <c r="N133" i="122" s="1"/>
  <c r="G28" i="91"/>
  <c r="I28" s="1"/>
  <c r="F30"/>
  <c r="G30" s="1"/>
  <c r="K271" i="104"/>
  <c r="K273"/>
  <c r="K275"/>
  <c r="L271"/>
  <c r="L273"/>
  <c r="L275"/>
  <c r="M271"/>
  <c r="M273"/>
  <c r="M275"/>
  <c r="AV36"/>
  <c r="AV37"/>
  <c r="AV95"/>
  <c r="J128"/>
  <c r="K128"/>
  <c r="L128"/>
  <c r="M128"/>
  <c r="J143"/>
  <c r="K143"/>
  <c r="L143"/>
  <c r="M143"/>
  <c r="G39" i="91"/>
  <c r="G41"/>
  <c r="G42"/>
  <c r="K29" i="67"/>
  <c r="G43" i="91" s="1"/>
  <c r="G53"/>
  <c r="G63" i="94"/>
  <c r="J53" i="91"/>
  <c r="F18"/>
  <c r="F19"/>
  <c r="F27"/>
  <c r="I27" s="1"/>
  <c r="AU36" i="104"/>
  <c r="AU37"/>
  <c r="AU95"/>
  <c r="H128"/>
  <c r="I128"/>
  <c r="H143"/>
  <c r="I143"/>
  <c r="AU143" s="1"/>
  <c r="F53" i="91"/>
  <c r="K21" i="59"/>
  <c r="D53" i="98"/>
  <c r="E53"/>
  <c r="F53"/>
  <c r="G53"/>
  <c r="H53"/>
  <c r="J53"/>
  <c r="K53"/>
  <c r="M53"/>
  <c r="N53"/>
  <c r="O53"/>
  <c r="P53"/>
  <c r="Q53"/>
  <c r="R53"/>
  <c r="S53"/>
  <c r="T53"/>
  <c r="U53"/>
  <c r="W53"/>
  <c r="X53"/>
  <c r="Y53"/>
  <c r="Z53"/>
  <c r="AB53"/>
  <c r="AC53"/>
  <c r="AD53"/>
  <c r="AE53"/>
  <c r="AF110"/>
  <c r="AF111"/>
  <c r="AF112"/>
  <c r="AF113"/>
  <c r="AF114"/>
  <c r="AF116"/>
  <c r="AF117"/>
  <c r="AF118"/>
  <c r="AF119"/>
  <c r="AF120"/>
  <c r="AF121"/>
  <c r="AF122"/>
  <c r="AF123"/>
  <c r="AF124"/>
  <c r="AF125"/>
  <c r="AF126"/>
  <c r="AF127"/>
  <c r="AF128"/>
  <c r="AF129"/>
  <c r="AF130"/>
  <c r="AF132"/>
  <c r="AF135"/>
  <c r="AF136"/>
  <c r="AF137"/>
  <c r="AF138"/>
  <c r="AF139"/>
  <c r="AF140"/>
  <c r="AF141"/>
  <c r="AF142"/>
  <c r="AF143"/>
  <c r="AF144"/>
  <c r="AF145"/>
  <c r="AF146"/>
  <c r="AF148"/>
  <c r="AF115"/>
  <c r="AF131"/>
  <c r="AF147"/>
  <c r="AF149"/>
  <c r="AF150"/>
  <c r="AF151"/>
  <c r="AF152"/>
  <c r="AF153"/>
  <c r="AF154"/>
  <c r="AF155"/>
  <c r="AF156"/>
  <c r="AF157"/>
  <c r="AF158"/>
  <c r="AF159"/>
  <c r="AF160"/>
  <c r="AF163"/>
  <c r="AF164"/>
  <c r="AF165"/>
  <c r="E19" i="93"/>
  <c r="J19"/>
  <c r="P19"/>
  <c r="E33"/>
  <c r="J33"/>
  <c r="N33"/>
  <c r="E47"/>
  <c r="J47"/>
  <c r="N47"/>
  <c r="G61"/>
  <c r="I61"/>
  <c r="P61"/>
  <c r="E75"/>
  <c r="L75"/>
  <c r="P75"/>
  <c r="E89"/>
  <c r="N89"/>
  <c r="O54" i="45"/>
  <c r="P31" s="1"/>
  <c r="F56"/>
  <c r="G33" s="1"/>
  <c r="G56"/>
  <c r="H33" s="1"/>
  <c r="W59"/>
  <c r="X36" s="1"/>
  <c r="X59"/>
  <c r="Y36" s="1"/>
  <c r="AG36"/>
  <c r="AH36"/>
  <c r="AI36"/>
  <c r="AJ36"/>
  <c r="AK36"/>
  <c r="AL36"/>
  <c r="AM36"/>
  <c r="AN36"/>
  <c r="AO36"/>
  <c r="AP36"/>
  <c r="AQ36"/>
  <c r="AR36"/>
  <c r="AF273" i="104"/>
  <c r="AF275"/>
  <c r="AG273"/>
  <c r="AG275"/>
  <c r="AH273"/>
  <c r="AH275"/>
  <c r="AJ273"/>
  <c r="AJ275"/>
  <c r="AL276"/>
  <c r="AI271"/>
  <c r="AI273"/>
  <c r="AI275"/>
  <c r="AI277"/>
  <c r="AI298" s="1"/>
  <c r="AI309" s="1"/>
  <c r="DD57" i="45"/>
  <c r="DE34" s="1"/>
  <c r="DU57"/>
  <c r="DV34" s="1"/>
  <c r="DV57"/>
  <c r="DW34" s="1"/>
  <c r="M60"/>
  <c r="N37" s="1"/>
  <c r="N60"/>
  <c r="O37" s="1"/>
  <c r="J38"/>
  <c r="K38"/>
  <c r="K63"/>
  <c r="L40" s="1"/>
  <c r="AF167" i="98"/>
  <c r="C20" i="129"/>
  <c r="D20"/>
  <c r="E20"/>
  <c r="F20"/>
  <c r="G20"/>
  <c r="H20"/>
  <c r="J20"/>
  <c r="K20"/>
  <c r="L20"/>
  <c r="M20"/>
  <c r="N20"/>
  <c r="O20"/>
  <c r="P20"/>
  <c r="Q20"/>
  <c r="R20"/>
  <c r="S20"/>
  <c r="T20"/>
  <c r="U20"/>
  <c r="V20"/>
  <c r="W20"/>
  <c r="X20"/>
  <c r="AA20"/>
  <c r="AB20"/>
  <c r="AC20"/>
  <c r="AD20"/>
  <c r="AE20"/>
  <c r="AF20"/>
  <c r="AG20"/>
  <c r="AH20"/>
  <c r="C19"/>
  <c r="D19"/>
  <c r="E19"/>
  <c r="F19"/>
  <c r="G19"/>
  <c r="H19"/>
  <c r="J19"/>
  <c r="K19"/>
  <c r="L19"/>
  <c r="M19"/>
  <c r="N19"/>
  <c r="O19"/>
  <c r="P19"/>
  <c r="Q19"/>
  <c r="R19"/>
  <c r="S19"/>
  <c r="T19"/>
  <c r="U19"/>
  <c r="V19"/>
  <c r="W19"/>
  <c r="X19"/>
  <c r="AA19"/>
  <c r="AB19"/>
  <c r="AC19"/>
  <c r="AD19"/>
  <c r="AE19"/>
  <c r="AF19"/>
  <c r="AG19"/>
  <c r="AH19"/>
  <c r="D16"/>
  <c r="E16"/>
  <c r="F16"/>
  <c r="G16"/>
  <c r="H16"/>
  <c r="J16"/>
  <c r="K16"/>
  <c r="L16"/>
  <c r="M16"/>
  <c r="N16"/>
  <c r="O16"/>
  <c r="P16"/>
  <c r="Q16"/>
  <c r="R16"/>
  <c r="S16"/>
  <c r="T16"/>
  <c r="U16"/>
  <c r="V16"/>
  <c r="W16"/>
  <c r="X16"/>
  <c r="AA16"/>
  <c r="AB16"/>
  <c r="AC16"/>
  <c r="AD16"/>
  <c r="AE16"/>
  <c r="AF16"/>
  <c r="AG16"/>
  <c r="AH16"/>
  <c r="N199" i="1"/>
  <c r="N198"/>
  <c r="S38" i="6"/>
  <c r="P53" i="45" s="1"/>
  <c r="Q30" s="1"/>
  <c r="AF37" i="98"/>
  <c r="AG37" s="1"/>
  <c r="E63" i="45" s="1"/>
  <c r="F40" s="1"/>
  <c r="N292" i="104"/>
  <c r="AD292"/>
  <c r="N291"/>
  <c r="AD291"/>
  <c r="N290"/>
  <c r="AD290"/>
  <c r="N289"/>
  <c r="AD289"/>
  <c r="N288"/>
  <c r="AD288"/>
  <c r="N287"/>
  <c r="AD287"/>
  <c r="N286"/>
  <c r="AD286"/>
  <c r="N285"/>
  <c r="AD285"/>
  <c r="AD82" i="1"/>
  <c r="AD83"/>
  <c r="N110"/>
  <c r="N111"/>
  <c r="AD182"/>
  <c r="AD183"/>
  <c r="N187"/>
  <c r="N188"/>
  <c r="AE188" s="1"/>
  <c r="AN188" s="1"/>
  <c r="AO188" s="1"/>
  <c r="N189"/>
  <c r="F48" i="6"/>
  <c r="L53" i="98"/>
  <c r="AD196" i="1"/>
  <c r="AD197"/>
  <c r="AD195"/>
  <c r="H40" i="45"/>
  <c r="G57" i="59"/>
  <c r="I72"/>
  <c r="AD199" i="1"/>
  <c r="C22" i="129"/>
  <c r="D22"/>
  <c r="E22"/>
  <c r="F22"/>
  <c r="G22"/>
  <c r="H22"/>
  <c r="J22"/>
  <c r="K22"/>
  <c r="L22"/>
  <c r="M22"/>
  <c r="N22"/>
  <c r="O22"/>
  <c r="P22"/>
  <c r="Q22"/>
  <c r="R22"/>
  <c r="S22"/>
  <c r="T22"/>
  <c r="U22"/>
  <c r="V22"/>
  <c r="W22"/>
  <c r="X22"/>
  <c r="AA22"/>
  <c r="AB22"/>
  <c r="AC22"/>
  <c r="AD22"/>
  <c r="AE22"/>
  <c r="AF22"/>
  <c r="AG22"/>
  <c r="AH22"/>
  <c r="C21"/>
  <c r="D21"/>
  <c r="E21"/>
  <c r="F21"/>
  <c r="G21"/>
  <c r="H21"/>
  <c r="J21"/>
  <c r="K21"/>
  <c r="L21"/>
  <c r="M21"/>
  <c r="N21"/>
  <c r="O21"/>
  <c r="P21"/>
  <c r="Q21"/>
  <c r="R21"/>
  <c r="S21"/>
  <c r="T21"/>
  <c r="U21"/>
  <c r="V21"/>
  <c r="W21"/>
  <c r="X21"/>
  <c r="AA21"/>
  <c r="AB21"/>
  <c r="AC21"/>
  <c r="AD21"/>
  <c r="AE21"/>
  <c r="AF21"/>
  <c r="AG21"/>
  <c r="AH21"/>
  <c r="S27" i="6"/>
  <c r="S34"/>
  <c r="L53" i="45"/>
  <c r="M30" s="1"/>
  <c r="L38" i="15"/>
  <c r="L49" s="1"/>
  <c r="C38"/>
  <c r="C49" s="1"/>
  <c r="D38"/>
  <c r="D49" s="1"/>
  <c r="E38"/>
  <c r="E49" s="1"/>
  <c r="F38"/>
  <c r="F49" s="1"/>
  <c r="G38"/>
  <c r="G49" s="1"/>
  <c r="H38"/>
  <c r="H49" s="1"/>
  <c r="S33" i="6"/>
  <c r="J53" i="45" s="1"/>
  <c r="K30" s="1"/>
  <c r="AG270" i="104"/>
  <c r="Y41" i="45"/>
  <c r="Z41"/>
  <c r="AA41"/>
  <c r="AB41"/>
  <c r="AC41"/>
  <c r="AD41"/>
  <c r="AE41"/>
  <c r="AF41"/>
  <c r="AG41"/>
  <c r="AH41"/>
  <c r="AI41"/>
  <c r="AJ41"/>
  <c r="AK41"/>
  <c r="AL41"/>
  <c r="AM41"/>
  <c r="AN41"/>
  <c r="AO41"/>
  <c r="AP41"/>
  <c r="AQ41"/>
  <c r="AR41"/>
  <c r="AV34"/>
  <c r="DJ34"/>
  <c r="EO34"/>
  <c r="FS34"/>
  <c r="GZ34"/>
  <c r="F31"/>
  <c r="U31"/>
  <c r="Y31"/>
  <c r="Z31"/>
  <c r="AA31"/>
  <c r="AB31"/>
  <c r="AC31"/>
  <c r="AD31"/>
  <c r="AF31"/>
  <c r="AG31"/>
  <c r="AH31"/>
  <c r="AI31"/>
  <c r="L38"/>
  <c r="L50" i="32"/>
  <c r="L52" s="1"/>
  <c r="I53" i="98"/>
  <c r="AA53"/>
  <c r="V53"/>
  <c r="AF15"/>
  <c r="AG15" s="1"/>
  <c r="S41" i="6"/>
  <c r="S53" i="45"/>
  <c r="W55" i="104"/>
  <c r="W67"/>
  <c r="S57" i="45" s="1"/>
  <c r="AB284" i="104"/>
  <c r="AB295" s="1"/>
  <c r="DS57" i="45" s="1"/>
  <c r="D67" i="100"/>
  <c r="N293" i="104"/>
  <c r="AD293"/>
  <c r="AE293"/>
  <c r="N294"/>
  <c r="AD294"/>
  <c r="AE294" s="1"/>
  <c r="A3" i="98"/>
  <c r="D21" i="47"/>
  <c r="A2" i="123" s="1"/>
  <c r="A1" i="98"/>
  <c r="AF168"/>
  <c r="AF166"/>
  <c r="AF52"/>
  <c r="AG52"/>
  <c r="AF51"/>
  <c r="AG51"/>
  <c r="AF50"/>
  <c r="AG50"/>
  <c r="AF49"/>
  <c r="AG49"/>
  <c r="AF48"/>
  <c r="AG48"/>
  <c r="AF47"/>
  <c r="AG47"/>
  <c r="AF46"/>
  <c r="AG46"/>
  <c r="AF45"/>
  <c r="AG45"/>
  <c r="AF44"/>
  <c r="AG44"/>
  <c r="AF43"/>
  <c r="AG43"/>
  <c r="AF42"/>
  <c r="AG42"/>
  <c r="AF41"/>
  <c r="AG41"/>
  <c r="AF40"/>
  <c r="AG40"/>
  <c r="AF39"/>
  <c r="AG39" s="1"/>
  <c r="AF38"/>
  <c r="AG38" s="1"/>
  <c r="G40" i="45"/>
  <c r="AF36" i="98"/>
  <c r="AG36" s="1"/>
  <c r="D63" i="45" s="1"/>
  <c r="E40" s="1"/>
  <c r="AF28" i="98"/>
  <c r="AG28" s="1"/>
  <c r="AF27"/>
  <c r="AG27" s="1"/>
  <c r="AF26"/>
  <c r="AG26" s="1"/>
  <c r="AF25"/>
  <c r="AG25" s="1"/>
  <c r="AF24"/>
  <c r="AG24" s="1"/>
  <c r="AF23"/>
  <c r="AG23" s="1"/>
  <c r="AF22"/>
  <c r="AG22" s="1"/>
  <c r="AF21"/>
  <c r="AG21" s="1"/>
  <c r="AF19"/>
  <c r="AG19" s="1"/>
  <c r="AF14"/>
  <c r="AD29"/>
  <c r="AB29"/>
  <c r="Z29"/>
  <c r="Y29"/>
  <c r="X29"/>
  <c r="W29"/>
  <c r="U29"/>
  <c r="S29"/>
  <c r="Q29"/>
  <c r="O29"/>
  <c r="M29"/>
  <c r="L29"/>
  <c r="J29"/>
  <c r="I29"/>
  <c r="H29"/>
  <c r="G29"/>
  <c r="F29"/>
  <c r="D29"/>
  <c r="A1" i="126"/>
  <c r="A3"/>
  <c r="A1" i="121"/>
  <c r="A3"/>
  <c r="A1" i="120"/>
  <c r="A3"/>
  <c r="A1" i="127"/>
  <c r="A3"/>
  <c r="CW13" i="123"/>
  <c r="E11" i="127"/>
  <c r="G11"/>
  <c r="CW35" i="123"/>
  <c r="E14" i="127" s="1"/>
  <c r="G14"/>
  <c r="CW36" i="123"/>
  <c r="E15" i="127"/>
  <c r="G15"/>
  <c r="CW37" i="123"/>
  <c r="E16" i="127" s="1"/>
  <c r="G16"/>
  <c r="CW38" i="123"/>
  <c r="E17" i="127"/>
  <c r="G17"/>
  <c r="CW75" i="123"/>
  <c r="E20" i="127" s="1"/>
  <c r="G20"/>
  <c r="CW76" i="123"/>
  <c r="E21" i="127"/>
  <c r="G21"/>
  <c r="CW77" i="123"/>
  <c r="E22" i="127" s="1"/>
  <c r="G22"/>
  <c r="CW78" i="123"/>
  <c r="E23" i="127"/>
  <c r="G23"/>
  <c r="E27"/>
  <c r="G27"/>
  <c r="A1" i="128"/>
  <c r="A2"/>
  <c r="A3"/>
  <c r="A1" i="125"/>
  <c r="A3"/>
  <c r="A1" i="123"/>
  <c r="A3"/>
  <c r="CW14"/>
  <c r="N14" i="122"/>
  <c r="M14" s="1"/>
  <c r="CW17" i="123"/>
  <c r="CW20"/>
  <c r="N20" i="122"/>
  <c r="CW21" i="123"/>
  <c r="CW22"/>
  <c r="N22" i="122" s="1"/>
  <c r="M22" s="1"/>
  <c r="CW23" i="123"/>
  <c r="CW26"/>
  <c r="N26" i="122"/>
  <c r="M26" s="1"/>
  <c r="CW27" i="123"/>
  <c r="CW28"/>
  <c r="N28" i="122" s="1"/>
  <c r="M28" s="1"/>
  <c r="CW41" i="123"/>
  <c r="CW42"/>
  <c r="N42" i="122"/>
  <c r="M42" s="1"/>
  <c r="CW45" i="123"/>
  <c r="CW46"/>
  <c r="N46" i="122" s="1"/>
  <c r="CW49" i="123"/>
  <c r="CW52"/>
  <c r="N52" i="122"/>
  <c r="M52" s="1"/>
  <c r="CW53" i="123"/>
  <c r="CW54"/>
  <c r="N54" i="122"/>
  <c r="M54" s="1"/>
  <c r="CW55" i="123"/>
  <c r="CW56"/>
  <c r="N56" i="122"/>
  <c r="M56" s="1"/>
  <c r="CW59" i="123"/>
  <c r="CW60"/>
  <c r="N60" i="122"/>
  <c r="M60" s="1"/>
  <c r="CW61" i="123"/>
  <c r="CW62"/>
  <c r="N62" i="122"/>
  <c r="M62" s="1"/>
  <c r="CW63" i="123"/>
  <c r="CW68"/>
  <c r="N68" i="122"/>
  <c r="M68" s="1"/>
  <c r="CW69" i="123"/>
  <c r="CW70"/>
  <c r="N70" i="122"/>
  <c r="M70" s="1"/>
  <c r="CW71" i="123"/>
  <c r="CW81"/>
  <c r="N81" i="122"/>
  <c r="M81" s="1"/>
  <c r="CW82" i="123"/>
  <c r="CW83"/>
  <c r="N83" i="122"/>
  <c r="M83" s="1"/>
  <c r="CW84" i="123"/>
  <c r="CW87"/>
  <c r="N87" i="122"/>
  <c r="CW88" i="123"/>
  <c r="CW89"/>
  <c r="N89" i="122" s="1"/>
  <c r="M89" s="1"/>
  <c r="CW90" i="123"/>
  <c r="N90" i="122" s="1"/>
  <c r="M90" s="1"/>
  <c r="CW91" i="123"/>
  <c r="CW92"/>
  <c r="N92" i="122"/>
  <c r="M92" s="1"/>
  <c r="CW95" i="123"/>
  <c r="N95" i="122"/>
  <c r="M95" s="1"/>
  <c r="CW125" i="123"/>
  <c r="CW126"/>
  <c r="CW127"/>
  <c r="CW130"/>
  <c r="A1" i="122"/>
  <c r="A3"/>
  <c r="N13"/>
  <c r="N17"/>
  <c r="M17" s="1"/>
  <c r="N21"/>
  <c r="N23"/>
  <c r="M23" s="1"/>
  <c r="N27"/>
  <c r="M27" s="1"/>
  <c r="N29"/>
  <c r="M29" s="1"/>
  <c r="N30"/>
  <c r="M30" s="1"/>
  <c r="N31"/>
  <c r="M31" s="1"/>
  <c r="N35"/>
  <c r="M35" s="1"/>
  <c r="N36"/>
  <c r="M36" s="1"/>
  <c r="N37"/>
  <c r="M37" s="1"/>
  <c r="N38"/>
  <c r="M38" s="1"/>
  <c r="N41"/>
  <c r="M41" s="1"/>
  <c r="N45"/>
  <c r="M45" s="1"/>
  <c r="N49"/>
  <c r="M49" s="1"/>
  <c r="N53"/>
  <c r="M53" s="1"/>
  <c r="N55"/>
  <c r="M55" s="1"/>
  <c r="N57"/>
  <c r="M57" s="1"/>
  <c r="N58"/>
  <c r="M58" s="1"/>
  <c r="N59"/>
  <c r="M59" s="1"/>
  <c r="N61"/>
  <c r="M61" s="1"/>
  <c r="N63"/>
  <c r="M63" s="1"/>
  <c r="N64"/>
  <c r="M64" s="1"/>
  <c r="N65"/>
  <c r="M65" s="1"/>
  <c r="N69"/>
  <c r="M69" s="1"/>
  <c r="N71"/>
  <c r="M71" s="1"/>
  <c r="N75"/>
  <c r="M75" s="1"/>
  <c r="N76"/>
  <c r="M76" s="1"/>
  <c r="N77"/>
  <c r="M77" s="1"/>
  <c r="N78"/>
  <c r="M78" s="1"/>
  <c r="N82"/>
  <c r="M82" s="1"/>
  <c r="N84"/>
  <c r="M84" s="1"/>
  <c r="N88"/>
  <c r="N91"/>
  <c r="M91" s="1"/>
  <c r="N103"/>
  <c r="N105"/>
  <c r="M105" s="1"/>
  <c r="N110"/>
  <c r="M110" s="1"/>
  <c r="N112"/>
  <c r="M112" s="1"/>
  <c r="N125"/>
  <c r="N126"/>
  <c r="M126" s="1"/>
  <c r="N127"/>
  <c r="M127" s="1"/>
  <c r="N130"/>
  <c r="M130" s="1"/>
  <c r="N134"/>
  <c r="M134" s="1"/>
  <c r="N138"/>
  <c r="M138" s="1"/>
  <c r="N142"/>
  <c r="M142" s="1"/>
  <c r="N143"/>
  <c r="M143" s="1"/>
  <c r="N146"/>
  <c r="M146" s="1"/>
  <c r="N147"/>
  <c r="M147" s="1"/>
  <c r="A1" i="119"/>
  <c r="A2"/>
  <c r="A3"/>
  <c r="B309" i="92"/>
  <c r="T315" s="1"/>
  <c r="T21" s="1"/>
  <c r="G36" i="47"/>
  <c r="F37" i="91"/>
  <c r="A1" i="124"/>
  <c r="A2"/>
  <c r="A3"/>
  <c r="A1" i="129"/>
  <c r="A3"/>
  <c r="A13"/>
  <c r="A14"/>
  <c r="A15"/>
  <c r="A16"/>
  <c r="A17"/>
  <c r="A18"/>
  <c r="A19"/>
  <c r="A20"/>
  <c r="A21"/>
  <c r="A22"/>
  <c r="I23"/>
  <c r="Y23"/>
  <c r="Z23"/>
  <c r="A25"/>
  <c r="A26"/>
  <c r="A27"/>
  <c r="A28"/>
  <c r="D28"/>
  <c r="E28"/>
  <c r="F28"/>
  <c r="G28"/>
  <c r="H28"/>
  <c r="J28"/>
  <c r="K28"/>
  <c r="L28"/>
  <c r="M28"/>
  <c r="N28"/>
  <c r="O28"/>
  <c r="P28"/>
  <c r="Q28"/>
  <c r="R28"/>
  <c r="S28"/>
  <c r="T28"/>
  <c r="U28"/>
  <c r="V28"/>
  <c r="X28"/>
  <c r="AA28"/>
  <c r="AB28"/>
  <c r="AC28"/>
  <c r="AD28"/>
  <c r="AE28"/>
  <c r="AF28"/>
  <c r="AG28"/>
  <c r="AH28"/>
  <c r="A29"/>
  <c r="A30"/>
  <c r="A31"/>
  <c r="C31"/>
  <c r="D31"/>
  <c r="E31"/>
  <c r="F31"/>
  <c r="G31"/>
  <c r="H31"/>
  <c r="J31"/>
  <c r="K31"/>
  <c r="L31"/>
  <c r="M31"/>
  <c r="N31"/>
  <c r="O31"/>
  <c r="P31"/>
  <c r="Q31"/>
  <c r="R31"/>
  <c r="S31"/>
  <c r="T31"/>
  <c r="U31"/>
  <c r="V31"/>
  <c r="W31"/>
  <c r="X31"/>
  <c r="AA31"/>
  <c r="AB31"/>
  <c r="AC31"/>
  <c r="AD31"/>
  <c r="AE31"/>
  <c r="AF31"/>
  <c r="AG31"/>
  <c r="AH31"/>
  <c r="A32"/>
  <c r="C32"/>
  <c r="D32"/>
  <c r="E32"/>
  <c r="F32"/>
  <c r="G32"/>
  <c r="H32"/>
  <c r="J32"/>
  <c r="K32"/>
  <c r="L32"/>
  <c r="M32"/>
  <c r="N32"/>
  <c r="O32"/>
  <c r="P32"/>
  <c r="Q32"/>
  <c r="R32"/>
  <c r="S32"/>
  <c r="T32"/>
  <c r="U32"/>
  <c r="V32"/>
  <c r="W32"/>
  <c r="X32"/>
  <c r="AA32"/>
  <c r="AB32"/>
  <c r="AC32"/>
  <c r="AD32"/>
  <c r="AE32"/>
  <c r="AF32"/>
  <c r="AG32"/>
  <c r="AH32"/>
  <c r="A33"/>
  <c r="C33"/>
  <c r="D33"/>
  <c r="E33"/>
  <c r="F33"/>
  <c r="G33"/>
  <c r="H33"/>
  <c r="J33"/>
  <c r="K33"/>
  <c r="L33"/>
  <c r="M33"/>
  <c r="N33"/>
  <c r="O33"/>
  <c r="P33"/>
  <c r="Q33"/>
  <c r="R33"/>
  <c r="S33"/>
  <c r="T33"/>
  <c r="U33"/>
  <c r="V33"/>
  <c r="W33"/>
  <c r="X33"/>
  <c r="AA33"/>
  <c r="AB33"/>
  <c r="AC33"/>
  <c r="AD33"/>
  <c r="AE33"/>
  <c r="AF33"/>
  <c r="AG33"/>
  <c r="AH33"/>
  <c r="A34"/>
  <c r="C34"/>
  <c r="D34"/>
  <c r="E34"/>
  <c r="F34"/>
  <c r="G34"/>
  <c r="H34"/>
  <c r="J34"/>
  <c r="K34"/>
  <c r="L34"/>
  <c r="M34"/>
  <c r="N34"/>
  <c r="O34"/>
  <c r="P34"/>
  <c r="Q34"/>
  <c r="R34"/>
  <c r="S34"/>
  <c r="T34"/>
  <c r="U34"/>
  <c r="V34"/>
  <c r="W34"/>
  <c r="X34"/>
  <c r="AA34"/>
  <c r="AB34"/>
  <c r="AC34"/>
  <c r="AD34"/>
  <c r="AE34"/>
  <c r="AF34"/>
  <c r="AG34"/>
  <c r="AH34"/>
  <c r="A37"/>
  <c r="A38"/>
  <c r="A39"/>
  <c r="A40"/>
  <c r="A41"/>
  <c r="A42"/>
  <c r="A43"/>
  <c r="A44"/>
  <c r="A45"/>
  <c r="A46"/>
  <c r="A1" i="91"/>
  <c r="A3"/>
  <c r="I20"/>
  <c r="AL271" i="104"/>
  <c r="AH272"/>
  <c r="AL273"/>
  <c r="AG274"/>
  <c r="AL275"/>
  <c r="AH276"/>
  <c r="AH278"/>
  <c r="N95"/>
  <c r="AE95" s="1"/>
  <c r="AN95" s="1"/>
  <c r="I53" i="91"/>
  <c r="F87"/>
  <c r="F55" s="1"/>
  <c r="G87"/>
  <c r="G55" s="1"/>
  <c r="H87"/>
  <c r="H55" s="1"/>
  <c r="I87"/>
  <c r="I55" s="1"/>
  <c r="J87"/>
  <c r="J55" s="1"/>
  <c r="A1" i="15"/>
  <c r="A3"/>
  <c r="B18"/>
  <c r="B19"/>
  <c r="B20"/>
  <c r="B21"/>
  <c r="C21"/>
  <c r="D21"/>
  <c r="E21"/>
  <c r="F21"/>
  <c r="G21"/>
  <c r="H21"/>
  <c r="I21"/>
  <c r="J21"/>
  <c r="K21"/>
  <c r="L21"/>
  <c r="M21"/>
  <c r="N21"/>
  <c r="O21"/>
  <c r="P21"/>
  <c r="Q21"/>
  <c r="R21"/>
  <c r="S21"/>
  <c r="T21"/>
  <c r="B22"/>
  <c r="B23"/>
  <c r="B24"/>
  <c r="C24"/>
  <c r="D24"/>
  <c r="E24"/>
  <c r="F24"/>
  <c r="G24"/>
  <c r="H24"/>
  <c r="I24"/>
  <c r="J24"/>
  <c r="K24"/>
  <c r="L24"/>
  <c r="M24"/>
  <c r="N24"/>
  <c r="O24"/>
  <c r="P24"/>
  <c r="Q24"/>
  <c r="R24"/>
  <c r="S24"/>
  <c r="T24"/>
  <c r="B25"/>
  <c r="C25"/>
  <c r="D25"/>
  <c r="E25"/>
  <c r="F25"/>
  <c r="G25"/>
  <c r="H25"/>
  <c r="I25"/>
  <c r="J25"/>
  <c r="K25"/>
  <c r="L25"/>
  <c r="M25"/>
  <c r="N25"/>
  <c r="O25"/>
  <c r="P25"/>
  <c r="Q25"/>
  <c r="R25"/>
  <c r="S25"/>
  <c r="T25"/>
  <c r="B26"/>
  <c r="C26"/>
  <c r="D26"/>
  <c r="E26"/>
  <c r="F26"/>
  <c r="G26"/>
  <c r="H26"/>
  <c r="I26"/>
  <c r="J26"/>
  <c r="K26"/>
  <c r="L26"/>
  <c r="M26"/>
  <c r="N26"/>
  <c r="O26"/>
  <c r="P26"/>
  <c r="Q26"/>
  <c r="R26"/>
  <c r="S26"/>
  <c r="T26"/>
  <c r="B27"/>
  <c r="C27"/>
  <c r="D27"/>
  <c r="E27"/>
  <c r="F27"/>
  <c r="G27"/>
  <c r="H27"/>
  <c r="I27"/>
  <c r="J27"/>
  <c r="K27"/>
  <c r="L27"/>
  <c r="M27"/>
  <c r="N27"/>
  <c r="O27"/>
  <c r="P27"/>
  <c r="Q27"/>
  <c r="R27"/>
  <c r="S27"/>
  <c r="T27"/>
  <c r="I38"/>
  <c r="I49" s="1"/>
  <c r="J38"/>
  <c r="K38"/>
  <c r="K49" s="1"/>
  <c r="M38"/>
  <c r="N38"/>
  <c r="N49"/>
  <c r="O38"/>
  <c r="O49" s="1"/>
  <c r="P38"/>
  <c r="Q38"/>
  <c r="Q49"/>
  <c r="R38"/>
  <c r="S38"/>
  <c r="S49" s="1"/>
  <c r="T38"/>
  <c r="T49" s="1"/>
  <c r="B39"/>
  <c r="B40"/>
  <c r="B41"/>
  <c r="B42"/>
  <c r="B43"/>
  <c r="B44"/>
  <c r="B45"/>
  <c r="B46"/>
  <c r="B47"/>
  <c r="B48"/>
  <c r="J49"/>
  <c r="M49"/>
  <c r="I24" i="91" s="1"/>
  <c r="P49" i="15"/>
  <c r="R49"/>
  <c r="A1" i="92"/>
  <c r="A3"/>
  <c r="G7"/>
  <c r="H7" s="1"/>
  <c r="F22"/>
  <c r="AJ24"/>
  <c r="G29"/>
  <c r="H29" s="1"/>
  <c r="I29" s="1"/>
  <c r="G44"/>
  <c r="H44"/>
  <c r="I44" s="1"/>
  <c r="J44" s="1"/>
  <c r="K44" s="1"/>
  <c r="L44" s="1"/>
  <c r="M44" s="1"/>
  <c r="N44" s="1"/>
  <c r="O44" s="1"/>
  <c r="P44" s="1"/>
  <c r="Q44" s="1"/>
  <c r="R44" s="1"/>
  <c r="S44" s="1"/>
  <c r="D48"/>
  <c r="D49" s="1"/>
  <c r="D50" s="1"/>
  <c r="D51" s="1"/>
  <c r="D52" s="1"/>
  <c r="D53" s="1"/>
  <c r="D54" s="1"/>
  <c r="D55" s="1"/>
  <c r="D56" s="1"/>
  <c r="D57" s="1"/>
  <c r="D58" s="1"/>
  <c r="D59" s="1"/>
  <c r="D60" s="1"/>
  <c r="D61" s="1"/>
  <c r="D62" s="1"/>
  <c r="D63" s="1"/>
  <c r="D64" s="1"/>
  <c r="D65" s="1"/>
  <c r="D66" s="1"/>
  <c r="D67" s="1"/>
  <c r="D68" s="1"/>
  <c r="D69" s="1"/>
  <c r="D70" s="1"/>
  <c r="D71" s="1"/>
  <c r="D72" s="1"/>
  <c r="D73" s="1"/>
  <c r="D74" s="1"/>
  <c r="D75" s="1"/>
  <c r="D76" s="1"/>
  <c r="Z67"/>
  <c r="AA68"/>
  <c r="AB69"/>
  <c r="AC70"/>
  <c r="AD71"/>
  <c r="AE72"/>
  <c r="AF73"/>
  <c r="AG74"/>
  <c r="AH75"/>
  <c r="AI76"/>
  <c r="D80"/>
  <c r="D81" s="1"/>
  <c r="D82" s="1"/>
  <c r="D83" s="1"/>
  <c r="D84" s="1"/>
  <c r="D85" s="1"/>
  <c r="D86" s="1"/>
  <c r="D87" s="1"/>
  <c r="D88" s="1"/>
  <c r="D89" s="1"/>
  <c r="D90" s="1"/>
  <c r="D91" s="1"/>
  <c r="D92" s="1"/>
  <c r="D93" s="1"/>
  <c r="D94" s="1"/>
  <c r="D95" s="1"/>
  <c r="D96" s="1"/>
  <c r="D97" s="1"/>
  <c r="D98" s="1"/>
  <c r="D99" s="1"/>
  <c r="D100" s="1"/>
  <c r="D101" s="1"/>
  <c r="D102" s="1"/>
  <c r="D103" s="1"/>
  <c r="D104" s="1"/>
  <c r="D105" s="1"/>
  <c r="D106" s="1"/>
  <c r="D107" s="1"/>
  <c r="D108" s="1"/>
  <c r="F109"/>
  <c r="E113"/>
  <c r="E145" s="1"/>
  <c r="E146" s="1"/>
  <c r="E147" s="1"/>
  <c r="E148" s="1"/>
  <c r="E149" s="1"/>
  <c r="E150" s="1"/>
  <c r="E151" s="1"/>
  <c r="E152" s="1"/>
  <c r="E153" s="1"/>
  <c r="E154" s="1"/>
  <c r="E155" s="1"/>
  <c r="E156" s="1"/>
  <c r="E157" s="1"/>
  <c r="E158" s="1"/>
  <c r="E159" s="1"/>
  <c r="E160" s="1"/>
  <c r="E161" s="1"/>
  <c r="E162" s="1"/>
  <c r="E163" s="1"/>
  <c r="E164" s="1"/>
  <c r="E165" s="1"/>
  <c r="E166" s="1"/>
  <c r="E167" s="1"/>
  <c r="E168" s="1"/>
  <c r="E169" s="1"/>
  <c r="E170" s="1"/>
  <c r="E171" s="1"/>
  <c r="E172" s="1"/>
  <c r="E173" s="1"/>
  <c r="E174" s="1"/>
  <c r="D114"/>
  <c r="D115"/>
  <c r="D116" s="1"/>
  <c r="D117" s="1"/>
  <c r="D118" s="1"/>
  <c r="D119" s="1"/>
  <c r="D120" s="1"/>
  <c r="D121" s="1"/>
  <c r="D122" s="1"/>
  <c r="D123" s="1"/>
  <c r="D124" s="1"/>
  <c r="D125" s="1"/>
  <c r="D126" s="1"/>
  <c r="D127" s="1"/>
  <c r="D128" s="1"/>
  <c r="D129" s="1"/>
  <c r="D130" s="1"/>
  <c r="D131" s="1"/>
  <c r="D132" s="1"/>
  <c r="D133" s="1"/>
  <c r="D134" s="1"/>
  <c r="D135" s="1"/>
  <c r="D136" s="1"/>
  <c r="D137" s="1"/>
  <c r="D138" s="1"/>
  <c r="D139" s="1"/>
  <c r="D140" s="1"/>
  <c r="D141" s="1"/>
  <c r="D142" s="1"/>
  <c r="Z133"/>
  <c r="AA134"/>
  <c r="AB135"/>
  <c r="AC136"/>
  <c r="AD137"/>
  <c r="AE138"/>
  <c r="AF139"/>
  <c r="AG140"/>
  <c r="AH141"/>
  <c r="AI142"/>
  <c r="D146"/>
  <c r="D147" s="1"/>
  <c r="D148" s="1"/>
  <c r="D149" s="1"/>
  <c r="D150" s="1"/>
  <c r="D151" s="1"/>
  <c r="D152" s="1"/>
  <c r="D153" s="1"/>
  <c r="D154" s="1"/>
  <c r="D155" s="1"/>
  <c r="D156" s="1"/>
  <c r="D157" s="1"/>
  <c r="D158" s="1"/>
  <c r="D159" s="1"/>
  <c r="D160" s="1"/>
  <c r="D161" s="1"/>
  <c r="D162" s="1"/>
  <c r="D163" s="1"/>
  <c r="D164" s="1"/>
  <c r="D165" s="1"/>
  <c r="D166" s="1"/>
  <c r="D167" s="1"/>
  <c r="D168" s="1"/>
  <c r="D169" s="1"/>
  <c r="D170" s="1"/>
  <c r="D171" s="1"/>
  <c r="D172" s="1"/>
  <c r="D173" s="1"/>
  <c r="D174" s="1"/>
  <c r="C175"/>
  <c r="D18" s="1"/>
  <c r="F175"/>
  <c r="G181"/>
  <c r="H18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Z187"/>
  <c r="AA187"/>
  <c r="AB187"/>
  <c r="AC187"/>
  <c r="AD187"/>
  <c r="AE187"/>
  <c r="AF187"/>
  <c r="AG187"/>
  <c r="AH187"/>
  <c r="AI187"/>
  <c r="F191"/>
  <c r="G199"/>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Z205"/>
  <c r="AA205"/>
  <c r="AB205"/>
  <c r="AC205"/>
  <c r="AD205"/>
  <c r="AE205"/>
  <c r="AF205"/>
  <c r="AG205"/>
  <c r="AH205"/>
  <c r="AI205"/>
  <c r="F209"/>
  <c r="G217"/>
  <c r="H217"/>
  <c r="I217" s="1"/>
  <c r="J217" s="1"/>
  <c r="K217" s="1"/>
  <c r="L217" s="1"/>
  <c r="M217" s="1"/>
  <c r="N217" s="1"/>
  <c r="O217" s="1"/>
  <c r="P217" s="1"/>
  <c r="Q217" s="1"/>
  <c r="R217" s="1"/>
  <c r="S217" s="1"/>
  <c r="T217" s="1"/>
  <c r="U217" s="1"/>
  <c r="D226"/>
  <c r="D228"/>
  <c r="E228"/>
  <c r="E229" s="1"/>
  <c r="D229"/>
  <c r="D230" s="1"/>
  <c r="D231" s="1"/>
  <c r="E259"/>
  <c r="D260"/>
  <c r="E260"/>
  <c r="D261"/>
  <c r="E261"/>
  <c r="D262"/>
  <c r="E262"/>
  <c r="D263"/>
  <c r="E263"/>
  <c r="D264"/>
  <c r="E264"/>
  <c r="D265"/>
  <c r="E265"/>
  <c r="D266"/>
  <c r="E266"/>
  <c r="D267"/>
  <c r="E267"/>
  <c r="D268"/>
  <c r="E268"/>
  <c r="D269"/>
  <c r="E269"/>
  <c r="D270"/>
  <c r="E270"/>
  <c r="D271"/>
  <c r="E271"/>
  <c r="D272"/>
  <c r="E272"/>
  <c r="D273"/>
  <c r="E273"/>
  <c r="D274"/>
  <c r="E274"/>
  <c r="D275"/>
  <c r="E275"/>
  <c r="D276"/>
  <c r="E276"/>
  <c r="D277"/>
  <c r="E277"/>
  <c r="D278"/>
  <c r="E278"/>
  <c r="D279"/>
  <c r="E279"/>
  <c r="D280"/>
  <c r="E280"/>
  <c r="D281"/>
  <c r="E281"/>
  <c r="D282"/>
  <c r="E282"/>
  <c r="D283"/>
  <c r="E283"/>
  <c r="D284"/>
  <c r="E284"/>
  <c r="D285"/>
  <c r="E285"/>
  <c r="D286"/>
  <c r="E286"/>
  <c r="D287"/>
  <c r="E287"/>
  <c r="D288"/>
  <c r="E288"/>
  <c r="G294"/>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F296"/>
  <c r="G296"/>
  <c r="G297"/>
  <c r="H296"/>
  <c r="H297"/>
  <c r="I296"/>
  <c r="I297"/>
  <c r="J296"/>
  <c r="K296"/>
  <c r="K297" s="1"/>
  <c r="L296"/>
  <c r="L297" s="1"/>
  <c r="M296"/>
  <c r="M297" s="1"/>
  <c r="N296"/>
  <c r="O296"/>
  <c r="O297"/>
  <c r="P296"/>
  <c r="P297"/>
  <c r="Q296"/>
  <c r="Q297"/>
  <c r="R296"/>
  <c r="S296"/>
  <c r="J297"/>
  <c r="N297"/>
  <c r="R297"/>
  <c r="W297"/>
  <c r="X297"/>
  <c r="Y297"/>
  <c r="Z297"/>
  <c r="AA297"/>
  <c r="AB297"/>
  <c r="AC297"/>
  <c r="AD297"/>
  <c r="AE297"/>
  <c r="AF297"/>
  <c r="AG297"/>
  <c r="AH297"/>
  <c r="AI297"/>
  <c r="G308"/>
  <c r="H308"/>
  <c r="I308" s="1"/>
  <c r="J308" s="1"/>
  <c r="K308" s="1"/>
  <c r="L308" s="1"/>
  <c r="M308" s="1"/>
  <c r="N308" s="1"/>
  <c r="O308" s="1"/>
  <c r="P308" s="1"/>
  <c r="Q308" s="1"/>
  <c r="R308" s="1"/>
  <c r="S308" s="1"/>
  <c r="T308" s="1"/>
  <c r="U308" s="1"/>
  <c r="C309"/>
  <c r="S309"/>
  <c r="R309"/>
  <c r="A1" i="49"/>
  <c r="A3"/>
  <c r="A1" i="48"/>
  <c r="A3"/>
  <c r="A1" i="32"/>
  <c r="A3"/>
  <c r="C10"/>
  <c r="W12"/>
  <c r="Y12" s="1"/>
  <c r="D13"/>
  <c r="W13"/>
  <c r="Y13"/>
  <c r="D14"/>
  <c r="W14"/>
  <c r="Y14" s="1"/>
  <c r="D15"/>
  <c r="W15"/>
  <c r="Y15"/>
  <c r="D16"/>
  <c r="W16"/>
  <c r="Y16" s="1"/>
  <c r="D17"/>
  <c r="W17"/>
  <c r="Y17"/>
  <c r="D18"/>
  <c r="W18"/>
  <c r="Y18" s="1"/>
  <c r="D19"/>
  <c r="W19"/>
  <c r="Y19"/>
  <c r="D20"/>
  <c r="W20"/>
  <c r="Y20" s="1"/>
  <c r="D21"/>
  <c r="W21"/>
  <c r="Y21"/>
  <c r="D22"/>
  <c r="W22"/>
  <c r="Y22" s="1"/>
  <c r="H23"/>
  <c r="H25" s="1"/>
  <c r="L23"/>
  <c r="L25" s="1"/>
  <c r="M23"/>
  <c r="M25" s="1"/>
  <c r="N23"/>
  <c r="N25" s="1"/>
  <c r="P23"/>
  <c r="P25" s="1"/>
  <c r="T23"/>
  <c r="T25"/>
  <c r="U23"/>
  <c r="U25"/>
  <c r="V23"/>
  <c r="W23"/>
  <c r="X23"/>
  <c r="X25"/>
  <c r="AA23"/>
  <c r="W24"/>
  <c r="V25"/>
  <c r="AA25"/>
  <c r="W27"/>
  <c r="Y27" s="1"/>
  <c r="W28"/>
  <c r="Y28" s="1"/>
  <c r="W29"/>
  <c r="Y29" s="1"/>
  <c r="W30"/>
  <c r="Y30" s="1"/>
  <c r="W31"/>
  <c r="Y31" s="1"/>
  <c r="W32"/>
  <c r="Y32" s="1"/>
  <c r="H33"/>
  <c r="L33"/>
  <c r="M33"/>
  <c r="N33"/>
  <c r="P33"/>
  <c r="T33"/>
  <c r="U33"/>
  <c r="AA33"/>
  <c r="C37"/>
  <c r="W39"/>
  <c r="Y39"/>
  <c r="D40"/>
  <c r="W40"/>
  <c r="Y40" s="1"/>
  <c r="D41"/>
  <c r="W41"/>
  <c r="Y41"/>
  <c r="D42"/>
  <c r="W42"/>
  <c r="Y42" s="1"/>
  <c r="D43"/>
  <c r="W43"/>
  <c r="Y43"/>
  <c r="D44"/>
  <c r="W44"/>
  <c r="Y44" s="1"/>
  <c r="D45"/>
  <c r="W45"/>
  <c r="Y45"/>
  <c r="D46"/>
  <c r="W46"/>
  <c r="Y46" s="1"/>
  <c r="D47"/>
  <c r="W47"/>
  <c r="Y47"/>
  <c r="D48"/>
  <c r="W48"/>
  <c r="Y48" s="1"/>
  <c r="D49"/>
  <c r="W49"/>
  <c r="Y49"/>
  <c r="E50"/>
  <c r="E52" s="1"/>
  <c r="G50"/>
  <c r="G52" s="1"/>
  <c r="H50"/>
  <c r="J50"/>
  <c r="J52" s="1"/>
  <c r="M50"/>
  <c r="M52" s="1"/>
  <c r="N50"/>
  <c r="N52" s="1"/>
  <c r="P50"/>
  <c r="P52" s="1"/>
  <c r="T50"/>
  <c r="U50"/>
  <c r="U52"/>
  <c r="V50"/>
  <c r="V52"/>
  <c r="X50"/>
  <c r="X52"/>
  <c r="AA50"/>
  <c r="AA52" s="1"/>
  <c r="W51"/>
  <c r="Y51" s="1"/>
  <c r="H52"/>
  <c r="T52"/>
  <c r="W54"/>
  <c r="Y54" s="1"/>
  <c r="W55"/>
  <c r="Y55" s="1"/>
  <c r="W56"/>
  <c r="Y56" s="1"/>
  <c r="W57"/>
  <c r="Y57" s="1"/>
  <c r="W58"/>
  <c r="Y58" s="1"/>
  <c r="W59"/>
  <c r="Y59" s="1"/>
  <c r="E60"/>
  <c r="G60"/>
  <c r="H60"/>
  <c r="J60"/>
  <c r="L60"/>
  <c r="M60"/>
  <c r="N60"/>
  <c r="P60"/>
  <c r="T60"/>
  <c r="U60"/>
  <c r="AA60"/>
  <c r="C64"/>
  <c r="W66"/>
  <c r="Y66"/>
  <c r="AC66"/>
  <c r="D67"/>
  <c r="W67"/>
  <c r="Y67"/>
  <c r="AC67"/>
  <c r="D68"/>
  <c r="W68"/>
  <c r="Y68"/>
  <c r="AC68"/>
  <c r="D69"/>
  <c r="W69"/>
  <c r="Y69"/>
  <c r="AC69"/>
  <c r="D70"/>
  <c r="W70"/>
  <c r="Y70"/>
  <c r="AC70"/>
  <c r="D71"/>
  <c r="W71"/>
  <c r="Y71"/>
  <c r="AC71"/>
  <c r="D72"/>
  <c r="W72"/>
  <c r="Y72" s="1"/>
  <c r="W73"/>
  <c r="Y73"/>
  <c r="W74"/>
  <c r="Y74"/>
  <c r="W75"/>
  <c r="Y75"/>
  <c r="W76"/>
  <c r="Y76"/>
  <c r="W78"/>
  <c r="Y78"/>
  <c r="AC72"/>
  <c r="D73"/>
  <c r="AC73"/>
  <c r="D74"/>
  <c r="AC74"/>
  <c r="D75"/>
  <c r="AC75"/>
  <c r="D76"/>
  <c r="AC76"/>
  <c r="E77"/>
  <c r="E79" s="1"/>
  <c r="G77"/>
  <c r="H77"/>
  <c r="H79" s="1"/>
  <c r="J77"/>
  <c r="J79" s="1"/>
  <c r="L77"/>
  <c r="L79" s="1"/>
  <c r="M77"/>
  <c r="N77"/>
  <c r="N79" s="1"/>
  <c r="P77"/>
  <c r="T77"/>
  <c r="T79"/>
  <c r="U77"/>
  <c r="V77"/>
  <c r="V79" s="1"/>
  <c r="X77"/>
  <c r="X79" s="1"/>
  <c r="AA77"/>
  <c r="AA79" s="1"/>
  <c r="AC78"/>
  <c r="G79"/>
  <c r="M79"/>
  <c r="P79"/>
  <c r="U79"/>
  <c r="W81"/>
  <c r="Y81" s="1"/>
  <c r="AC81"/>
  <c r="W82"/>
  <c r="Y82"/>
  <c r="AC82"/>
  <c r="W83"/>
  <c r="Y83" s="1"/>
  <c r="AC83"/>
  <c r="W84"/>
  <c r="Y84"/>
  <c r="AC84"/>
  <c r="W85"/>
  <c r="Y85" s="1"/>
  <c r="AC85"/>
  <c r="W86"/>
  <c r="Y86"/>
  <c r="AC86"/>
  <c r="E87"/>
  <c r="G87"/>
  <c r="H87"/>
  <c r="H91" s="1"/>
  <c r="J87"/>
  <c r="L87"/>
  <c r="L91" s="1"/>
  <c r="M87"/>
  <c r="M91" s="1"/>
  <c r="N87"/>
  <c r="N91" s="1"/>
  <c r="P87"/>
  <c r="P92" s="1"/>
  <c r="C64" i="45" s="1"/>
  <c r="D41" s="1"/>
  <c r="T87" i="32"/>
  <c r="U87"/>
  <c r="U91" s="1"/>
  <c r="AA87"/>
  <c r="AA91" s="1"/>
  <c r="T91"/>
  <c r="E95"/>
  <c r="L95"/>
  <c r="T95"/>
  <c r="D101"/>
  <c r="D102"/>
  <c r="D103"/>
  <c r="D104"/>
  <c r="D105"/>
  <c r="D106"/>
  <c r="D107"/>
  <c r="D108"/>
  <c r="D109"/>
  <c r="D110"/>
  <c r="E111"/>
  <c r="G111"/>
  <c r="H111"/>
  <c r="L111"/>
  <c r="N111"/>
  <c r="N113" s="1"/>
  <c r="T111"/>
  <c r="V111"/>
  <c r="W111"/>
  <c r="X112"/>
  <c r="Y112"/>
  <c r="E113"/>
  <c r="G113"/>
  <c r="H113"/>
  <c r="L113"/>
  <c r="T113"/>
  <c r="V113"/>
  <c r="W113"/>
  <c r="X114"/>
  <c r="E121"/>
  <c r="G121"/>
  <c r="H121"/>
  <c r="L121"/>
  <c r="N121"/>
  <c r="P121"/>
  <c r="T121"/>
  <c r="V121"/>
  <c r="W121"/>
  <c r="X121"/>
  <c r="C126"/>
  <c r="C127"/>
  <c r="C128"/>
  <c r="C129"/>
  <c r="C130"/>
  <c r="C131"/>
  <c r="E132"/>
  <c r="F132"/>
  <c r="E134"/>
  <c r="F134"/>
  <c r="A1" i="39"/>
  <c r="A3"/>
  <c r="D11" i="130"/>
  <c r="D12"/>
  <c r="D13" s="1"/>
  <c r="E13"/>
  <c r="F13"/>
  <c r="G13"/>
  <c r="H13"/>
  <c r="I13"/>
  <c r="D16"/>
  <c r="D17"/>
  <c r="D18" s="1"/>
  <c r="E18"/>
  <c r="F18"/>
  <c r="G18"/>
  <c r="H18"/>
  <c r="I18"/>
  <c r="D21"/>
  <c r="E21"/>
  <c r="F21"/>
  <c r="G21"/>
  <c r="H21"/>
  <c r="I21"/>
  <c r="E22"/>
  <c r="F22"/>
  <c r="G22"/>
  <c r="H22"/>
  <c r="I22"/>
  <c r="D24"/>
  <c r="D25"/>
  <c r="D26" s="1"/>
  <c r="E26"/>
  <c r="F26"/>
  <c r="G26"/>
  <c r="H26"/>
  <c r="I26"/>
  <c r="D35"/>
  <c r="D37"/>
  <c r="D38"/>
  <c r="E39"/>
  <c r="F39"/>
  <c r="G39"/>
  <c r="H39"/>
  <c r="I39"/>
  <c r="L39"/>
  <c r="M39"/>
  <c r="N39"/>
  <c r="A3" i="96"/>
  <c r="A1" i="93"/>
  <c r="A3"/>
  <c r="B7"/>
  <c r="G9"/>
  <c r="H9"/>
  <c r="I9"/>
  <c r="I37" s="1"/>
  <c r="J9"/>
  <c r="K9"/>
  <c r="L9"/>
  <c r="M9"/>
  <c r="M23" s="1"/>
  <c r="N9"/>
  <c r="O9"/>
  <c r="O37" s="1"/>
  <c r="P9"/>
  <c r="D10"/>
  <c r="E10"/>
  <c r="C16"/>
  <c r="D16"/>
  <c r="E16"/>
  <c r="F16"/>
  <c r="H16"/>
  <c r="I16"/>
  <c r="J16"/>
  <c r="K16"/>
  <c r="L16"/>
  <c r="M16"/>
  <c r="N16"/>
  <c r="O16"/>
  <c r="P16"/>
  <c r="Q16"/>
  <c r="C19"/>
  <c r="D19"/>
  <c r="H19"/>
  <c r="I19"/>
  <c r="L19"/>
  <c r="M19"/>
  <c r="N19"/>
  <c r="O19"/>
  <c r="B21"/>
  <c r="I23"/>
  <c r="D33"/>
  <c r="G33"/>
  <c r="I33"/>
  <c r="L33"/>
  <c r="M33"/>
  <c r="P33"/>
  <c r="Q33"/>
  <c r="B35"/>
  <c r="G37"/>
  <c r="C44"/>
  <c r="D44"/>
  <c r="E44"/>
  <c r="F44"/>
  <c r="G44"/>
  <c r="H44"/>
  <c r="J44"/>
  <c r="K44"/>
  <c r="L44"/>
  <c r="M44"/>
  <c r="N44"/>
  <c r="O44"/>
  <c r="P44"/>
  <c r="Q44"/>
  <c r="C47"/>
  <c r="D47"/>
  <c r="G47"/>
  <c r="H47"/>
  <c r="L47"/>
  <c r="M47"/>
  <c r="P47"/>
  <c r="Q47"/>
  <c r="B49"/>
  <c r="C58"/>
  <c r="D58"/>
  <c r="E58"/>
  <c r="F58"/>
  <c r="G58"/>
  <c r="H58"/>
  <c r="I58"/>
  <c r="K58"/>
  <c r="L58"/>
  <c r="M58"/>
  <c r="N58"/>
  <c r="O58"/>
  <c r="P58"/>
  <c r="Q58"/>
  <c r="C61"/>
  <c r="D61"/>
  <c r="E61"/>
  <c r="F61"/>
  <c r="H61"/>
  <c r="K61"/>
  <c r="L61"/>
  <c r="M61"/>
  <c r="N61"/>
  <c r="O61"/>
  <c r="Q61"/>
  <c r="B63"/>
  <c r="O65"/>
  <c r="C72"/>
  <c r="D72"/>
  <c r="E72"/>
  <c r="F72"/>
  <c r="G72"/>
  <c r="H72"/>
  <c r="I72"/>
  <c r="J72"/>
  <c r="L72"/>
  <c r="M72"/>
  <c r="N72"/>
  <c r="O72"/>
  <c r="P72"/>
  <c r="Q72"/>
  <c r="C75"/>
  <c r="D75"/>
  <c r="F75"/>
  <c r="G75"/>
  <c r="H75"/>
  <c r="I75"/>
  <c r="J75"/>
  <c r="N75"/>
  <c r="O75"/>
  <c r="B77"/>
  <c r="O79"/>
  <c r="C86"/>
  <c r="D86"/>
  <c r="E86"/>
  <c r="F86"/>
  <c r="G86"/>
  <c r="H86"/>
  <c r="I86"/>
  <c r="J86"/>
  <c r="K86"/>
  <c r="M86"/>
  <c r="N86"/>
  <c r="O86"/>
  <c r="P86"/>
  <c r="Q86"/>
  <c r="D89"/>
  <c r="F89"/>
  <c r="G89"/>
  <c r="H89"/>
  <c r="I89"/>
  <c r="J89"/>
  <c r="K89"/>
  <c r="M89"/>
  <c r="P89"/>
  <c r="Q89"/>
  <c r="B91"/>
  <c r="B105"/>
  <c r="I107"/>
  <c r="O107"/>
  <c r="G117"/>
  <c r="B119"/>
  <c r="M121"/>
  <c r="P121"/>
  <c r="B133"/>
  <c r="G145"/>
  <c r="O145"/>
  <c r="A3" i="67"/>
  <c r="K14"/>
  <c r="N14"/>
  <c r="P14"/>
  <c r="N37"/>
  <c r="N41" s="1"/>
  <c r="N42" s="1"/>
  <c r="E18" i="100"/>
  <c r="G18"/>
  <c r="J18"/>
  <c r="M18"/>
  <c r="P18"/>
  <c r="S18"/>
  <c r="G40"/>
  <c r="J40"/>
  <c r="M40"/>
  <c r="P40"/>
  <c r="S40"/>
  <c r="P67"/>
  <c r="T67"/>
  <c r="A1" i="62"/>
  <c r="A3"/>
  <c r="A1" i="54"/>
  <c r="A3"/>
  <c r="E17"/>
  <c r="E18"/>
  <c r="E19"/>
  <c r="E20"/>
  <c r="E21"/>
  <c r="E22"/>
  <c r="E23"/>
  <c r="E24"/>
  <c r="E25"/>
  <c r="E26"/>
  <c r="W31"/>
  <c r="X31" s="1"/>
  <c r="AG31" s="1"/>
  <c r="G51" i="94"/>
  <c r="H51"/>
  <c r="G58"/>
  <c r="G62"/>
  <c r="G67"/>
  <c r="G68"/>
  <c r="G69"/>
  <c r="G70"/>
  <c r="G78"/>
  <c r="G79"/>
  <c r="G80"/>
  <c r="H81"/>
  <c r="I81"/>
  <c r="J81"/>
  <c r="K81"/>
  <c r="L81"/>
  <c r="G83"/>
  <c r="G101"/>
  <c r="H101"/>
  <c r="A1" i="104"/>
  <c r="A2"/>
  <c r="A3"/>
  <c r="AP5"/>
  <c r="AQ5"/>
  <c r="AR5"/>
  <c r="N12"/>
  <c r="AD12"/>
  <c r="AE12" s="1"/>
  <c r="AN12" s="1"/>
  <c r="N13"/>
  <c r="AD13"/>
  <c r="AE13" s="1"/>
  <c r="AN13" s="1"/>
  <c r="N14"/>
  <c r="AD14"/>
  <c r="AE14" s="1"/>
  <c r="AN14" s="1"/>
  <c r="N15"/>
  <c r="AD15"/>
  <c r="AE15" s="1"/>
  <c r="AN15" s="1"/>
  <c r="N16"/>
  <c r="AD16"/>
  <c r="AE16" s="1"/>
  <c r="AN16" s="1"/>
  <c r="N17"/>
  <c r="AD17"/>
  <c r="AE17" s="1"/>
  <c r="AN17" s="1"/>
  <c r="N18"/>
  <c r="AD18"/>
  <c r="AE18" s="1"/>
  <c r="AN18" s="1"/>
  <c r="N38"/>
  <c r="AD38"/>
  <c r="N39"/>
  <c r="AD39"/>
  <c r="N40"/>
  <c r="AD40"/>
  <c r="N41"/>
  <c r="AD41"/>
  <c r="N42"/>
  <c r="AD42"/>
  <c r="H44"/>
  <c r="I44"/>
  <c r="J44"/>
  <c r="N44" s="1"/>
  <c r="K44"/>
  <c r="L44"/>
  <c r="M44"/>
  <c r="O44"/>
  <c r="P44"/>
  <c r="Q44"/>
  <c r="R44"/>
  <c r="S44"/>
  <c r="T44"/>
  <c r="U44"/>
  <c r="V44"/>
  <c r="W44"/>
  <c r="X44"/>
  <c r="Y44"/>
  <c r="Z44"/>
  <c r="AA44"/>
  <c r="AB44"/>
  <c r="AC44"/>
  <c r="AF44"/>
  <c r="AG44"/>
  <c r="AH44"/>
  <c r="AI44"/>
  <c r="AJ44"/>
  <c r="AK44"/>
  <c r="AL44"/>
  <c r="AM44"/>
  <c r="H45"/>
  <c r="I45"/>
  <c r="J45"/>
  <c r="K45"/>
  <c r="L45"/>
  <c r="M45"/>
  <c r="O45"/>
  <c r="P45"/>
  <c r="Q45"/>
  <c r="R45"/>
  <c r="S45"/>
  <c r="T45"/>
  <c r="U45"/>
  <c r="V45"/>
  <c r="W45"/>
  <c r="X45"/>
  <c r="Y45"/>
  <c r="Z45"/>
  <c r="AA45"/>
  <c r="AB45"/>
  <c r="AC45"/>
  <c r="AF45"/>
  <c r="AG45"/>
  <c r="AH45"/>
  <c r="AI45"/>
  <c r="AJ45"/>
  <c r="AK45"/>
  <c r="AL45"/>
  <c r="AM45"/>
  <c r="H46"/>
  <c r="N46" s="1"/>
  <c r="I46"/>
  <c r="J46"/>
  <c r="K46"/>
  <c r="L46"/>
  <c r="M46"/>
  <c r="O46"/>
  <c r="P46"/>
  <c r="Q46"/>
  <c r="R46"/>
  <c r="S46"/>
  <c r="T46"/>
  <c r="U46"/>
  <c r="V46"/>
  <c r="W46"/>
  <c r="X46"/>
  <c r="Y46"/>
  <c r="Z46"/>
  <c r="AA46"/>
  <c r="AB46"/>
  <c r="AC46"/>
  <c r="AF46"/>
  <c r="AG46"/>
  <c r="AH46"/>
  <c r="AI46"/>
  <c r="AJ46"/>
  <c r="AK46"/>
  <c r="AL46"/>
  <c r="AM46"/>
  <c r="H47"/>
  <c r="I47"/>
  <c r="J47"/>
  <c r="K47"/>
  <c r="L47"/>
  <c r="M47"/>
  <c r="O47"/>
  <c r="P47"/>
  <c r="Q47"/>
  <c r="R47"/>
  <c r="S47"/>
  <c r="T47"/>
  <c r="U47"/>
  <c r="V47"/>
  <c r="W47"/>
  <c r="X47"/>
  <c r="Y47"/>
  <c r="Z47"/>
  <c r="AA47"/>
  <c r="AB47"/>
  <c r="AC47"/>
  <c r="AF47"/>
  <c r="AG47"/>
  <c r="AH47"/>
  <c r="AI47"/>
  <c r="AJ47"/>
  <c r="AK47"/>
  <c r="AL47"/>
  <c r="AM47"/>
  <c r="H48"/>
  <c r="I48"/>
  <c r="J48"/>
  <c r="K48"/>
  <c r="L48"/>
  <c r="M48"/>
  <c r="O48"/>
  <c r="P48"/>
  <c r="Q48"/>
  <c r="R48"/>
  <c r="S48"/>
  <c r="T48"/>
  <c r="U48"/>
  <c r="V48"/>
  <c r="W48"/>
  <c r="X48"/>
  <c r="Y48"/>
  <c r="Z48"/>
  <c r="AA48"/>
  <c r="AB48"/>
  <c r="AC48"/>
  <c r="AF48"/>
  <c r="AG48"/>
  <c r="AH48"/>
  <c r="AI48"/>
  <c r="AJ48"/>
  <c r="AK48"/>
  <c r="AL48"/>
  <c r="AM48"/>
  <c r="H49"/>
  <c r="I49"/>
  <c r="J49"/>
  <c r="K49"/>
  <c r="L49"/>
  <c r="M49"/>
  <c r="O49"/>
  <c r="P49"/>
  <c r="Q49"/>
  <c r="R49"/>
  <c r="S49"/>
  <c r="T49"/>
  <c r="U49"/>
  <c r="V49"/>
  <c r="W49"/>
  <c r="X49"/>
  <c r="Y49"/>
  <c r="Z49"/>
  <c r="AA49"/>
  <c r="AB49"/>
  <c r="AC49"/>
  <c r="AF49"/>
  <c r="AG49"/>
  <c r="AH49"/>
  <c r="AI49"/>
  <c r="AJ49"/>
  <c r="AK49"/>
  <c r="AL49"/>
  <c r="AM49"/>
  <c r="H50"/>
  <c r="I50"/>
  <c r="J50"/>
  <c r="K50"/>
  <c r="L50"/>
  <c r="M50"/>
  <c r="O50"/>
  <c r="P50"/>
  <c r="Q50"/>
  <c r="R50"/>
  <c r="S50"/>
  <c r="T50"/>
  <c r="U50"/>
  <c r="V50"/>
  <c r="W50"/>
  <c r="X50"/>
  <c r="Y50"/>
  <c r="Z50"/>
  <c r="AA50"/>
  <c r="AB50"/>
  <c r="AC50"/>
  <c r="AF50"/>
  <c r="AG50"/>
  <c r="AH50"/>
  <c r="AI50"/>
  <c r="AJ50"/>
  <c r="AK50"/>
  <c r="AL50"/>
  <c r="AM50"/>
  <c r="AI52"/>
  <c r="AI55"/>
  <c r="AI66"/>
  <c r="AI67"/>
  <c r="N70"/>
  <c r="AD70"/>
  <c r="N71"/>
  <c r="AD71"/>
  <c r="N72"/>
  <c r="AD72"/>
  <c r="N73"/>
  <c r="AD73"/>
  <c r="N74"/>
  <c r="AD74"/>
  <c r="N75"/>
  <c r="AD75"/>
  <c r="N76"/>
  <c r="AD76"/>
  <c r="N94"/>
  <c r="AD94"/>
  <c r="N96"/>
  <c r="AD96"/>
  <c r="N97"/>
  <c r="AD97"/>
  <c r="N98"/>
  <c r="AD98"/>
  <c r="N99"/>
  <c r="AD99"/>
  <c r="N100"/>
  <c r="AD100"/>
  <c r="H102"/>
  <c r="I102"/>
  <c r="J102"/>
  <c r="K102"/>
  <c r="L102"/>
  <c r="M102"/>
  <c r="O102"/>
  <c r="P102"/>
  <c r="Q102"/>
  <c r="R102"/>
  <c r="S102"/>
  <c r="T102"/>
  <c r="U102"/>
  <c r="V102"/>
  <c r="W102"/>
  <c r="X102"/>
  <c r="Y102"/>
  <c r="Z102"/>
  <c r="AA102"/>
  <c r="AB102"/>
  <c r="AC102"/>
  <c r="AF102"/>
  <c r="AG102"/>
  <c r="AH102"/>
  <c r="AI102"/>
  <c r="AJ102"/>
  <c r="AK102"/>
  <c r="AL102"/>
  <c r="AM102"/>
  <c r="H103"/>
  <c r="I103"/>
  <c r="J103"/>
  <c r="K103"/>
  <c r="L103"/>
  <c r="M103"/>
  <c r="O103"/>
  <c r="P103"/>
  <c r="Q103"/>
  <c r="R103"/>
  <c r="S103"/>
  <c r="T103"/>
  <c r="U103"/>
  <c r="V103"/>
  <c r="W103"/>
  <c r="X103"/>
  <c r="Y103"/>
  <c r="Z103"/>
  <c r="AA103"/>
  <c r="AB103"/>
  <c r="AC103"/>
  <c r="AF103"/>
  <c r="AG103"/>
  <c r="AH103"/>
  <c r="AI103"/>
  <c r="AJ103"/>
  <c r="AK103"/>
  <c r="AL103"/>
  <c r="AM103"/>
  <c r="H104"/>
  <c r="I104"/>
  <c r="J104"/>
  <c r="K104"/>
  <c r="L104"/>
  <c r="M104"/>
  <c r="O104"/>
  <c r="P104"/>
  <c r="Q104"/>
  <c r="R104"/>
  <c r="S104"/>
  <c r="T104"/>
  <c r="U104"/>
  <c r="V104"/>
  <c r="W104"/>
  <c r="X104"/>
  <c r="Y104"/>
  <c r="Z104"/>
  <c r="AA104"/>
  <c r="AB104"/>
  <c r="AC104"/>
  <c r="AF104"/>
  <c r="AG104"/>
  <c r="AH104"/>
  <c r="AI104"/>
  <c r="AJ104"/>
  <c r="AK104"/>
  <c r="AL104"/>
  <c r="AM104"/>
  <c r="H105"/>
  <c r="I105"/>
  <c r="J105"/>
  <c r="K105"/>
  <c r="L105"/>
  <c r="M105"/>
  <c r="O105"/>
  <c r="P105"/>
  <c r="Q105"/>
  <c r="R105"/>
  <c r="S105"/>
  <c r="T105"/>
  <c r="U105"/>
  <c r="V105"/>
  <c r="W105"/>
  <c r="X105"/>
  <c r="Y105"/>
  <c r="Z105"/>
  <c r="AA105"/>
  <c r="AB105"/>
  <c r="AC105"/>
  <c r="AF105"/>
  <c r="AG105"/>
  <c r="AH105"/>
  <c r="AI105"/>
  <c r="AJ105"/>
  <c r="AK105"/>
  <c r="AL105"/>
  <c r="AM105"/>
  <c r="H106"/>
  <c r="I106"/>
  <c r="J106"/>
  <c r="K106"/>
  <c r="L106"/>
  <c r="M106"/>
  <c r="O106"/>
  <c r="P106"/>
  <c r="Q106"/>
  <c r="R106"/>
  <c r="S106"/>
  <c r="T106"/>
  <c r="U106"/>
  <c r="V106"/>
  <c r="W106"/>
  <c r="X106"/>
  <c r="Y106"/>
  <c r="Z106"/>
  <c r="AA106"/>
  <c r="AB106"/>
  <c r="AC106"/>
  <c r="AF106"/>
  <c r="AG106"/>
  <c r="AH106"/>
  <c r="AI106"/>
  <c r="AJ106"/>
  <c r="AK106"/>
  <c r="AL106"/>
  <c r="AM106"/>
  <c r="H107"/>
  <c r="I107"/>
  <c r="J107"/>
  <c r="K107"/>
  <c r="L107"/>
  <c r="M107"/>
  <c r="O107"/>
  <c r="P107"/>
  <c r="Q107"/>
  <c r="R107"/>
  <c r="S107"/>
  <c r="T107"/>
  <c r="U107"/>
  <c r="V107"/>
  <c r="W107"/>
  <c r="X107"/>
  <c r="Y107"/>
  <c r="Z107"/>
  <c r="AA107"/>
  <c r="AB107"/>
  <c r="AC107"/>
  <c r="AF107"/>
  <c r="AG107"/>
  <c r="AH107"/>
  <c r="AI107"/>
  <c r="AJ107"/>
  <c r="AK107"/>
  <c r="AL107"/>
  <c r="AM107"/>
  <c r="H108"/>
  <c r="I108"/>
  <c r="J108"/>
  <c r="K108"/>
  <c r="L108"/>
  <c r="M108"/>
  <c r="O108"/>
  <c r="P108"/>
  <c r="Q108"/>
  <c r="R108"/>
  <c r="S108"/>
  <c r="T108"/>
  <c r="U108"/>
  <c r="V108"/>
  <c r="W108"/>
  <c r="X108"/>
  <c r="Y108"/>
  <c r="Z108"/>
  <c r="AA108"/>
  <c r="AB108"/>
  <c r="AC108"/>
  <c r="AF108"/>
  <c r="AG108"/>
  <c r="AH108"/>
  <c r="AI108"/>
  <c r="AJ108"/>
  <c r="AK108"/>
  <c r="AL108"/>
  <c r="AM108"/>
  <c r="AI110"/>
  <c r="AI113"/>
  <c r="AI124"/>
  <c r="AI125"/>
  <c r="N128"/>
  <c r="O128"/>
  <c r="P128"/>
  <c r="Q128"/>
  <c r="R128"/>
  <c r="S128"/>
  <c r="T128"/>
  <c r="U128"/>
  <c r="V128"/>
  <c r="W128"/>
  <c r="X128"/>
  <c r="Y128"/>
  <c r="Z128"/>
  <c r="AA128"/>
  <c r="AB128"/>
  <c r="AC128"/>
  <c r="AF128"/>
  <c r="AG128"/>
  <c r="AH128"/>
  <c r="AI128"/>
  <c r="AJ128"/>
  <c r="AK128"/>
  <c r="AL128"/>
  <c r="AM128"/>
  <c r="H131"/>
  <c r="I131"/>
  <c r="J131"/>
  <c r="K131"/>
  <c r="L131"/>
  <c r="M131"/>
  <c r="N132"/>
  <c r="N133"/>
  <c r="N140"/>
  <c r="N141"/>
  <c r="N134"/>
  <c r="N135"/>
  <c r="N136"/>
  <c r="N137"/>
  <c r="N138"/>
  <c r="N139"/>
  <c r="O131"/>
  <c r="P131"/>
  <c r="Q131"/>
  <c r="R131"/>
  <c r="S131"/>
  <c r="T131"/>
  <c r="U131"/>
  <c r="V131"/>
  <c r="W131"/>
  <c r="X131"/>
  <c r="Y131"/>
  <c r="Z131"/>
  <c r="AA131"/>
  <c r="AB131"/>
  <c r="AC131"/>
  <c r="AD132"/>
  <c r="AE132" s="1"/>
  <c r="AN132" s="1"/>
  <c r="AD133"/>
  <c r="AD140"/>
  <c r="AE140" s="1"/>
  <c r="AD141"/>
  <c r="AD134"/>
  <c r="AD135"/>
  <c r="AD136"/>
  <c r="AE136" s="1"/>
  <c r="AN136" s="1"/>
  <c r="AD137"/>
  <c r="AD138"/>
  <c r="AE138" s="1"/>
  <c r="AN138" s="1"/>
  <c r="AD139"/>
  <c r="AE134"/>
  <c r="AN134" s="1"/>
  <c r="AF131"/>
  <c r="AG131"/>
  <c r="AH131"/>
  <c r="AI131"/>
  <c r="AJ131"/>
  <c r="AK131"/>
  <c r="AL131"/>
  <c r="AM131"/>
  <c r="N143"/>
  <c r="O143"/>
  <c r="P143"/>
  <c r="Q143"/>
  <c r="R143"/>
  <c r="S143"/>
  <c r="T143"/>
  <c r="U143"/>
  <c r="V143"/>
  <c r="W143"/>
  <c r="X143"/>
  <c r="Y143"/>
  <c r="Z143"/>
  <c r="AA143"/>
  <c r="AB143"/>
  <c r="AC143"/>
  <c r="AF143"/>
  <c r="AG143"/>
  <c r="AH143"/>
  <c r="AI143"/>
  <c r="AJ143"/>
  <c r="AK143"/>
  <c r="AL143"/>
  <c r="AM143"/>
  <c r="H146"/>
  <c r="I146"/>
  <c r="J146"/>
  <c r="K146"/>
  <c r="L146"/>
  <c r="M146"/>
  <c r="N147"/>
  <c r="N148"/>
  <c r="N155"/>
  <c r="N156"/>
  <c r="N149"/>
  <c r="N150"/>
  <c r="N151"/>
  <c r="N152"/>
  <c r="N153"/>
  <c r="N154"/>
  <c r="O146"/>
  <c r="P146"/>
  <c r="Q146"/>
  <c r="R146"/>
  <c r="S146"/>
  <c r="T146"/>
  <c r="U146"/>
  <c r="V146"/>
  <c r="W146"/>
  <c r="X146"/>
  <c r="Y146"/>
  <c r="Z146"/>
  <c r="AA146"/>
  <c r="AB146"/>
  <c r="AC146"/>
  <c r="AD147"/>
  <c r="AE147" s="1"/>
  <c r="AN147" s="1"/>
  <c r="AD148"/>
  <c r="AD155"/>
  <c r="AE155" s="1"/>
  <c r="AD156"/>
  <c r="AD149"/>
  <c r="AD150"/>
  <c r="AD151"/>
  <c r="AE151" s="1"/>
  <c r="AN151" s="1"/>
  <c r="AD152"/>
  <c r="AD153"/>
  <c r="AE153" s="1"/>
  <c r="AN153" s="1"/>
  <c r="AD154"/>
  <c r="AE149"/>
  <c r="AN149" s="1"/>
  <c r="AF146"/>
  <c r="AG146"/>
  <c r="AH146"/>
  <c r="AI146"/>
  <c r="AJ146"/>
  <c r="AK146"/>
  <c r="AL146"/>
  <c r="AM146"/>
  <c r="H158"/>
  <c r="I158"/>
  <c r="J158"/>
  <c r="K158"/>
  <c r="L158"/>
  <c r="M158"/>
  <c r="N159"/>
  <c r="N160"/>
  <c r="N158" s="1"/>
  <c r="O158"/>
  <c r="P158"/>
  <c r="Q158"/>
  <c r="R158"/>
  <c r="S158"/>
  <c r="T158"/>
  <c r="U158"/>
  <c r="V158"/>
  <c r="W158"/>
  <c r="X158"/>
  <c r="Y158"/>
  <c r="Z158"/>
  <c r="AA158"/>
  <c r="AB158"/>
  <c r="AC158"/>
  <c r="AD159"/>
  <c r="AD160"/>
  <c r="AF158"/>
  <c r="AG158"/>
  <c r="AH158"/>
  <c r="AI158"/>
  <c r="AJ158"/>
  <c r="AK158"/>
  <c r="AL158"/>
  <c r="AM158"/>
  <c r="H161"/>
  <c r="I161"/>
  <c r="J161"/>
  <c r="K161"/>
  <c r="L161"/>
  <c r="M161"/>
  <c r="N162"/>
  <c r="N163"/>
  <c r="N164"/>
  <c r="N165"/>
  <c r="N166"/>
  <c r="N167"/>
  <c r="N168"/>
  <c r="N169"/>
  <c r="N170"/>
  <c r="N171"/>
  <c r="O161"/>
  <c r="P161"/>
  <c r="Q161"/>
  <c r="R161"/>
  <c r="S161"/>
  <c r="T161"/>
  <c r="U161"/>
  <c r="V161"/>
  <c r="W161"/>
  <c r="X161"/>
  <c r="Y161"/>
  <c r="Z161"/>
  <c r="AA161"/>
  <c r="AB161"/>
  <c r="AC161"/>
  <c r="AD162"/>
  <c r="AD163"/>
  <c r="AD164"/>
  <c r="AD165"/>
  <c r="AE165" s="1"/>
  <c r="AN165" s="1"/>
  <c r="AD166"/>
  <c r="AD167"/>
  <c r="AE167" s="1"/>
  <c r="AN167" s="1"/>
  <c r="AD168"/>
  <c r="AD169"/>
  <c r="AE169" s="1"/>
  <c r="AN169" s="1"/>
  <c r="AD170"/>
  <c r="AD171"/>
  <c r="AE171" s="1"/>
  <c r="AN171" s="1"/>
  <c r="AF161"/>
  <c r="AG161"/>
  <c r="AH161"/>
  <c r="AI161"/>
  <c r="AJ161"/>
  <c r="AK161"/>
  <c r="AL161"/>
  <c r="AM161"/>
  <c r="H173"/>
  <c r="I173"/>
  <c r="J173"/>
  <c r="L173"/>
  <c r="M173"/>
  <c r="N173"/>
  <c r="O173"/>
  <c r="P173"/>
  <c r="Q173"/>
  <c r="R173"/>
  <c r="S173"/>
  <c r="T173"/>
  <c r="U173"/>
  <c r="V173"/>
  <c r="W173"/>
  <c r="X173"/>
  <c r="Y173"/>
  <c r="Z173"/>
  <c r="AA173"/>
  <c r="AB173"/>
  <c r="AC173"/>
  <c r="AD173"/>
  <c r="AF173"/>
  <c r="AG173"/>
  <c r="AH173"/>
  <c r="AI173"/>
  <c r="AJ173"/>
  <c r="AK173"/>
  <c r="AL173"/>
  <c r="AM173"/>
  <c r="H176"/>
  <c r="I176"/>
  <c r="J176"/>
  <c r="K176"/>
  <c r="L176"/>
  <c r="M176"/>
  <c r="N177"/>
  <c r="N178"/>
  <c r="N179"/>
  <c r="N180"/>
  <c r="N181"/>
  <c r="N182"/>
  <c r="N183"/>
  <c r="N184"/>
  <c r="N185"/>
  <c r="N186"/>
  <c r="O176"/>
  <c r="P176"/>
  <c r="Q176"/>
  <c r="R176"/>
  <c r="S176"/>
  <c r="T176"/>
  <c r="U176"/>
  <c r="V176"/>
  <c r="W176"/>
  <c r="X176"/>
  <c r="Y176"/>
  <c r="Z176"/>
  <c r="AA176"/>
  <c r="AB176"/>
  <c r="AC176"/>
  <c r="AD177"/>
  <c r="AD178"/>
  <c r="AD179"/>
  <c r="AD180"/>
  <c r="AD181"/>
  <c r="AD182"/>
  <c r="AD183"/>
  <c r="AD184"/>
  <c r="AD185"/>
  <c r="AD186"/>
  <c r="AF176"/>
  <c r="AG176"/>
  <c r="AH176"/>
  <c r="AI176"/>
  <c r="AJ176"/>
  <c r="AK176"/>
  <c r="AL176"/>
  <c r="AM176"/>
  <c r="H188"/>
  <c r="I188"/>
  <c r="J188"/>
  <c r="K188"/>
  <c r="L188"/>
  <c r="M188"/>
  <c r="N189"/>
  <c r="N190"/>
  <c r="O188"/>
  <c r="P188"/>
  <c r="Q188"/>
  <c r="R188"/>
  <c r="S188"/>
  <c r="T188"/>
  <c r="U188"/>
  <c r="V188"/>
  <c r="W188"/>
  <c r="X188"/>
  <c r="Y188"/>
  <c r="Z188"/>
  <c r="AA188"/>
  <c r="AB188"/>
  <c r="AC188"/>
  <c r="AD189"/>
  <c r="AD190"/>
  <c r="AF188"/>
  <c r="AG188"/>
  <c r="AH188"/>
  <c r="AI188"/>
  <c r="AJ188"/>
  <c r="AK188"/>
  <c r="AL188"/>
  <c r="AM188"/>
  <c r="H191"/>
  <c r="I191"/>
  <c r="J191"/>
  <c r="K191"/>
  <c r="L191"/>
  <c r="M191"/>
  <c r="N192"/>
  <c r="N193"/>
  <c r="N194"/>
  <c r="N195"/>
  <c r="N196"/>
  <c r="N197"/>
  <c r="N198"/>
  <c r="N199"/>
  <c r="N200"/>
  <c r="N201"/>
  <c r="O191"/>
  <c r="P191"/>
  <c r="Q191"/>
  <c r="R191"/>
  <c r="S191"/>
  <c r="T191"/>
  <c r="U191"/>
  <c r="V191"/>
  <c r="W191"/>
  <c r="X191"/>
  <c r="Y191"/>
  <c r="Z191"/>
  <c r="AA191"/>
  <c r="AB191"/>
  <c r="AC191"/>
  <c r="AD192"/>
  <c r="AD193"/>
  <c r="AD194"/>
  <c r="AD195"/>
  <c r="AD196"/>
  <c r="AE196" s="1"/>
  <c r="AN196" s="1"/>
  <c r="AD197"/>
  <c r="AD198"/>
  <c r="AE198" s="1"/>
  <c r="AN198" s="1"/>
  <c r="AD199"/>
  <c r="AD200"/>
  <c r="AE200" s="1"/>
  <c r="AN200" s="1"/>
  <c r="AD201"/>
  <c r="AE195"/>
  <c r="AN195" s="1"/>
  <c r="AF191"/>
  <c r="AG191"/>
  <c r="AH191"/>
  <c r="AI191"/>
  <c r="AJ191"/>
  <c r="AK191"/>
  <c r="AL191"/>
  <c r="AM191"/>
  <c r="H203"/>
  <c r="I203"/>
  <c r="J203"/>
  <c r="K203"/>
  <c r="L203"/>
  <c r="M203"/>
  <c r="N204"/>
  <c r="N205"/>
  <c r="N203" s="1"/>
  <c r="O203"/>
  <c r="P203"/>
  <c r="Q203"/>
  <c r="R203"/>
  <c r="S203"/>
  <c r="T203"/>
  <c r="U203"/>
  <c r="V203"/>
  <c r="W203"/>
  <c r="X203"/>
  <c r="Y203"/>
  <c r="Z203"/>
  <c r="AA203"/>
  <c r="AB203"/>
  <c r="AC203"/>
  <c r="AD204"/>
  <c r="AD205"/>
  <c r="AF203"/>
  <c r="AG203"/>
  <c r="AH203"/>
  <c r="AI203"/>
  <c r="AJ203"/>
  <c r="AK203"/>
  <c r="AL203"/>
  <c r="AM203"/>
  <c r="H206"/>
  <c r="I206"/>
  <c r="J206"/>
  <c r="K206"/>
  <c r="L206"/>
  <c r="M206"/>
  <c r="N207"/>
  <c r="N208"/>
  <c r="N209"/>
  <c r="N210"/>
  <c r="N211"/>
  <c r="N212"/>
  <c r="N213"/>
  <c r="N214"/>
  <c r="N215"/>
  <c r="N216"/>
  <c r="O206"/>
  <c r="P206"/>
  <c r="Q206"/>
  <c r="R206"/>
  <c r="S206"/>
  <c r="T206"/>
  <c r="U206"/>
  <c r="V206"/>
  <c r="W206"/>
  <c r="X206"/>
  <c r="Y206"/>
  <c r="Z206"/>
  <c r="AA206"/>
  <c r="AB206"/>
  <c r="AC206"/>
  <c r="AD207"/>
  <c r="AD208"/>
  <c r="AD209"/>
  <c r="AD210"/>
  <c r="AD211"/>
  <c r="AD212"/>
  <c r="AD213"/>
  <c r="AD214"/>
  <c r="AD215"/>
  <c r="AD216"/>
  <c r="AF206"/>
  <c r="AG206"/>
  <c r="AH206"/>
  <c r="AI206"/>
  <c r="AJ206"/>
  <c r="AK206"/>
  <c r="AL206"/>
  <c r="AM206"/>
  <c r="H218"/>
  <c r="I218"/>
  <c r="J218"/>
  <c r="K218"/>
  <c r="L218"/>
  <c r="M218"/>
  <c r="N219"/>
  <c r="N220"/>
  <c r="O218"/>
  <c r="P218"/>
  <c r="Q218"/>
  <c r="R218"/>
  <c r="S218"/>
  <c r="T218"/>
  <c r="U218"/>
  <c r="V218"/>
  <c r="W218"/>
  <c r="X218"/>
  <c r="Y218"/>
  <c r="Z218"/>
  <c r="AA218"/>
  <c r="AB218"/>
  <c r="AC218"/>
  <c r="AD219"/>
  <c r="AE219" s="1"/>
  <c r="AD220"/>
  <c r="AF218"/>
  <c r="AG218"/>
  <c r="AH218"/>
  <c r="AI218"/>
  <c r="AJ218"/>
  <c r="AK218"/>
  <c r="AL218"/>
  <c r="AM218"/>
  <c r="H221"/>
  <c r="I221"/>
  <c r="J221"/>
  <c r="K221"/>
  <c r="L221"/>
  <c r="M221"/>
  <c r="N222"/>
  <c r="N223"/>
  <c r="N224"/>
  <c r="N225"/>
  <c r="N226"/>
  <c r="N227"/>
  <c r="N228"/>
  <c r="N229"/>
  <c r="N230"/>
  <c r="N231"/>
  <c r="N221"/>
  <c r="O221"/>
  <c r="P221"/>
  <c r="Q221"/>
  <c r="R221"/>
  <c r="S221"/>
  <c r="T221"/>
  <c r="U221"/>
  <c r="V221"/>
  <c r="W221"/>
  <c r="X221"/>
  <c r="Y221"/>
  <c r="Z221"/>
  <c r="AA221"/>
  <c r="AB221"/>
  <c r="AC221"/>
  <c r="AD222"/>
  <c r="AD223"/>
  <c r="AD224"/>
  <c r="AE224" s="1"/>
  <c r="AD225"/>
  <c r="AE225"/>
  <c r="AN225" s="1"/>
  <c r="AD226"/>
  <c r="AD227"/>
  <c r="AE227" s="1"/>
  <c r="AN227" s="1"/>
  <c r="AD228"/>
  <c r="AD229"/>
  <c r="AE229" s="1"/>
  <c r="AN229" s="1"/>
  <c r="AD230"/>
  <c r="AD231"/>
  <c r="AE231" s="1"/>
  <c r="AN231" s="1"/>
  <c r="AE223"/>
  <c r="AN223" s="1"/>
  <c r="AF221"/>
  <c r="AG221"/>
  <c r="AH221"/>
  <c r="AI221"/>
  <c r="AJ221"/>
  <c r="AK221"/>
  <c r="AL221"/>
  <c r="AM221"/>
  <c r="H233"/>
  <c r="I233"/>
  <c r="J233"/>
  <c r="K233"/>
  <c r="L233"/>
  <c r="M233"/>
  <c r="N234"/>
  <c r="N235"/>
  <c r="N233"/>
  <c r="O233"/>
  <c r="P233"/>
  <c r="Q233"/>
  <c r="R233"/>
  <c r="S233"/>
  <c r="T233"/>
  <c r="U233"/>
  <c r="V233"/>
  <c r="W233"/>
  <c r="X233"/>
  <c r="Y233"/>
  <c r="Z233"/>
  <c r="AA233"/>
  <c r="AB233"/>
  <c r="AC233"/>
  <c r="AD234"/>
  <c r="AD235"/>
  <c r="AD233"/>
  <c r="AF233"/>
  <c r="AG233"/>
  <c r="AH233"/>
  <c r="AI233"/>
  <c r="AJ233"/>
  <c r="AK233"/>
  <c r="AL233"/>
  <c r="AM233"/>
  <c r="H236"/>
  <c r="I236"/>
  <c r="J236"/>
  <c r="K236"/>
  <c r="L236"/>
  <c r="M236"/>
  <c r="N237"/>
  <c r="N238"/>
  <c r="N239"/>
  <c r="N240"/>
  <c r="N241"/>
  <c r="N242"/>
  <c r="N243"/>
  <c r="N244"/>
  <c r="N245"/>
  <c r="N246"/>
  <c r="O236"/>
  <c r="P236"/>
  <c r="Q236"/>
  <c r="R236"/>
  <c r="S236"/>
  <c r="T236"/>
  <c r="U236"/>
  <c r="V236"/>
  <c r="W236"/>
  <c r="X236"/>
  <c r="Y236"/>
  <c r="Z236"/>
  <c r="AA236"/>
  <c r="AB236"/>
  <c r="AC236"/>
  <c r="AD237"/>
  <c r="AE237" s="1"/>
  <c r="AD238"/>
  <c r="AD239"/>
  <c r="AD240"/>
  <c r="AD241"/>
  <c r="AD242"/>
  <c r="AD243"/>
  <c r="AE243" s="1"/>
  <c r="AN243" s="1"/>
  <c r="AD244"/>
  <c r="AD245"/>
  <c r="AD246"/>
  <c r="AF236"/>
  <c r="AG236"/>
  <c r="AH236"/>
  <c r="AI236"/>
  <c r="AJ236"/>
  <c r="AK236"/>
  <c r="AL236"/>
  <c r="AM236"/>
  <c r="H248"/>
  <c r="I248"/>
  <c r="J248"/>
  <c r="K248"/>
  <c r="L248"/>
  <c r="M248"/>
  <c r="O248"/>
  <c r="P248"/>
  <c r="Q248"/>
  <c r="R248"/>
  <c r="S248"/>
  <c r="T248"/>
  <c r="U248"/>
  <c r="V248"/>
  <c r="W248"/>
  <c r="X248"/>
  <c r="Y248"/>
  <c r="Z248"/>
  <c r="AA248"/>
  <c r="AB248"/>
  <c r="AC248"/>
  <c r="AF248"/>
  <c r="AG248"/>
  <c r="AH248"/>
  <c r="AI248"/>
  <c r="AJ248"/>
  <c r="AK248"/>
  <c r="AL248"/>
  <c r="AM248"/>
  <c r="H283"/>
  <c r="I283"/>
  <c r="K283"/>
  <c r="M283"/>
  <c r="N284"/>
  <c r="O283"/>
  <c r="Q283"/>
  <c r="S283"/>
  <c r="U283"/>
  <c r="W283"/>
  <c r="Y283"/>
  <c r="AA283"/>
  <c r="AD284"/>
  <c r="AG283"/>
  <c r="AI283"/>
  <c r="AK283"/>
  <c r="AM283"/>
  <c r="F285"/>
  <c r="F286"/>
  <c r="F287"/>
  <c r="F288"/>
  <c r="F289"/>
  <c r="F290"/>
  <c r="F291"/>
  <c r="F292"/>
  <c r="F293"/>
  <c r="F294"/>
  <c r="F299"/>
  <c r="N299"/>
  <c r="AD299"/>
  <c r="AE299"/>
  <c r="AN299" s="1"/>
  <c r="F300"/>
  <c r="N300"/>
  <c r="AD300"/>
  <c r="F301"/>
  <c r="N301"/>
  <c r="AD301"/>
  <c r="AE301"/>
  <c r="AN301" s="1"/>
  <c r="F302"/>
  <c r="N302"/>
  <c r="AD302"/>
  <c r="AE302" s="1"/>
  <c r="AN302" s="1"/>
  <c r="F303"/>
  <c r="N303"/>
  <c r="AD303"/>
  <c r="AE303"/>
  <c r="AN303" s="1"/>
  <c r="F304"/>
  <c r="N304"/>
  <c r="AD304"/>
  <c r="F305"/>
  <c r="N305"/>
  <c r="AD305"/>
  <c r="AE305"/>
  <c r="AN305" s="1"/>
  <c r="F306"/>
  <c r="N306"/>
  <c r="AD306"/>
  <c r="AE306" s="1"/>
  <c r="AN306" s="1"/>
  <c r="F307"/>
  <c r="N307"/>
  <c r="AD307"/>
  <c r="AE307"/>
  <c r="AN307" s="1"/>
  <c r="F308"/>
  <c r="N308"/>
  <c r="AD308"/>
  <c r="F312"/>
  <c r="F313"/>
  <c r="F314"/>
  <c r="F315"/>
  <c r="F316"/>
  <c r="F317"/>
  <c r="F318"/>
  <c r="F319"/>
  <c r="F320"/>
  <c r="F321"/>
  <c r="C328"/>
  <c r="D329"/>
  <c r="D328"/>
  <c r="A1" i="59"/>
  <c r="A3"/>
  <c r="L10"/>
  <c r="E21"/>
  <c r="E23" s="1"/>
  <c r="E25" s="1"/>
  <c r="F21"/>
  <c r="H21"/>
  <c r="H23" s="1"/>
  <c r="H25" s="1"/>
  <c r="I21"/>
  <c r="I23" s="1"/>
  <c r="I25" s="1"/>
  <c r="J21"/>
  <c r="J23" s="1"/>
  <c r="J25" s="1"/>
  <c r="F23"/>
  <c r="K23"/>
  <c r="F25"/>
  <c r="K25"/>
  <c r="G31"/>
  <c r="G32"/>
  <c r="G33"/>
  <c r="G34"/>
  <c r="G35"/>
  <c r="G36"/>
  <c r="G37"/>
  <c r="G38"/>
  <c r="G39"/>
  <c r="G40"/>
  <c r="G41"/>
  <c r="G42"/>
  <c r="G43"/>
  <c r="G44"/>
  <c r="G45"/>
  <c r="G46"/>
  <c r="G47"/>
  <c r="G48"/>
  <c r="G49"/>
  <c r="G50"/>
  <c r="G51"/>
  <c r="G52"/>
  <c r="G53"/>
  <c r="G54"/>
  <c r="G55"/>
  <c r="E71"/>
  <c r="F71"/>
  <c r="G71"/>
  <c r="H71"/>
  <c r="E73"/>
  <c r="F73"/>
  <c r="G73"/>
  <c r="H73"/>
  <c r="F89"/>
  <c r="G89"/>
  <c r="A1" i="38"/>
  <c r="A3"/>
  <c r="O24"/>
  <c r="O34" s="1"/>
  <c r="O25"/>
  <c r="O26"/>
  <c r="O27"/>
  <c r="O28"/>
  <c r="E34"/>
  <c r="F34"/>
  <c r="M34"/>
  <c r="N34"/>
  <c r="Q34"/>
  <c r="A1" i="1"/>
  <c r="A3"/>
  <c r="D14"/>
  <c r="D15"/>
  <c r="D16"/>
  <c r="D17"/>
  <c r="N17"/>
  <c r="AD17"/>
  <c r="D18"/>
  <c r="D19"/>
  <c r="D20"/>
  <c r="N20"/>
  <c r="AD20"/>
  <c r="D21"/>
  <c r="N21"/>
  <c r="AD21"/>
  <c r="D22"/>
  <c r="N22"/>
  <c r="AD22"/>
  <c r="D23"/>
  <c r="N23"/>
  <c r="AD23"/>
  <c r="D28"/>
  <c r="D29"/>
  <c r="D30"/>
  <c r="D31"/>
  <c r="D32"/>
  <c r="D33"/>
  <c r="D34"/>
  <c r="D35"/>
  <c r="D36"/>
  <c r="D37"/>
  <c r="D42"/>
  <c r="D43"/>
  <c r="D44"/>
  <c r="D45"/>
  <c r="N45"/>
  <c r="AD45"/>
  <c r="D46"/>
  <c r="D47"/>
  <c r="D48"/>
  <c r="N48"/>
  <c r="AD48"/>
  <c r="D49"/>
  <c r="N49"/>
  <c r="AD49"/>
  <c r="D50"/>
  <c r="N50"/>
  <c r="AD50"/>
  <c r="D51"/>
  <c r="N51"/>
  <c r="AD51"/>
  <c r="D56"/>
  <c r="D57"/>
  <c r="D58"/>
  <c r="D59"/>
  <c r="N59"/>
  <c r="AD59"/>
  <c r="D60"/>
  <c r="D61"/>
  <c r="D62"/>
  <c r="N62"/>
  <c r="AD62"/>
  <c r="D63"/>
  <c r="N63"/>
  <c r="AD63"/>
  <c r="D64"/>
  <c r="N64"/>
  <c r="AD64"/>
  <c r="D65"/>
  <c r="N65"/>
  <c r="AD65"/>
  <c r="D70"/>
  <c r="D71"/>
  <c r="D72"/>
  <c r="D73"/>
  <c r="N73"/>
  <c r="AD73"/>
  <c r="D74"/>
  <c r="D75"/>
  <c r="D76"/>
  <c r="N76"/>
  <c r="AD76"/>
  <c r="D77"/>
  <c r="N77"/>
  <c r="AD77"/>
  <c r="D78"/>
  <c r="N78"/>
  <c r="AD78"/>
  <c r="AE78"/>
  <c r="AN78" s="1"/>
  <c r="D79"/>
  <c r="N79"/>
  <c r="AD79"/>
  <c r="D84"/>
  <c r="AD84"/>
  <c r="D85"/>
  <c r="AD85"/>
  <c r="D86"/>
  <c r="AD86"/>
  <c r="D87"/>
  <c r="N87"/>
  <c r="AD87"/>
  <c r="D88"/>
  <c r="AD88"/>
  <c r="D89"/>
  <c r="AD89"/>
  <c r="D90"/>
  <c r="N90"/>
  <c r="AD90"/>
  <c r="D91"/>
  <c r="N91"/>
  <c r="AD91"/>
  <c r="D92"/>
  <c r="N92"/>
  <c r="AD92"/>
  <c r="D93"/>
  <c r="N93"/>
  <c r="AD93"/>
  <c r="D98"/>
  <c r="D99"/>
  <c r="D100"/>
  <c r="D101"/>
  <c r="N101"/>
  <c r="D102"/>
  <c r="D103"/>
  <c r="D104"/>
  <c r="N104"/>
  <c r="AD104"/>
  <c r="D105"/>
  <c r="N105"/>
  <c r="AD105"/>
  <c r="D106"/>
  <c r="N106"/>
  <c r="AD106"/>
  <c r="D107"/>
  <c r="N107"/>
  <c r="AD107"/>
  <c r="D112"/>
  <c r="N112"/>
  <c r="D113"/>
  <c r="N113"/>
  <c r="D114"/>
  <c r="N114"/>
  <c r="D115"/>
  <c r="N115"/>
  <c r="AD115"/>
  <c r="D116"/>
  <c r="N116"/>
  <c r="D117"/>
  <c r="N117"/>
  <c r="D118"/>
  <c r="N118"/>
  <c r="AD118"/>
  <c r="D119"/>
  <c r="N119"/>
  <c r="AD119"/>
  <c r="D120"/>
  <c r="N120"/>
  <c r="AD120"/>
  <c r="D121"/>
  <c r="N121"/>
  <c r="AD121"/>
  <c r="D126"/>
  <c r="D127"/>
  <c r="D128"/>
  <c r="D129"/>
  <c r="AD129"/>
  <c r="Y28" i="129" s="1"/>
  <c r="D130" i="1"/>
  <c r="D131"/>
  <c r="D132"/>
  <c r="N132"/>
  <c r="I31" i="129" s="1"/>
  <c r="AD132" i="1"/>
  <c r="Y31" i="129" s="1"/>
  <c r="D133" i="1"/>
  <c r="N133"/>
  <c r="I32" i="129" s="1"/>
  <c r="AD133" i="1"/>
  <c r="D134"/>
  <c r="N134"/>
  <c r="I33" i="129" s="1"/>
  <c r="AD134" i="1"/>
  <c r="Y33" i="129" s="1"/>
  <c r="D135" i="1"/>
  <c r="N135"/>
  <c r="I34" i="129"/>
  <c r="AD135" i="1"/>
  <c r="Y34" i="129"/>
  <c r="D140" i="1"/>
  <c r="D141"/>
  <c r="D142"/>
  <c r="D143"/>
  <c r="N143"/>
  <c r="AD143"/>
  <c r="D144"/>
  <c r="D145"/>
  <c r="D146"/>
  <c r="N146"/>
  <c r="AD146"/>
  <c r="AE146" s="1"/>
  <c r="AN146" s="1"/>
  <c r="D147"/>
  <c r="N147"/>
  <c r="AE147" s="1"/>
  <c r="AN147" s="1"/>
  <c r="AD147"/>
  <c r="D148"/>
  <c r="N148"/>
  <c r="AD148"/>
  <c r="D149"/>
  <c r="N149"/>
  <c r="AE149" s="1"/>
  <c r="AN149" s="1"/>
  <c r="AD149"/>
  <c r="D155"/>
  <c r="D156"/>
  <c r="D157"/>
  <c r="D158"/>
  <c r="I158"/>
  <c r="J158"/>
  <c r="K158"/>
  <c r="L158"/>
  <c r="M158"/>
  <c r="O158"/>
  <c r="P158"/>
  <c r="Q158"/>
  <c r="S158"/>
  <c r="T158"/>
  <c r="U158"/>
  <c r="V158"/>
  <c r="W158"/>
  <c r="X158"/>
  <c r="Y158"/>
  <c r="Z158"/>
  <c r="AA158"/>
  <c r="AC158"/>
  <c r="AF158"/>
  <c r="AG158"/>
  <c r="AI158"/>
  <c r="AJ158"/>
  <c r="AK158"/>
  <c r="AL158"/>
  <c r="AM158"/>
  <c r="D159"/>
  <c r="D160"/>
  <c r="D161"/>
  <c r="H161"/>
  <c r="I161"/>
  <c r="J161"/>
  <c r="K161"/>
  <c r="L161"/>
  <c r="M161"/>
  <c r="O161"/>
  <c r="P161"/>
  <c r="Q161"/>
  <c r="S161"/>
  <c r="T161"/>
  <c r="U161"/>
  <c r="V161"/>
  <c r="W161"/>
  <c r="X161"/>
  <c r="Y161"/>
  <c r="Z161"/>
  <c r="AA161"/>
  <c r="AB161"/>
  <c r="AC161"/>
  <c r="AF161"/>
  <c r="AG161"/>
  <c r="AH161"/>
  <c r="AI161"/>
  <c r="AJ161"/>
  <c r="AK161"/>
  <c r="AL161"/>
  <c r="AM161"/>
  <c r="D162"/>
  <c r="H162"/>
  <c r="I162"/>
  <c r="J162"/>
  <c r="K162"/>
  <c r="L162"/>
  <c r="M162"/>
  <c r="O162"/>
  <c r="P162"/>
  <c r="Q162"/>
  <c r="S162"/>
  <c r="T162"/>
  <c r="U162"/>
  <c r="V162"/>
  <c r="W162"/>
  <c r="X162"/>
  <c r="Y162"/>
  <c r="Z162"/>
  <c r="AA162"/>
  <c r="AB162"/>
  <c r="AC162"/>
  <c r="AF162"/>
  <c r="AG162"/>
  <c r="AH162"/>
  <c r="AI162"/>
  <c r="AJ162"/>
  <c r="AK162"/>
  <c r="AL162"/>
  <c r="AM162"/>
  <c r="D163"/>
  <c r="H163"/>
  <c r="I163"/>
  <c r="J163"/>
  <c r="K163"/>
  <c r="L163"/>
  <c r="M163"/>
  <c r="O163"/>
  <c r="P163"/>
  <c r="Q163"/>
  <c r="S163"/>
  <c r="T163"/>
  <c r="U163"/>
  <c r="V163"/>
  <c r="W163"/>
  <c r="X163"/>
  <c r="Y163"/>
  <c r="Z163"/>
  <c r="AA163"/>
  <c r="AB163"/>
  <c r="AC163"/>
  <c r="AF163"/>
  <c r="AG163"/>
  <c r="AH163"/>
  <c r="AI163"/>
  <c r="AJ163"/>
  <c r="AK163"/>
  <c r="AL163"/>
  <c r="AM163"/>
  <c r="D164"/>
  <c r="H164"/>
  <c r="I164"/>
  <c r="J164"/>
  <c r="K164"/>
  <c r="L164"/>
  <c r="M164"/>
  <c r="O164"/>
  <c r="P164"/>
  <c r="Q164"/>
  <c r="S164"/>
  <c r="T164"/>
  <c r="U164"/>
  <c r="V164"/>
  <c r="W164"/>
  <c r="X164"/>
  <c r="Y164"/>
  <c r="Z164"/>
  <c r="AA164"/>
  <c r="AB164"/>
  <c r="AC164"/>
  <c r="AF164"/>
  <c r="AG164"/>
  <c r="AH164"/>
  <c r="AI164"/>
  <c r="AJ164"/>
  <c r="AK164"/>
  <c r="AL164"/>
  <c r="AM164"/>
  <c r="D169"/>
  <c r="N169"/>
  <c r="AD169"/>
  <c r="D170"/>
  <c r="N170"/>
  <c r="AD170"/>
  <c r="D171"/>
  <c r="N171"/>
  <c r="AD171"/>
  <c r="D172"/>
  <c r="N172"/>
  <c r="AD172"/>
  <c r="D173"/>
  <c r="N173"/>
  <c r="AD173"/>
  <c r="D174"/>
  <c r="N174"/>
  <c r="AD174"/>
  <c r="D175"/>
  <c r="N175"/>
  <c r="AD175"/>
  <c r="D176"/>
  <c r="N176"/>
  <c r="AD176"/>
  <c r="D177"/>
  <c r="N177"/>
  <c r="AD177"/>
  <c r="D178"/>
  <c r="N178"/>
  <c r="AD178"/>
  <c r="D198"/>
  <c r="AD198"/>
  <c r="D199"/>
  <c r="D200"/>
  <c r="N200"/>
  <c r="AD200"/>
  <c r="D201"/>
  <c r="N201"/>
  <c r="AD201"/>
  <c r="D202"/>
  <c r="N202"/>
  <c r="AD202"/>
  <c r="D203"/>
  <c r="N203"/>
  <c r="AD203"/>
  <c r="D204"/>
  <c r="N204"/>
  <c r="AD204"/>
  <c r="D205"/>
  <c r="N205"/>
  <c r="AD205"/>
  <c r="D206"/>
  <c r="N206"/>
  <c r="AD206"/>
  <c r="D207"/>
  <c r="N207"/>
  <c r="AD207"/>
  <c r="A1" i="6"/>
  <c r="A3"/>
  <c r="I48"/>
  <c r="J48"/>
  <c r="K48"/>
  <c r="L48"/>
  <c r="M48"/>
  <c r="N48"/>
  <c r="O48"/>
  <c r="P48"/>
  <c r="Q48"/>
  <c r="R48"/>
  <c r="B59"/>
  <c r="B60"/>
  <c r="B61"/>
  <c r="A1" i="114"/>
  <c r="A3"/>
  <c r="C12"/>
  <c r="C14" s="1"/>
  <c r="AG12"/>
  <c r="AH12"/>
  <c r="AH14" s="1"/>
  <c r="AI12"/>
  <c r="AI14" s="1"/>
  <c r="AK13"/>
  <c r="AG14"/>
  <c r="C16"/>
  <c r="D22"/>
  <c r="E37"/>
  <c r="F37"/>
  <c r="E67"/>
  <c r="E22"/>
  <c r="F67"/>
  <c r="G67"/>
  <c r="A1" i="113"/>
  <c r="A3"/>
  <c r="M19"/>
  <c r="H21"/>
  <c r="I23"/>
  <c r="F31"/>
  <c r="G31"/>
  <c r="J31"/>
  <c r="F35"/>
  <c r="G35"/>
  <c r="H35"/>
  <c r="I35"/>
  <c r="J35"/>
  <c r="K35"/>
  <c r="L35"/>
  <c r="M35"/>
  <c r="N35"/>
  <c r="O35"/>
  <c r="C41"/>
  <c r="A1" i="9"/>
  <c r="A3"/>
  <c r="A1" i="47"/>
  <c r="A3"/>
  <c r="A1" i="45"/>
  <c r="A3"/>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G32"/>
  <c r="I32"/>
  <c r="J32"/>
  <c r="L32"/>
  <c r="M32"/>
  <c r="N32"/>
  <c r="O32"/>
  <c r="P32"/>
  <c r="Q32"/>
  <c r="R32"/>
  <c r="S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K33"/>
  <c r="L33"/>
  <c r="M33"/>
  <c r="N33"/>
  <c r="O33"/>
  <c r="P33"/>
  <c r="Q33"/>
  <c r="R33"/>
  <c r="S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B52"/>
  <c r="D44"/>
  <c r="H74"/>
  <c r="I74"/>
  <c r="K74"/>
  <c r="L74"/>
  <c r="M74"/>
  <c r="N74"/>
  <c r="O74"/>
  <c r="P74"/>
  <c r="Q74"/>
  <c r="R74"/>
  <c r="S74"/>
  <c r="D86"/>
  <c r="E86"/>
  <c r="F86"/>
  <c r="A1" i="40"/>
  <c r="A3"/>
  <c r="B42"/>
  <c r="B43" s="1"/>
  <c r="B44" s="1"/>
  <c r="B45" s="1"/>
  <c r="B46" s="1"/>
  <c r="B47" s="1"/>
  <c r="B48" s="1"/>
  <c r="B49" s="1"/>
  <c r="A52"/>
  <c r="E6" i="35"/>
  <c r="A1" i="30"/>
  <c r="A3"/>
  <c r="E16" i="35" s="1"/>
  <c r="B39" i="30"/>
  <c r="M103" i="122"/>
  <c r="C45" i="45"/>
  <c r="AE115" i="1"/>
  <c r="AN115" s="1"/>
  <c r="AE106"/>
  <c r="AN106" s="1"/>
  <c r="AE200"/>
  <c r="AN200" s="1"/>
  <c r="AE206"/>
  <c r="AN206" s="1"/>
  <c r="AE204"/>
  <c r="AN204" s="1"/>
  <c r="AE202"/>
  <c r="AN202" s="1"/>
  <c r="AE92"/>
  <c r="AN92" s="1"/>
  <c r="AE90"/>
  <c r="AN90" s="1"/>
  <c r="AE77"/>
  <c r="AN77" s="1"/>
  <c r="AE121"/>
  <c r="AN121" s="1"/>
  <c r="AE119"/>
  <c r="AN119" s="1"/>
  <c r="AE177"/>
  <c r="AN177" s="1"/>
  <c r="AE175"/>
  <c r="AN175" s="1"/>
  <c r="AE173"/>
  <c r="AN173" s="1"/>
  <c r="AE171"/>
  <c r="AN171" s="1"/>
  <c r="AE169"/>
  <c r="AN169" s="1"/>
  <c r="AE203"/>
  <c r="AN203" s="1"/>
  <c r="AE178"/>
  <c r="AN178" s="1"/>
  <c r="AE170"/>
  <c r="AN170" s="1"/>
  <c r="AE174"/>
  <c r="AN174" s="1"/>
  <c r="AE120"/>
  <c r="AN120" s="1"/>
  <c r="AE104"/>
  <c r="AN104" s="1"/>
  <c r="AE91"/>
  <c r="AN91" s="1"/>
  <c r="AE76"/>
  <c r="AN76" s="1"/>
  <c r="AE205"/>
  <c r="AN205" s="1"/>
  <c r="AE201"/>
  <c r="AN201" s="1"/>
  <c r="AE176"/>
  <c r="AN176" s="1"/>
  <c r="AE172"/>
  <c r="AN172" s="1"/>
  <c r="AE107"/>
  <c r="AN107" s="1"/>
  <c r="AE79"/>
  <c r="AN79" s="1"/>
  <c r="AE63"/>
  <c r="AN63" s="1"/>
  <c r="Y32" i="129"/>
  <c r="AD161" i="1"/>
  <c r="AD163"/>
  <c r="AB158"/>
  <c r="AH158"/>
  <c r="Q30" i="93"/>
  <c r="O30"/>
  <c r="M30"/>
  <c r="D30"/>
  <c r="L30"/>
  <c r="G30"/>
  <c r="AF32" i="98"/>
  <c r="AF13"/>
  <c r="W28" i="129"/>
  <c r="AD101" i="1"/>
  <c r="G21" i="59"/>
  <c r="G23" s="1"/>
  <c r="R58" i="93"/>
  <c r="Q75"/>
  <c r="M75"/>
  <c r="Q19"/>
  <c r="O89"/>
  <c r="O47"/>
  <c r="K47"/>
  <c r="F47"/>
  <c r="O33"/>
  <c r="K33"/>
  <c r="F33"/>
  <c r="K19"/>
  <c r="F19"/>
  <c r="T296" i="92"/>
  <c r="S297"/>
  <c r="G22" i="114"/>
  <c r="H67"/>
  <c r="H22"/>
  <c r="F20"/>
  <c r="G37"/>
  <c r="G20"/>
  <c r="D53" i="45"/>
  <c r="E30" s="1"/>
  <c r="K53"/>
  <c r="L30" s="1"/>
  <c r="F22" i="114"/>
  <c r="E20"/>
  <c r="AE198" i="1"/>
  <c r="AN198" s="1"/>
  <c r="G16" i="91"/>
  <c r="G21" s="1"/>
  <c r="F16"/>
  <c r="AD248" i="104"/>
  <c r="N248"/>
  <c r="AE235"/>
  <c r="AN235" s="1"/>
  <c r="AE220"/>
  <c r="AN220" s="1"/>
  <c r="AE205"/>
  <c r="AN205" s="1"/>
  <c r="AE190"/>
  <c r="AN190" s="1"/>
  <c r="AE148"/>
  <c r="AN148" s="1"/>
  <c r="AE133"/>
  <c r="H135" i="93"/>
  <c r="L107"/>
  <c r="P79"/>
  <c r="P51"/>
  <c r="H51"/>
  <c r="D22" i="130"/>
  <c r="W87" i="32"/>
  <c r="I40" i="45"/>
  <c r="AF35" i="98"/>
  <c r="AG35" s="1"/>
  <c r="C63" i="45" s="1"/>
  <c r="D40" s="1"/>
  <c r="C70" i="93"/>
  <c r="E70"/>
  <c r="G70"/>
  <c r="I70"/>
  <c r="L70"/>
  <c r="N70"/>
  <c r="P70"/>
  <c r="D70"/>
  <c r="F70"/>
  <c r="H70"/>
  <c r="J70"/>
  <c r="M70"/>
  <c r="O70"/>
  <c r="C42"/>
  <c r="E42"/>
  <c r="G42"/>
  <c r="J42"/>
  <c r="L42"/>
  <c r="N42"/>
  <c r="P42"/>
  <c r="D42"/>
  <c r="F42"/>
  <c r="H42"/>
  <c r="K42"/>
  <c r="M42"/>
  <c r="O42"/>
  <c r="C56"/>
  <c r="E56"/>
  <c r="G56"/>
  <c r="I56"/>
  <c r="L56"/>
  <c r="N56"/>
  <c r="P56"/>
  <c r="D56"/>
  <c r="F56"/>
  <c r="R56" s="1"/>
  <c r="H56"/>
  <c r="K56"/>
  <c r="M56"/>
  <c r="O56"/>
  <c r="D14"/>
  <c r="F14"/>
  <c r="I14"/>
  <c r="K14"/>
  <c r="M14"/>
  <c r="O14"/>
  <c r="C14"/>
  <c r="E14"/>
  <c r="H14"/>
  <c r="J14"/>
  <c r="L14"/>
  <c r="N14"/>
  <c r="P14"/>
  <c r="F28"/>
  <c r="J28"/>
  <c r="L28"/>
  <c r="N28"/>
  <c r="P28"/>
  <c r="C28"/>
  <c r="I28"/>
  <c r="K28"/>
  <c r="M28"/>
  <c r="O28"/>
  <c r="E28"/>
  <c r="D28"/>
  <c r="G28"/>
  <c r="C84"/>
  <c r="G84"/>
  <c r="K84"/>
  <c r="P84"/>
  <c r="F84"/>
  <c r="J84"/>
  <c r="O84"/>
  <c r="H25" i="94"/>
  <c r="G18" i="9"/>
  <c r="AN133" i="104"/>
  <c r="U296" i="92"/>
  <c r="V297" s="1"/>
  <c r="T297"/>
  <c r="H37" i="114"/>
  <c r="H20"/>
  <c r="U297" i="92"/>
  <c r="I37" i="114"/>
  <c r="J37"/>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I272" i="104"/>
  <c r="AI269"/>
  <c r="AI253"/>
  <c r="AJ271"/>
  <c r="AH271"/>
  <c r="AG271"/>
  <c r="AF271"/>
  <c r="N271"/>
  <c r="AD81" i="1"/>
  <c r="N109"/>
  <c r="C110" i="6"/>
  <c r="D114"/>
  <c r="H48"/>
  <c r="G81" i="94"/>
  <c r="I20" i="114"/>
  <c r="I67"/>
  <c r="J20"/>
  <c r="AD221" i="104"/>
  <c r="AE222"/>
  <c r="AE216"/>
  <c r="AN216" s="1"/>
  <c r="AE214"/>
  <c r="AN214" s="1"/>
  <c r="AE212"/>
  <c r="AN212" s="1"/>
  <c r="AE210"/>
  <c r="AN210" s="1"/>
  <c r="N206"/>
  <c r="AE204"/>
  <c r="AD161"/>
  <c r="AE162"/>
  <c r="AN162" s="1"/>
  <c r="AD146"/>
  <c r="AD131"/>
  <c r="AD108"/>
  <c r="AD106"/>
  <c r="AD104"/>
  <c r="AD102"/>
  <c r="AD49"/>
  <c r="AD47"/>
  <c r="AD45"/>
  <c r="AE285"/>
  <c r="AE286"/>
  <c r="AN286"/>
  <c r="AE287"/>
  <c r="AN287"/>
  <c r="AE288"/>
  <c r="AN288"/>
  <c r="AE289"/>
  <c r="AN289"/>
  <c r="AE290"/>
  <c r="AN290"/>
  <c r="AE291"/>
  <c r="AN291"/>
  <c r="AE292"/>
  <c r="AN292"/>
  <c r="CW137" i="123"/>
  <c r="N137" i="122"/>
  <c r="CW120" i="123"/>
  <c r="N120" i="122"/>
  <c r="CW109" i="123"/>
  <c r="N109" i="122"/>
  <c r="CW101" i="123"/>
  <c r="N101" i="122"/>
  <c r="AE207" i="1"/>
  <c r="AN207" s="1"/>
  <c r="AE49"/>
  <c r="AN49" s="1"/>
  <c r="AE308" i="104"/>
  <c r="AN308"/>
  <c r="AE304"/>
  <c r="AN304"/>
  <c r="AE300"/>
  <c r="AN300"/>
  <c r="AE246"/>
  <c r="AN246" s="1"/>
  <c r="AE244"/>
  <c r="AN244" s="1"/>
  <c r="AE242"/>
  <c r="AN242" s="1"/>
  <c r="AE240"/>
  <c r="AN240" s="1"/>
  <c r="N236"/>
  <c r="AE234"/>
  <c r="N218"/>
  <c r="AD206"/>
  <c r="AE193"/>
  <c r="AN193" s="1"/>
  <c r="AE192"/>
  <c r="AD188"/>
  <c r="AE186"/>
  <c r="AN186" s="1"/>
  <c r="AE182"/>
  <c r="AN182" s="1"/>
  <c r="N176"/>
  <c r="AE160"/>
  <c r="AN160" s="1"/>
  <c r="AD158"/>
  <c r="AE159"/>
  <c r="AE156"/>
  <c r="AN156" s="1"/>
  <c r="N146"/>
  <c r="AE141"/>
  <c r="AN141" s="1"/>
  <c r="N131"/>
  <c r="N108"/>
  <c r="N106"/>
  <c r="AE106" s="1"/>
  <c r="AN106" s="1"/>
  <c r="N104"/>
  <c r="N102"/>
  <c r="AE102" s="1"/>
  <c r="AN102" s="1"/>
  <c r="AE100"/>
  <c r="AN100" s="1"/>
  <c r="AE99"/>
  <c r="AN99" s="1"/>
  <c r="AE98"/>
  <c r="AN98" s="1"/>
  <c r="AE97"/>
  <c r="AN97" s="1"/>
  <c r="AE96"/>
  <c r="AN96" s="1"/>
  <c r="AE94"/>
  <c r="AN94" s="1"/>
  <c r="AE76"/>
  <c r="AN76" s="1"/>
  <c r="AE75"/>
  <c r="AN75" s="1"/>
  <c r="AE74"/>
  <c r="AN74" s="1"/>
  <c r="AE73"/>
  <c r="AN73" s="1"/>
  <c r="AE72"/>
  <c r="AN72" s="1"/>
  <c r="AE71"/>
  <c r="AN71" s="1"/>
  <c r="AE70"/>
  <c r="AN70" s="1"/>
  <c r="N49"/>
  <c r="AE49" s="1"/>
  <c r="AN49" s="1"/>
  <c r="N47"/>
  <c r="AE47"/>
  <c r="AN47" s="1"/>
  <c r="N45"/>
  <c r="R72" i="93"/>
  <c r="R44"/>
  <c r="R16"/>
  <c r="W60" i="32"/>
  <c r="W50"/>
  <c r="W52"/>
  <c r="Y24"/>
  <c r="AV143" i="104"/>
  <c r="CW122" i="123"/>
  <c r="N122" i="122" s="1"/>
  <c r="CW116" i="123"/>
  <c r="CW104"/>
  <c r="N104" i="122"/>
  <c r="M104" s="1"/>
  <c r="CW99" i="123"/>
  <c r="N99" i="122"/>
  <c r="Y119" i="32"/>
  <c r="AA119" s="1"/>
  <c r="Y117"/>
  <c r="Y115"/>
  <c r="AE35" i="1"/>
  <c r="AN35" s="1"/>
  <c r="Y108" i="32"/>
  <c r="Y104"/>
  <c r="Y111" s="1"/>
  <c r="Y113" s="1"/>
  <c r="AE36" i="104"/>
  <c r="AN36" s="1"/>
  <c r="AP36" s="1"/>
  <c r="X87" i="32"/>
  <c r="N269" i="104"/>
  <c r="AE112"/>
  <c r="AD110"/>
  <c r="AD124" s="1"/>
  <c r="HK57" i="45" s="1"/>
  <c r="HL34" s="1"/>
  <c r="AN52" i="104"/>
  <c r="AN66"/>
  <c r="GM57" i="45" s="1"/>
  <c r="GN34" s="1"/>
  <c r="AE52" i="104"/>
  <c r="AE66" s="1"/>
  <c r="GE57" i="45" s="1"/>
  <c r="GF34" s="1"/>
  <c r="AD52" i="104"/>
  <c r="AD66"/>
  <c r="GD57" i="45" s="1"/>
  <c r="GE34" s="1"/>
  <c r="N52" i="104"/>
  <c r="N66" s="1"/>
  <c r="FM57" i="45" s="1"/>
  <c r="FN34" s="1"/>
  <c r="X253" i="104"/>
  <c r="N258"/>
  <c r="N256"/>
  <c r="N254"/>
  <c r="AE115"/>
  <c r="AE57"/>
  <c r="N55"/>
  <c r="N67" s="1"/>
  <c r="I57" i="45" s="1"/>
  <c r="J34" s="1"/>
  <c r="D37" i="100"/>
  <c r="D31"/>
  <c r="D27"/>
  <c r="D23"/>
  <c r="N92" i="104"/>
  <c r="AE91"/>
  <c r="AN91" s="1"/>
  <c r="N90"/>
  <c r="AE89"/>
  <c r="AN89" s="1"/>
  <c r="N88"/>
  <c r="AE87"/>
  <c r="AN87" s="1"/>
  <c r="N86"/>
  <c r="AE84"/>
  <c r="AN84" s="1"/>
  <c r="N83"/>
  <c r="AE83" s="1"/>
  <c r="AN83" s="1"/>
  <c r="AE82"/>
  <c r="AN82" s="1"/>
  <c r="N81"/>
  <c r="AE81" s="1"/>
  <c r="AN81" s="1"/>
  <c r="AE80"/>
  <c r="AN80" s="1"/>
  <c r="N79"/>
  <c r="AE78"/>
  <c r="AN78" s="1"/>
  <c r="AD33"/>
  <c r="AD31"/>
  <c r="AD29"/>
  <c r="AD26"/>
  <c r="AD24"/>
  <c r="AD22"/>
  <c r="AD20"/>
  <c r="AK252"/>
  <c r="AK284"/>
  <c r="AG252"/>
  <c r="AG284"/>
  <c r="AG295" s="1"/>
  <c r="DX57" i="45" s="1"/>
  <c r="DY34" s="1"/>
  <c r="AA252" i="104"/>
  <c r="W252"/>
  <c r="W284" s="1"/>
  <c r="S252"/>
  <c r="O252"/>
  <c r="O250" s="1"/>
  <c r="M252"/>
  <c r="I252"/>
  <c r="I250" s="1"/>
  <c r="AJ251"/>
  <c r="AF251"/>
  <c r="AF250" s="1"/>
  <c r="J251"/>
  <c r="AB251"/>
  <c r="AB250" s="1"/>
  <c r="X251"/>
  <c r="T251"/>
  <c r="T250" s="1"/>
  <c r="P251"/>
  <c r="E56" i="59"/>
  <c r="I69"/>
  <c r="I65"/>
  <c r="AK197" i="1"/>
  <c r="AK195" s="1"/>
  <c r="AH168"/>
  <c r="AH166" s="1"/>
  <c r="AF168"/>
  <c r="AF166" s="1"/>
  <c r="AA168"/>
  <c r="AA166" s="1"/>
  <c r="Z168"/>
  <c r="Z166" s="1"/>
  <c r="S168"/>
  <c r="S166" s="1"/>
  <c r="AA120" i="32"/>
  <c r="Y110"/>
  <c r="Y106"/>
  <c r="Y102"/>
  <c r="X33"/>
  <c r="X91"/>
  <c r="V60"/>
  <c r="R73" i="93"/>
  <c r="P74" s="1"/>
  <c r="R59"/>
  <c r="R45"/>
  <c r="J46"/>
  <c r="R17"/>
  <c r="V253" i="104"/>
  <c r="D38" i="100"/>
  <c r="D33"/>
  <c r="D29"/>
  <c r="H22" i="91" s="1"/>
  <c r="I22" s="1"/>
  <c r="D25" i="100"/>
  <c r="D36"/>
  <c r="AD92" i="104"/>
  <c r="AD90"/>
  <c r="AD88"/>
  <c r="AD86"/>
  <c r="AD83"/>
  <c r="AD81"/>
  <c r="AD79"/>
  <c r="N33"/>
  <c r="AE33"/>
  <c r="AN33" s="1"/>
  <c r="N31"/>
  <c r="AE31" s="1"/>
  <c r="AN31" s="1"/>
  <c r="N29"/>
  <c r="N26"/>
  <c r="AE26" s="1"/>
  <c r="AN26" s="1"/>
  <c r="N24"/>
  <c r="N22"/>
  <c r="N20"/>
  <c r="AM252"/>
  <c r="AM250" s="1"/>
  <c r="AI252"/>
  <c r="AI250" s="1"/>
  <c r="AC252"/>
  <c r="AC284" s="1"/>
  <c r="Y252"/>
  <c r="Y284" s="1"/>
  <c r="U252"/>
  <c r="U284" s="1"/>
  <c r="Q252"/>
  <c r="Q284" s="1"/>
  <c r="K252"/>
  <c r="K284" s="1"/>
  <c r="H252"/>
  <c r="H250" s="1"/>
  <c r="AL251"/>
  <c r="AL250" s="1"/>
  <c r="AH251"/>
  <c r="AH250" s="1"/>
  <c r="L251"/>
  <c r="N251" s="1"/>
  <c r="Z251"/>
  <c r="Z283" s="1"/>
  <c r="Z282" s="1"/>
  <c r="V251"/>
  <c r="V250" s="1"/>
  <c r="V265" s="1"/>
  <c r="CF57" i="45" s="1"/>
  <c r="CG34" s="1"/>
  <c r="R251" i="104"/>
  <c r="R283" s="1"/>
  <c r="R282" s="1"/>
  <c r="AC251"/>
  <c r="AC250" s="1"/>
  <c r="D68" i="100"/>
  <c r="D62"/>
  <c r="F56" i="59"/>
  <c r="F58"/>
  <c r="I67"/>
  <c r="I63"/>
  <c r="AM197" i="1"/>
  <c r="AM195" s="1"/>
  <c r="AL168"/>
  <c r="AL166" s="1"/>
  <c r="I197"/>
  <c r="I195" s="1"/>
  <c r="H197"/>
  <c r="H195" s="1"/>
  <c r="AD187"/>
  <c r="H23" i="91" s="1"/>
  <c r="I23" s="1"/>
  <c r="W168" i="1"/>
  <c r="W166" s="1"/>
  <c r="V168"/>
  <c r="V166" s="1"/>
  <c r="AM168"/>
  <c r="AM166" s="1"/>
  <c r="AJ168"/>
  <c r="AJ166" s="1"/>
  <c r="AG168"/>
  <c r="AG166" s="1"/>
  <c r="AD189"/>
  <c r="AE189" s="1"/>
  <c r="AN189" s="1"/>
  <c r="AO189" s="1"/>
  <c r="N183"/>
  <c r="AE183" s="1"/>
  <c r="AN183" s="1"/>
  <c r="AO183" s="1"/>
  <c r="V54" i="45" s="1"/>
  <c r="W31" s="1"/>
  <c r="AB168" i="1"/>
  <c r="AB166" s="1"/>
  <c r="X168"/>
  <c r="X166" s="1"/>
  <c r="T168"/>
  <c r="T166" s="1"/>
  <c r="P168"/>
  <c r="P166" s="1"/>
  <c r="L168"/>
  <c r="L166" s="1"/>
  <c r="H168"/>
  <c r="H166" s="1"/>
  <c r="AD167"/>
  <c r="R168"/>
  <c r="R166" s="1"/>
  <c r="J168"/>
  <c r="J166" s="1"/>
  <c r="N167"/>
  <c r="Q309" i="92"/>
  <c r="I17" i="91"/>
  <c r="AN204" i="104"/>
  <c r="AE203"/>
  <c r="T44" i="92"/>
  <c r="AF17" i="98"/>
  <c r="AA29"/>
  <c r="AN285" i="104"/>
  <c r="AN234"/>
  <c r="U227" i="92"/>
  <c r="U259" s="1"/>
  <c r="V217"/>
  <c r="J29"/>
  <c r="I7"/>
  <c r="H22"/>
  <c r="M46" i="122"/>
  <c r="C329" i="104"/>
  <c r="AE238"/>
  <c r="AN238" s="1"/>
  <c r="AE208"/>
  <c r="AN208" s="1"/>
  <c r="O135" i="93"/>
  <c r="K135"/>
  <c r="G135"/>
  <c r="D122"/>
  <c r="N121"/>
  <c r="E94"/>
  <c r="O93"/>
  <c r="K93"/>
  <c r="G93"/>
  <c r="D66"/>
  <c r="J65"/>
  <c r="O51"/>
  <c r="K51"/>
  <c r="G51"/>
  <c r="D38"/>
  <c r="N37"/>
  <c r="AA110" i="32"/>
  <c r="B198" i="92"/>
  <c r="G22"/>
  <c r="V91" i="32"/>
  <c r="AE24" i="104"/>
  <c r="AN24" s="1"/>
  <c r="AE22"/>
  <c r="AN22" s="1"/>
  <c r="AE20"/>
  <c r="AN20" s="1"/>
  <c r="E58" i="59"/>
  <c r="G58" s="1"/>
  <c r="AE196" i="1"/>
  <c r="AN196" s="1"/>
  <c r="AE79" i="104"/>
  <c r="AN79" s="1"/>
  <c r="AE182" i="1"/>
  <c r="I22" i="114"/>
  <c r="J67"/>
  <c r="K20"/>
  <c r="R250" i="104"/>
  <c r="Z250"/>
  <c r="AH283"/>
  <c r="AI284"/>
  <c r="AI295" s="1"/>
  <c r="S17" i="93"/>
  <c r="C62" i="45" s="1"/>
  <c r="D39" s="1"/>
  <c r="C18" i="93"/>
  <c r="H18"/>
  <c r="P18"/>
  <c r="K18"/>
  <c r="R19"/>
  <c r="E18"/>
  <c r="J18"/>
  <c r="N18"/>
  <c r="D18"/>
  <c r="I18"/>
  <c r="M18"/>
  <c r="Q18"/>
  <c r="L18"/>
  <c r="F18"/>
  <c r="O18"/>
  <c r="S45"/>
  <c r="E62" i="45" s="1"/>
  <c r="F39" s="1"/>
  <c r="D46" i="93"/>
  <c r="Q46"/>
  <c r="G46"/>
  <c r="P46"/>
  <c r="K46"/>
  <c r="R47"/>
  <c r="N46"/>
  <c r="S73"/>
  <c r="G62" i="45"/>
  <c r="H39" s="1"/>
  <c r="P250" i="104"/>
  <c r="P283"/>
  <c r="X250"/>
  <c r="X283"/>
  <c r="J250"/>
  <c r="J283"/>
  <c r="J282" s="1"/>
  <c r="AJ250"/>
  <c r="AJ283"/>
  <c r="AJ282" s="1"/>
  <c r="M250"/>
  <c r="M284"/>
  <c r="M282" s="1"/>
  <c r="S250"/>
  <c r="S284"/>
  <c r="S282" s="1"/>
  <c r="AA250"/>
  <c r="AA284"/>
  <c r="AA282" s="1"/>
  <c r="AN115"/>
  <c r="AE110"/>
  <c r="AE124" s="1"/>
  <c r="HL57" i="45" s="1"/>
  <c r="HM34" s="1"/>
  <c r="AN112" i="104"/>
  <c r="AN110" s="1"/>
  <c r="AN124" s="1"/>
  <c r="HT57" i="45" s="1"/>
  <c r="HU34" s="1"/>
  <c r="N116" i="122"/>
  <c r="E26" i="127"/>
  <c r="G26"/>
  <c r="AN159" i="104"/>
  <c r="AN158" s="1"/>
  <c r="AR158" s="1"/>
  <c r="AE158"/>
  <c r="Q250"/>
  <c r="AG250"/>
  <c r="AG282"/>
  <c r="AC283"/>
  <c r="V283"/>
  <c r="V282" s="1"/>
  <c r="L283"/>
  <c r="L282" s="1"/>
  <c r="AL283"/>
  <c r="AM284"/>
  <c r="AM282" s="1"/>
  <c r="S59" i="93"/>
  <c r="F62" i="45"/>
  <c r="G39" s="1"/>
  <c r="K60" i="93"/>
  <c r="R61"/>
  <c r="I60"/>
  <c r="D60"/>
  <c r="H60"/>
  <c r="M60"/>
  <c r="Q60"/>
  <c r="C60"/>
  <c r="G60"/>
  <c r="L60"/>
  <c r="P60"/>
  <c r="F60"/>
  <c r="O60"/>
  <c r="E60"/>
  <c r="R60" s="1"/>
  <c r="N60"/>
  <c r="AB283" i="104"/>
  <c r="AB282" s="1"/>
  <c r="AF283"/>
  <c r="AF282" s="1"/>
  <c r="I284"/>
  <c r="O284"/>
  <c r="O295" s="1"/>
  <c r="DE57" i="45" s="1"/>
  <c r="DF34" s="1"/>
  <c r="W250" i="104"/>
  <c r="AN57"/>
  <c r="AN192"/>
  <c r="AN222"/>
  <c r="AE88"/>
  <c r="AN88" s="1"/>
  <c r="AE90"/>
  <c r="AN90" s="1"/>
  <c r="AE92"/>
  <c r="AN92" s="1"/>
  <c r="U250"/>
  <c r="AK250"/>
  <c r="P309" i="92"/>
  <c r="O309"/>
  <c r="D330" i="104"/>
  <c r="C330"/>
  <c r="I22" i="92"/>
  <c r="J7"/>
  <c r="V227"/>
  <c r="V259" s="1"/>
  <c r="V228"/>
  <c r="V260" s="1"/>
  <c r="W217"/>
  <c r="X217" s="1"/>
  <c r="AG17" i="98"/>
  <c r="U44" i="92"/>
  <c r="K29"/>
  <c r="K67" i="114"/>
  <c r="J22"/>
  <c r="L20"/>
  <c r="AM295" i="104"/>
  <c r="EC57" i="45" s="1"/>
  <c r="ED34" s="1"/>
  <c r="AA295" i="104"/>
  <c r="DR57" i="45" s="1"/>
  <c r="DS34" s="1"/>
  <c r="S295" i="104"/>
  <c r="DJ57" i="45" s="1"/>
  <c r="DK34" s="1"/>
  <c r="M295" i="104"/>
  <c r="DC57" i="45" s="1"/>
  <c r="DD34" s="1"/>
  <c r="L29" i="92"/>
  <c r="K7"/>
  <c r="J22"/>
  <c r="D331" i="104"/>
  <c r="C331"/>
  <c r="D332"/>
  <c r="K22" i="114"/>
  <c r="L67"/>
  <c r="M20"/>
  <c r="N309" i="92"/>
  <c r="M309" s="1"/>
  <c r="K22"/>
  <c r="L7"/>
  <c r="M29"/>
  <c r="C332" i="104"/>
  <c r="C333"/>
  <c r="C334" s="1"/>
  <c r="L22" i="114"/>
  <c r="M67"/>
  <c r="N67" s="1"/>
  <c r="O67" s="1"/>
  <c r="P67" s="1"/>
  <c r="Q67" s="1"/>
  <c r="R67" s="1"/>
  <c r="S67" s="1"/>
  <c r="T67" s="1"/>
  <c r="U67" s="1"/>
  <c r="V67" s="1"/>
  <c r="W67" s="1"/>
  <c r="X67" s="1"/>
  <c r="Y67" s="1"/>
  <c r="Z67" s="1"/>
  <c r="AA67" s="1"/>
  <c r="AB67" s="1"/>
  <c r="AC67" s="1"/>
  <c r="AD67" s="1"/>
  <c r="AE67" s="1"/>
  <c r="AF67" s="1"/>
  <c r="AG67" s="1"/>
  <c r="AH67" s="1"/>
  <c r="AI67" s="1"/>
  <c r="AJ67" s="1"/>
  <c r="AK67" s="1"/>
  <c r="N20"/>
  <c r="N29" i="92"/>
  <c r="M7"/>
  <c r="L22"/>
  <c r="D333" i="104"/>
  <c r="M22" i="114"/>
  <c r="O20"/>
  <c r="N7" i="92"/>
  <c r="O7" s="1"/>
  <c r="M22"/>
  <c r="N22" i="114"/>
  <c r="P20"/>
  <c r="N22" i="92"/>
  <c r="O22" i="114"/>
  <c r="Q20"/>
  <c r="P22"/>
  <c r="R20"/>
  <c r="Q22"/>
  <c r="S20"/>
  <c r="R22"/>
  <c r="T20"/>
  <c r="S22"/>
  <c r="U20"/>
  <c r="T22"/>
  <c r="V20"/>
  <c r="U22"/>
  <c r="W20"/>
  <c r="V22"/>
  <c r="X20"/>
  <c r="W22"/>
  <c r="Y20"/>
  <c r="X22"/>
  <c r="Z20"/>
  <c r="Y22"/>
  <c r="AA20"/>
  <c r="Z22"/>
  <c r="AB20"/>
  <c r="AA22"/>
  <c r="AC20"/>
  <c r="AB22"/>
  <c r="AD20"/>
  <c r="AC22"/>
  <c r="AE20"/>
  <c r="AD22"/>
  <c r="AF20"/>
  <c r="AE22"/>
  <c r="AG20"/>
  <c r="AF22"/>
  <c r="AH20"/>
  <c r="AG22"/>
  <c r="AI20"/>
  <c r="AH22"/>
  <c r="AK20"/>
  <c r="AJ20"/>
  <c r="AI22"/>
  <c r="AJ22"/>
  <c r="AK22"/>
  <c r="M135" i="93"/>
  <c r="M107"/>
  <c r="D94"/>
  <c r="M93"/>
  <c r="M79"/>
  <c r="M65"/>
  <c r="K65"/>
  <c r="E38"/>
  <c r="K37"/>
  <c r="AN155" i="104"/>
  <c r="AN293"/>
  <c r="AN140"/>
  <c r="CW108" i="123"/>
  <c r="N108" i="122"/>
  <c r="M108" s="1"/>
  <c r="CW100" i="123"/>
  <c r="N100" i="122"/>
  <c r="CW102" i="123"/>
  <c r="N102" i="122" s="1"/>
  <c r="AE30" i="104"/>
  <c r="AN30" s="1"/>
  <c r="AE34"/>
  <c r="AN34" s="1"/>
  <c r="AE32"/>
  <c r="AN32" s="1"/>
  <c r="AE28"/>
  <c r="AN28" s="1"/>
  <c r="AE25"/>
  <c r="AN25" s="1"/>
  <c r="AE23"/>
  <c r="AN23" s="1"/>
  <c r="AE21"/>
  <c r="AN21" s="1"/>
  <c r="A2" i="113"/>
  <c r="A2" i="6"/>
  <c r="A2" i="38"/>
  <c r="A2" i="93"/>
  <c r="A2" i="39"/>
  <c r="A2" i="48"/>
  <c r="A2" i="92"/>
  <c r="A2" i="91"/>
  <c r="U316" i="92"/>
  <c r="A2" i="121"/>
  <c r="A2" i="127"/>
  <c r="A2" i="122"/>
  <c r="C10" i="93"/>
  <c r="C136" s="1"/>
  <c r="A2" i="59"/>
  <c r="A2" i="47"/>
  <c r="A2" i="130" s="1"/>
  <c r="A2" i="126"/>
  <c r="D232" i="92"/>
  <c r="W229"/>
  <c r="W261" s="1"/>
  <c r="E230"/>
  <c r="E231"/>
  <c r="D233"/>
  <c r="E232"/>
  <c r="E233" s="1"/>
  <c r="E234" s="1"/>
  <c r="E235" s="1"/>
  <c r="E236" s="1"/>
  <c r="E237" s="1"/>
  <c r="E238" s="1"/>
  <c r="E239" s="1"/>
  <c r="E240" s="1"/>
  <c r="E241" s="1"/>
  <c r="E242" s="1"/>
  <c r="E243" s="1"/>
  <c r="E244" s="1"/>
  <c r="E245" s="1"/>
  <c r="E246" s="1"/>
  <c r="E247" s="1"/>
  <c r="E248" s="1"/>
  <c r="E249" s="1"/>
  <c r="E250" s="1"/>
  <c r="E251" s="1"/>
  <c r="E252" s="1"/>
  <c r="E253" s="1"/>
  <c r="E254" s="1"/>
  <c r="E255" s="1"/>
  <c r="E256" s="1"/>
  <c r="D234"/>
  <c r="D235" s="1"/>
  <c r="D236" s="1"/>
  <c r="D237" s="1"/>
  <c r="D238" s="1"/>
  <c r="D239" s="1"/>
  <c r="D240" s="1"/>
  <c r="D241" s="1"/>
  <c r="D242" s="1"/>
  <c r="D243" s="1"/>
  <c r="D244" s="1"/>
  <c r="D245" s="1"/>
  <c r="D246" s="1"/>
  <c r="D247" s="1"/>
  <c r="D248" s="1"/>
  <c r="D249" s="1"/>
  <c r="D250" s="1"/>
  <c r="D251" s="1"/>
  <c r="D252" s="1"/>
  <c r="D253" s="1"/>
  <c r="D254" s="1"/>
  <c r="D255" s="1"/>
  <c r="D256" s="1"/>
  <c r="I22" i="129"/>
  <c r="AE37" i="1"/>
  <c r="AN37" s="1"/>
  <c r="AB110" i="32" s="1"/>
  <c r="P64" i="45" s="1"/>
  <c r="Q41" s="1"/>
  <c r="Y19" i="129"/>
  <c r="AE20" i="1"/>
  <c r="AN20" s="1"/>
  <c r="Y22" i="129"/>
  <c r="K41" i="38"/>
  <c r="J55" i="45" s="1"/>
  <c r="K32" s="1"/>
  <c r="G34" i="38"/>
  <c r="E76" i="59"/>
  <c r="AK295" i="104"/>
  <c r="EA57" i="45" s="1"/>
  <c r="EB34" s="1"/>
  <c r="AK282" i="104"/>
  <c r="AL282"/>
  <c r="N107"/>
  <c r="N105"/>
  <c r="N103"/>
  <c r="AE104"/>
  <c r="AN104" s="1"/>
  <c r="AD113"/>
  <c r="AD125" s="1"/>
  <c r="BG57" i="45" s="1"/>
  <c r="BH34" s="1"/>
  <c r="AE121" i="104"/>
  <c r="AN121" s="1"/>
  <c r="AE119"/>
  <c r="AN119" s="1"/>
  <c r="AE117"/>
  <c r="AE120"/>
  <c r="AN120" s="1"/>
  <c r="AN117"/>
  <c r="H284"/>
  <c r="AN224"/>
  <c r="AN219"/>
  <c r="AN218" s="1"/>
  <c r="AE218"/>
  <c r="AN174"/>
  <c r="N260"/>
  <c r="N262"/>
  <c r="J295"/>
  <c r="CZ57" i="45" s="1"/>
  <c r="DA34" s="1"/>
  <c r="AD262" i="104"/>
  <c r="W253"/>
  <c r="P295"/>
  <c r="DF57" i="45" s="1"/>
  <c r="DG34" s="1"/>
  <c r="P282" i="104"/>
  <c r="X282"/>
  <c r="AD254"/>
  <c r="AE254" s="1"/>
  <c r="AN254" s="1"/>
  <c r="AD105"/>
  <c r="AD107"/>
  <c r="AD103"/>
  <c r="AE103"/>
  <c r="AN103" s="1"/>
  <c r="AE29"/>
  <c r="AN29" s="1"/>
  <c r="AE42"/>
  <c r="AN42" s="1"/>
  <c r="AE41"/>
  <c r="AN41" s="1"/>
  <c r="AE40"/>
  <c r="AN40" s="1"/>
  <c r="AE39"/>
  <c r="AN39" s="1"/>
  <c r="AE38"/>
  <c r="AN38" s="1"/>
  <c r="AR38" s="1"/>
  <c r="AE37"/>
  <c r="AN37" s="1"/>
  <c r="AQ37" s="1"/>
  <c r="AD273"/>
  <c r="AN58"/>
  <c r="AE55"/>
  <c r="AE67" s="1"/>
  <c r="AA57" i="45" s="1"/>
  <c r="AB34" s="1"/>
  <c r="AD55" i="104"/>
  <c r="AD67" s="1"/>
  <c r="Z57" i="45" s="1"/>
  <c r="AA34" s="1"/>
  <c r="AN55" i="104"/>
  <c r="AN67"/>
  <c r="AI57" i="45" s="1"/>
  <c r="AJ34" s="1"/>
  <c r="AD50" i="104"/>
  <c r="AD48"/>
  <c r="AD46"/>
  <c r="AE46"/>
  <c r="AN46" s="1"/>
  <c r="AD44"/>
  <c r="AE44" s="1"/>
  <c r="AN44" s="1"/>
  <c r="AE45"/>
  <c r="AN45"/>
  <c r="N50"/>
  <c r="AE50" s="1"/>
  <c r="AN50" s="1"/>
  <c r="N48"/>
  <c r="AN294"/>
  <c r="AE284"/>
  <c r="AN284"/>
  <c r="H37" i="67"/>
  <c r="R70" i="93"/>
  <c r="R42"/>
  <c r="R14"/>
  <c r="Y77" i="32"/>
  <c r="Y79" s="1"/>
  <c r="Y87"/>
  <c r="Y33"/>
  <c r="W25"/>
  <c r="Y23"/>
  <c r="Y25"/>
  <c r="Y60"/>
  <c r="F24" i="91"/>
  <c r="U49" i="15"/>
  <c r="C65" i="45" s="1"/>
  <c r="D42" s="1"/>
  <c r="G24" i="91"/>
  <c r="M99" i="122"/>
  <c r="M101"/>
  <c r="M87"/>
  <c r="M98"/>
  <c r="M109"/>
  <c r="M137"/>
  <c r="M133"/>
  <c r="M120"/>
  <c r="M121"/>
  <c r="M117"/>
  <c r="M20"/>
  <c r="W310" i="92"/>
  <c r="W14" s="1"/>
  <c r="W130" s="1"/>
  <c r="AH53" i="45"/>
  <c r="AI30" s="1"/>
  <c r="Y121" i="32"/>
  <c r="AN237" i="104"/>
  <c r="AD236"/>
  <c r="Y50" i="32"/>
  <c r="Y52" s="1"/>
  <c r="D141" i="6"/>
  <c r="H295" i="104"/>
  <c r="CX57" i="45" s="1"/>
  <c r="CY34" s="1"/>
  <c r="H282" i="104"/>
  <c r="AE48"/>
  <c r="AN48"/>
  <c r="Y91" i="32"/>
  <c r="A3" i="130"/>
  <c r="A3" i="94"/>
  <c r="A3" i="100"/>
  <c r="H23" i="93"/>
  <c r="H121"/>
  <c r="I51"/>
  <c r="I65"/>
  <c r="I93"/>
  <c r="I121"/>
  <c r="I135"/>
  <c r="G23"/>
  <c r="G65"/>
  <c r="G79"/>
  <c r="G107"/>
  <c r="G121"/>
  <c r="Y21" i="129"/>
  <c r="I19"/>
  <c r="AE29" i="98"/>
  <c r="E80" i="93"/>
  <c r="E122"/>
  <c r="P37"/>
  <c r="P93"/>
  <c r="N135"/>
  <c r="N79"/>
  <c r="L23"/>
  <c r="L65"/>
  <c r="J23"/>
  <c r="J107"/>
  <c r="J51"/>
  <c r="P31" i="113"/>
  <c r="D24" i="93"/>
  <c r="D136"/>
  <c r="D108"/>
  <c r="D80"/>
  <c r="D52"/>
  <c r="O23"/>
  <c r="O121"/>
  <c r="M37"/>
  <c r="M51"/>
  <c r="K23"/>
  <c r="K79"/>
  <c r="K107"/>
  <c r="K121"/>
  <c r="G33" i="9"/>
  <c r="F140" i="6"/>
  <c r="D142"/>
  <c r="F142" s="1"/>
  <c r="D39" i="130"/>
  <c r="AN182" i="1"/>
  <c r="AO182" s="1"/>
  <c r="U54" i="45" s="1"/>
  <c r="V31" s="1"/>
  <c r="P37" i="67"/>
  <c r="P41" s="1"/>
  <c r="P42" s="1"/>
  <c r="R75" i="93"/>
  <c r="N74"/>
  <c r="Q74"/>
  <c r="J74"/>
  <c r="L74"/>
  <c r="H74"/>
  <c r="E74"/>
  <c r="G74"/>
  <c r="F74"/>
  <c r="C74"/>
  <c r="M74"/>
  <c r="D74"/>
  <c r="I74"/>
  <c r="O74"/>
  <c r="E30"/>
  <c r="J30"/>
  <c r="N30"/>
  <c r="I30"/>
  <c r="F30"/>
  <c r="K30"/>
  <c r="P30"/>
  <c r="R31"/>
  <c r="R33" s="1"/>
  <c r="T111" i="6"/>
  <c r="U111"/>
  <c r="P91" i="32"/>
  <c r="AC87"/>
  <c r="H41" i="67"/>
  <c r="G56" i="59"/>
  <c r="AA112" i="32"/>
  <c r="AC77"/>
  <c r="AC79" s="1"/>
  <c r="R139" i="93"/>
  <c r="O140"/>
  <c r="AE148" i="1"/>
  <c r="AN148" s="1"/>
  <c r="AE133"/>
  <c r="Z32" i="129" s="1"/>
  <c r="AF29" i="98"/>
  <c r="AF53"/>
  <c r="H46" i="93"/>
  <c r="E46"/>
  <c r="O46"/>
  <c r="F46"/>
  <c r="L46"/>
  <c r="C46"/>
  <c r="M46"/>
  <c r="G25" i="91"/>
  <c r="I25" s="1"/>
  <c r="M140" i="93"/>
  <c r="R99"/>
  <c r="D100" s="1"/>
  <c r="F115"/>
  <c r="F117" s="1"/>
  <c r="K115"/>
  <c r="K117" s="1"/>
  <c r="P115"/>
  <c r="P117" s="1"/>
  <c r="AE45" i="1"/>
  <c r="AN45" s="1"/>
  <c r="E89" i="59"/>
  <c r="I71"/>
  <c r="I73" s="1"/>
  <c r="D18" i="100"/>
  <c r="I41" i="38"/>
  <c r="G55" i="45" s="1"/>
  <c r="H32" s="1"/>
  <c r="AE34" i="1"/>
  <c r="AN34" s="1"/>
  <c r="AB107" i="32" s="1"/>
  <c r="M64" i="45" s="1"/>
  <c r="N41" s="1"/>
  <c r="P111" i="32"/>
  <c r="P113" s="1"/>
  <c r="AE65" i="1"/>
  <c r="AN65" s="1"/>
  <c r="AE23"/>
  <c r="AN23" s="1"/>
  <c r="R86" i="93"/>
  <c r="R87"/>
  <c r="K88" s="1"/>
  <c r="M84"/>
  <c r="H84"/>
  <c r="D84"/>
  <c r="N84"/>
  <c r="I84"/>
  <c r="AE135" i="1"/>
  <c r="Z34" i="129" s="1"/>
  <c r="AE134" i="1"/>
  <c r="Z33" i="129" s="1"/>
  <c r="R67" i="100"/>
  <c r="AE59" i="1"/>
  <c r="AN59" s="1"/>
  <c r="N67" i="100"/>
  <c r="I41" i="67"/>
  <c r="I42" s="1"/>
  <c r="E61" i="45" s="1"/>
  <c r="F38" s="1"/>
  <c r="AE73" i="1"/>
  <c r="AN73" s="1"/>
  <c r="AE17"/>
  <c r="AN17" s="1"/>
  <c r="N164"/>
  <c r="AE64"/>
  <c r="AN64" s="1"/>
  <c r="AE62"/>
  <c r="AN62" s="1"/>
  <c r="AE51"/>
  <c r="AN51" s="1"/>
  <c r="AE48"/>
  <c r="AN48" s="1"/>
  <c r="J37" i="67"/>
  <c r="J38" s="1"/>
  <c r="C61" i="45" s="1"/>
  <c r="D38" s="1"/>
  <c r="AE187" i="1"/>
  <c r="AN187" s="1"/>
  <c r="AO187" s="1"/>
  <c r="AD54" i="45" s="1"/>
  <c r="AE31" s="1"/>
  <c r="AE124" i="1"/>
  <c r="AN124" s="1"/>
  <c r="F24" i="6"/>
  <c r="F50" s="1"/>
  <c r="AE21" i="1"/>
  <c r="AN21" s="1"/>
  <c r="N162"/>
  <c r="AE101"/>
  <c r="AN101" s="1"/>
  <c r="AE132"/>
  <c r="AN132" s="1"/>
  <c r="AI31" i="129" s="1"/>
  <c r="AE36" i="1"/>
  <c r="AN36" s="1"/>
  <c r="AB109" i="32" s="1"/>
  <c r="O64" i="45" s="1"/>
  <c r="P41" s="1"/>
  <c r="J52" i="94"/>
  <c r="H58" i="45" s="1"/>
  <c r="I35" s="1"/>
  <c r="R18" i="93"/>
  <c r="N188" i="104"/>
  <c r="H100" i="93"/>
  <c r="I100"/>
  <c r="O100"/>
  <c r="P100"/>
  <c r="R125"/>
  <c r="D115"/>
  <c r="D117" s="1"/>
  <c r="I115"/>
  <c r="I117" s="1"/>
  <c r="M115"/>
  <c r="M117" s="1"/>
  <c r="AE22" i="1"/>
  <c r="AN22" s="1"/>
  <c r="AE31"/>
  <c r="AN31" s="1"/>
  <c r="R111" i="93"/>
  <c r="C115"/>
  <c r="C117" s="1"/>
  <c r="E115"/>
  <c r="E117" s="1"/>
  <c r="H115"/>
  <c r="H117" s="1"/>
  <c r="J115"/>
  <c r="J117" s="1"/>
  <c r="L115"/>
  <c r="L117" s="1"/>
  <c r="O115"/>
  <c r="O117" s="1"/>
  <c r="Q115"/>
  <c r="Q117" s="1"/>
  <c r="R113"/>
  <c r="F114" s="1"/>
  <c r="R127"/>
  <c r="F128" s="1"/>
  <c r="R141"/>
  <c r="E142" s="1"/>
  <c r="J39" i="67"/>
  <c r="AE50" i="1"/>
  <c r="AN50" s="1"/>
  <c r="K51" i="94"/>
  <c r="K52" s="1"/>
  <c r="I58" i="45" s="1"/>
  <c r="J35" s="1"/>
  <c r="I51" i="94"/>
  <c r="Y16" i="129"/>
  <c r="R101" i="93"/>
  <c r="E102"/>
  <c r="C103"/>
  <c r="E103"/>
  <c r="G103"/>
  <c r="I103"/>
  <c r="K103"/>
  <c r="N103"/>
  <c r="P103"/>
  <c r="H114"/>
  <c r="R97"/>
  <c r="L104" i="98"/>
  <c r="R104"/>
  <c r="R169" s="1"/>
  <c r="T104"/>
  <c r="V104"/>
  <c r="V169" s="1"/>
  <c r="X104"/>
  <c r="Z104"/>
  <c r="AB104"/>
  <c r="AD104"/>
  <c r="S104"/>
  <c r="U104"/>
  <c r="W104"/>
  <c r="Y104"/>
  <c r="AA104"/>
  <c r="AC104"/>
  <c r="AC169" s="1"/>
  <c r="AE104"/>
  <c r="L79" i="93"/>
  <c r="X111" i="32"/>
  <c r="X113"/>
  <c r="AA108"/>
  <c r="AB108" s="1"/>
  <c r="N64" i="45" s="1"/>
  <c r="O41" s="1"/>
  <c r="R129" i="93"/>
  <c r="R143"/>
  <c r="A2" i="100"/>
  <c r="C24" i="93"/>
  <c r="O29" i="92"/>
  <c r="W227"/>
  <c r="W259" s="1"/>
  <c r="W228"/>
  <c r="W260" s="1"/>
  <c r="I282" i="104"/>
  <c r="I295"/>
  <c r="CY57" i="45" s="1"/>
  <c r="CZ34" s="1"/>
  <c r="V44" i="92"/>
  <c r="AI282" i="104"/>
  <c r="N283"/>
  <c r="R46" i="93"/>
  <c r="AD218" i="104"/>
  <c r="W77" i="32"/>
  <c r="W79"/>
  <c r="W33"/>
  <c r="W91"/>
  <c r="AE114" i="104"/>
  <c r="C66" i="93"/>
  <c r="C80"/>
  <c r="C38"/>
  <c r="D148" i="6"/>
  <c r="D153" s="1"/>
  <c r="AF53" i="45" s="1"/>
  <c r="AG30" s="1"/>
  <c r="E140" i="93"/>
  <c r="I140"/>
  <c r="D129" i="6"/>
  <c r="D135" s="1"/>
  <c r="D136" s="1"/>
  <c r="AC53" i="45" s="1"/>
  <c r="AD30" s="1"/>
  <c r="O13" i="113"/>
  <c r="O37" s="1"/>
  <c r="Z12" i="114"/>
  <c r="Z14" s="1"/>
  <c r="G88" i="93"/>
  <c r="N88"/>
  <c r="R89"/>
  <c r="K100"/>
  <c r="C100"/>
  <c r="J100"/>
  <c r="N100"/>
  <c r="E100"/>
  <c r="L100"/>
  <c r="C140"/>
  <c r="G140"/>
  <c r="K140"/>
  <c r="Q140"/>
  <c r="AK46" i="129" s="1"/>
  <c r="AL46" s="1"/>
  <c r="F140" i="93"/>
  <c r="J140"/>
  <c r="N140"/>
  <c r="D140"/>
  <c r="H140"/>
  <c r="L140"/>
  <c r="E128"/>
  <c r="M128"/>
  <c r="L128"/>
  <c r="I128"/>
  <c r="Q128"/>
  <c r="H128"/>
  <c r="P128"/>
  <c r="K128"/>
  <c r="G128"/>
  <c r="C128"/>
  <c r="N128"/>
  <c r="J128"/>
  <c r="J88"/>
  <c r="F88"/>
  <c r="E88"/>
  <c r="Q88"/>
  <c r="P88"/>
  <c r="H88"/>
  <c r="I88"/>
  <c r="M88"/>
  <c r="S87"/>
  <c r="H62" i="45" s="1"/>
  <c r="I39" s="1"/>
  <c r="R84" i="93"/>
  <c r="J142"/>
  <c r="AN135" i="1"/>
  <c r="AI34" i="129" s="1"/>
  <c r="R115" i="93"/>
  <c r="C116" s="1"/>
  <c r="G142"/>
  <c r="O142"/>
  <c r="I114"/>
  <c r="N142"/>
  <c r="F142"/>
  <c r="K142"/>
  <c r="C142"/>
  <c r="Q114"/>
  <c r="M114"/>
  <c r="E114"/>
  <c r="L114"/>
  <c r="D114"/>
  <c r="Z31" i="129"/>
  <c r="Q142" i="93"/>
  <c r="L142"/>
  <c r="H142"/>
  <c r="D142"/>
  <c r="M142"/>
  <c r="I142"/>
  <c r="P114"/>
  <c r="K114"/>
  <c r="G114"/>
  <c r="C114"/>
  <c r="O114"/>
  <c r="J114"/>
  <c r="K102"/>
  <c r="Q126"/>
  <c r="AK45" i="129" s="1"/>
  <c r="AL45" s="1"/>
  <c r="D126" i="93"/>
  <c r="F126"/>
  <c r="H126"/>
  <c r="J126"/>
  <c r="L126"/>
  <c r="N126"/>
  <c r="C126"/>
  <c r="E126"/>
  <c r="G126"/>
  <c r="I126"/>
  <c r="K126"/>
  <c r="M126"/>
  <c r="P126"/>
  <c r="P102"/>
  <c r="N102"/>
  <c r="I102"/>
  <c r="G102"/>
  <c r="Q112"/>
  <c r="AK44" i="129"/>
  <c r="AL44" s="1"/>
  <c r="C112" i="93"/>
  <c r="E112"/>
  <c r="G112"/>
  <c r="I112"/>
  <c r="K112"/>
  <c r="M112"/>
  <c r="P112"/>
  <c r="D112"/>
  <c r="F112"/>
  <c r="H112"/>
  <c r="J112"/>
  <c r="L112"/>
  <c r="O112"/>
  <c r="Q98"/>
  <c r="AK43" i="129" s="1"/>
  <c r="AL43" s="1"/>
  <c r="C98" i="93"/>
  <c r="E98"/>
  <c r="G98"/>
  <c r="I98"/>
  <c r="K98"/>
  <c r="N98"/>
  <c r="P98"/>
  <c r="D98"/>
  <c r="F98"/>
  <c r="H98"/>
  <c r="J98"/>
  <c r="L98"/>
  <c r="O98"/>
  <c r="S101"/>
  <c r="I62" i="45" s="1"/>
  <c r="J39" s="1"/>
  <c r="D102" i="93"/>
  <c r="F102"/>
  <c r="O102"/>
  <c r="H102"/>
  <c r="L102"/>
  <c r="J102"/>
  <c r="R103"/>
  <c r="Q102"/>
  <c r="J116"/>
  <c r="F116"/>
  <c r="D116"/>
  <c r="O116"/>
  <c r="C102"/>
  <c r="S143"/>
  <c r="L62" i="45" s="1"/>
  <c r="M39" s="1"/>
  <c r="F144" i="93"/>
  <c r="J144"/>
  <c r="N144"/>
  <c r="R145"/>
  <c r="E144"/>
  <c r="I144"/>
  <c r="M144"/>
  <c r="D144"/>
  <c r="H144"/>
  <c r="L144"/>
  <c r="Q144"/>
  <c r="C144"/>
  <c r="G144"/>
  <c r="K144"/>
  <c r="O144"/>
  <c r="C130"/>
  <c r="G130"/>
  <c r="K130"/>
  <c r="P130"/>
  <c r="F130"/>
  <c r="J130"/>
  <c r="N130"/>
  <c r="R131"/>
  <c r="E130"/>
  <c r="I130"/>
  <c r="M130"/>
  <c r="D130"/>
  <c r="H130"/>
  <c r="L130"/>
  <c r="Q130"/>
  <c r="S129"/>
  <c r="K62" i="45" s="1"/>
  <c r="L39" s="1"/>
  <c r="N282" i="104"/>
  <c r="AN114"/>
  <c r="W44" i="92"/>
  <c r="P29"/>
  <c r="AA104" i="32"/>
  <c r="G116" i="93"/>
  <c r="R117"/>
  <c r="H116"/>
  <c r="R140"/>
  <c r="R98"/>
  <c r="Q29" i="92"/>
  <c r="X44"/>
  <c r="R29"/>
  <c r="Y44"/>
  <c r="S29"/>
  <c r="Z44"/>
  <c r="Z113"/>
  <c r="T29"/>
  <c r="U29" s="1"/>
  <c r="V29" s="1"/>
  <c r="W29" s="1"/>
  <c r="X29" s="1"/>
  <c r="Y29" s="1"/>
  <c r="Z29" s="1"/>
  <c r="AA29" s="1"/>
  <c r="AB29" s="1"/>
  <c r="AC29" s="1"/>
  <c r="AD29" s="1"/>
  <c r="AE29" s="1"/>
  <c r="AF29" s="1"/>
  <c r="AG29" s="1"/>
  <c r="AH29" s="1"/>
  <c r="AI29" s="1"/>
  <c r="W21" i="54"/>
  <c r="X21"/>
  <c r="AG21" s="1"/>
  <c r="C28" i="129"/>
  <c r="H158" i="1"/>
  <c r="N129"/>
  <c r="AE129" s="1"/>
  <c r="AN129" s="1"/>
  <c r="AI28" i="129" s="1"/>
  <c r="C16"/>
  <c r="I16" s="1"/>
  <c r="I28"/>
  <c r="AA106" i="32"/>
  <c r="AA101"/>
  <c r="AA105"/>
  <c r="AA103"/>
  <c r="AA102"/>
  <c r="AA100"/>
  <c r="G23"/>
  <c r="G25" s="1"/>
  <c r="J23"/>
  <c r="J25" s="1"/>
  <c r="E23"/>
  <c r="E25" s="1"/>
  <c r="AD192" i="1"/>
  <c r="N192"/>
  <c r="AD100"/>
  <c r="AD72"/>
  <c r="T16" i="54"/>
  <c r="AD75" i="1"/>
  <c r="N142"/>
  <c r="P16" i="54"/>
  <c r="W18"/>
  <c r="X18" s="1"/>
  <c r="W19"/>
  <c r="N30" i="1"/>
  <c r="AD30"/>
  <c r="N86"/>
  <c r="AE86" s="1"/>
  <c r="AN86" s="1"/>
  <c r="D69" i="100"/>
  <c r="AD74" i="1"/>
  <c r="G16" i="54"/>
  <c r="G27"/>
  <c r="N16" i="1"/>
  <c r="H157"/>
  <c r="C15" i="129"/>
  <c r="C27" s="1"/>
  <c r="C20" i="15"/>
  <c r="E20"/>
  <c r="J157" i="1"/>
  <c r="E15" i="129"/>
  <c r="G15"/>
  <c r="G20" i="15"/>
  <c r="L157" i="1"/>
  <c r="K15" i="129"/>
  <c r="J20" i="15"/>
  <c r="P157" i="1"/>
  <c r="T157"/>
  <c r="O15" i="129"/>
  <c r="S15"/>
  <c r="X157" i="1"/>
  <c r="W15" i="129"/>
  <c r="AB157" i="1"/>
  <c r="N128"/>
  <c r="E27" i="129"/>
  <c r="G27"/>
  <c r="AD128" i="1"/>
  <c r="Y27" i="129" s="1"/>
  <c r="J27"/>
  <c r="L27"/>
  <c r="N27"/>
  <c r="P27"/>
  <c r="R27"/>
  <c r="T27"/>
  <c r="V27"/>
  <c r="X27"/>
  <c r="AB27"/>
  <c r="AD27"/>
  <c r="AF27"/>
  <c r="AL157" i="1"/>
  <c r="S20" i="15"/>
  <c r="AG15" i="129"/>
  <c r="Q20" i="15"/>
  <c r="AE15" i="129"/>
  <c r="AJ157" i="1"/>
  <c r="AH157"/>
  <c r="AC15" i="129"/>
  <c r="O20" i="15"/>
  <c r="AF157" i="1"/>
  <c r="M20" i="15"/>
  <c r="AA15" i="129"/>
  <c r="AA27" s="1"/>
  <c r="R15"/>
  <c r="W157" i="1"/>
  <c r="N15" i="129"/>
  <c r="S157" i="1"/>
  <c r="AG27" i="129"/>
  <c r="I16" i="54"/>
  <c r="K16"/>
  <c r="M16"/>
  <c r="Y16"/>
  <c r="AA16"/>
  <c r="AC16"/>
  <c r="AE16"/>
  <c r="X19"/>
  <c r="AG19" s="1"/>
  <c r="I27"/>
  <c r="K27"/>
  <c r="M27"/>
  <c r="Y27"/>
  <c r="AA27"/>
  <c r="AC27"/>
  <c r="AE27"/>
  <c r="AE38" s="1"/>
  <c r="N44" i="1"/>
  <c r="AD44"/>
  <c r="N58"/>
  <c r="AD58"/>
  <c r="N72"/>
  <c r="AE72" s="1"/>
  <c r="AN72" s="1"/>
  <c r="N100"/>
  <c r="AE100" s="1"/>
  <c r="AN100" s="1"/>
  <c r="AD142"/>
  <c r="AD70"/>
  <c r="H16" i="54"/>
  <c r="H27"/>
  <c r="W15"/>
  <c r="I157" i="1"/>
  <c r="D15" i="129"/>
  <c r="D20" i="15"/>
  <c r="F20"/>
  <c r="K157" i="1"/>
  <c r="F15" i="129"/>
  <c r="F27" s="1"/>
  <c r="M157" i="1"/>
  <c r="H15" i="129"/>
  <c r="H20" i="15"/>
  <c r="L20"/>
  <c r="R157" i="1"/>
  <c r="M15" i="129"/>
  <c r="Q15"/>
  <c r="V157" i="1"/>
  <c r="U15" i="129"/>
  <c r="Z157" i="1"/>
  <c r="D27" i="129"/>
  <c r="H27"/>
  <c r="K27"/>
  <c r="M27"/>
  <c r="O27"/>
  <c r="Q27"/>
  <c r="S27"/>
  <c r="U27"/>
  <c r="W27"/>
  <c r="AC27"/>
  <c r="AE27"/>
  <c r="AH27"/>
  <c r="AH15"/>
  <c r="AM157" i="1"/>
  <c r="T20" i="15"/>
  <c r="R20"/>
  <c r="AF15" i="129"/>
  <c r="AK157" i="1"/>
  <c r="AI157"/>
  <c r="AD15" i="129"/>
  <c r="P20" i="15"/>
  <c r="AB15" i="129"/>
  <c r="N20" i="15"/>
  <c r="AG157" i="1"/>
  <c r="AC157"/>
  <c r="X15" i="129"/>
  <c r="T15"/>
  <c r="Y157" i="1"/>
  <c r="U157"/>
  <c r="P15" i="129"/>
  <c r="Q157" i="1"/>
  <c r="K20" i="15"/>
  <c r="L15" i="129"/>
  <c r="J16" i="54"/>
  <c r="L16"/>
  <c r="N16"/>
  <c r="Z16"/>
  <c r="AB16"/>
  <c r="AD16"/>
  <c r="AF16"/>
  <c r="J27"/>
  <c r="L27"/>
  <c r="N27"/>
  <c r="P27"/>
  <c r="T27"/>
  <c r="Z27"/>
  <c r="AB27"/>
  <c r="AD27"/>
  <c r="AD38" s="1"/>
  <c r="AF27"/>
  <c r="AF44" s="1"/>
  <c r="V15" i="129"/>
  <c r="AE30" i="1"/>
  <c r="AN30" s="1"/>
  <c r="AB103" i="32" s="1"/>
  <c r="I64" i="45" s="1"/>
  <c r="J41" s="1"/>
  <c r="J15" i="129"/>
  <c r="O157" i="1"/>
  <c r="I20" i="15"/>
  <c r="AD16" i="1"/>
  <c r="AC38" i="54"/>
  <c r="AC40" s="1"/>
  <c r="G29"/>
  <c r="AD114" i="1"/>
  <c r="AE114" s="1"/>
  <c r="AN114" s="1"/>
  <c r="AE58"/>
  <c r="AN58" s="1"/>
  <c r="AE44"/>
  <c r="AN44" s="1"/>
  <c r="P38" i="54"/>
  <c r="P40" s="1"/>
  <c r="AA157" i="1"/>
  <c r="X15" i="54"/>
  <c r="AG15" s="1"/>
  <c r="M19" i="15"/>
  <c r="N26" i="129"/>
  <c r="Q26"/>
  <c r="U26"/>
  <c r="N14"/>
  <c r="N57" i="1"/>
  <c r="N141"/>
  <c r="N99"/>
  <c r="N85"/>
  <c r="AE85" s="1"/>
  <c r="AN85" s="1"/>
  <c r="N71"/>
  <c r="T26" i="129"/>
  <c r="AD26"/>
  <c r="K14"/>
  <c r="P156" i="1"/>
  <c r="J19" i="15"/>
  <c r="N43" i="1"/>
  <c r="L26" i="129"/>
  <c r="H26"/>
  <c r="W156" i="1"/>
  <c r="R14" i="129"/>
  <c r="AF26"/>
  <c r="V26"/>
  <c r="M26"/>
  <c r="G26"/>
  <c r="AC26"/>
  <c r="G19" i="15"/>
  <c r="G14" i="129"/>
  <c r="L156" i="1"/>
  <c r="C14" i="129"/>
  <c r="C26" s="1"/>
  <c r="H156" i="1"/>
  <c r="N15"/>
  <c r="C19" i="15"/>
  <c r="V14" i="129"/>
  <c r="AA156" i="1"/>
  <c r="D14" i="129"/>
  <c r="D26" s="1"/>
  <c r="I156" i="1"/>
  <c r="D19" i="15"/>
  <c r="Q14" i="129"/>
  <c r="V156" i="1"/>
  <c r="AE14" i="129"/>
  <c r="AJ156" i="1"/>
  <c r="Q19" i="15"/>
  <c r="U14" i="129"/>
  <c r="Z156" i="1"/>
  <c r="S14" i="129"/>
  <c r="X156" i="1"/>
  <c r="AF14" i="129"/>
  <c r="AK156" i="1"/>
  <c r="R19" i="15"/>
  <c r="AG156" i="1"/>
  <c r="AB14" i="129"/>
  <c r="N19" i="15"/>
  <c r="AG26" i="129"/>
  <c r="AD99" i="1"/>
  <c r="AE99" s="1"/>
  <c r="AN99" s="1"/>
  <c r="N29"/>
  <c r="AD141"/>
  <c r="AE141" s="1"/>
  <c r="AN141" s="1"/>
  <c r="AD57"/>
  <c r="AE57" s="1"/>
  <c r="AN57" s="1"/>
  <c r="AD113"/>
  <c r="AE113" s="1"/>
  <c r="AN113" s="1"/>
  <c r="S156"/>
  <c r="P26" i="129"/>
  <c r="AB26"/>
  <c r="R156" i="1"/>
  <c r="L19" i="15"/>
  <c r="M14" i="129"/>
  <c r="O156" i="1"/>
  <c r="I19" i="15"/>
  <c r="J14" i="129"/>
  <c r="AD15" i="1"/>
  <c r="X14" i="129"/>
  <c r="AC156" i="1"/>
  <c r="AD127"/>
  <c r="Y26" i="129" s="1"/>
  <c r="J26"/>
  <c r="M156" i="1"/>
  <c r="H14" i="129"/>
  <c r="H19" i="15"/>
  <c r="AE26" i="129"/>
  <c r="S26"/>
  <c r="F19" i="15"/>
  <c r="F14" i="129"/>
  <c r="F26" s="1"/>
  <c r="K156" i="1"/>
  <c r="P14" i="129"/>
  <c r="U156" i="1"/>
  <c r="W26" i="129"/>
  <c r="X26"/>
  <c r="R26"/>
  <c r="K26"/>
  <c r="E26"/>
  <c r="J156" i="1"/>
  <c r="E19" i="15"/>
  <c r="E14" i="129"/>
  <c r="AB156" i="1"/>
  <c r="W14" i="129"/>
  <c r="T156" i="1"/>
  <c r="O14" i="129"/>
  <c r="O26"/>
  <c r="Q156" i="1"/>
  <c r="K19" i="15"/>
  <c r="L14" i="129"/>
  <c r="AG14"/>
  <c r="S19" i="15"/>
  <c r="AL156" i="1"/>
  <c r="O19" i="15"/>
  <c r="AH156" i="1"/>
  <c r="AC14" i="129"/>
  <c r="N127" i="1"/>
  <c r="AE127" s="1"/>
  <c r="AN127" s="1"/>
  <c r="T14" i="129"/>
  <c r="Y156" i="1"/>
  <c r="T19" i="15"/>
  <c r="AH14" i="129"/>
  <c r="AM156" i="1"/>
  <c r="AI156"/>
  <c r="AD14" i="129"/>
  <c r="P19" i="15"/>
  <c r="AD71" i="1"/>
  <c r="AE71" s="1"/>
  <c r="AN71" s="1"/>
  <c r="R69"/>
  <c r="AD69" s="1"/>
  <c r="AH26" i="129"/>
  <c r="AD43" i="1"/>
  <c r="AD29"/>
  <c r="AF106" i="98"/>
  <c r="AF108"/>
  <c r="AF156" i="1"/>
  <c r="AA14" i="129"/>
  <c r="AA26" s="1"/>
  <c r="O16" i="54"/>
  <c r="O27"/>
  <c r="Q16"/>
  <c r="Q27"/>
  <c r="M83" i="1"/>
  <c r="K83"/>
  <c r="K139"/>
  <c r="I139"/>
  <c r="AC97"/>
  <c r="AC159"/>
  <c r="N32"/>
  <c r="AD60"/>
  <c r="M139"/>
  <c r="M137" s="1"/>
  <c r="K29" i="129"/>
  <c r="M29"/>
  <c r="O29"/>
  <c r="Q29"/>
  <c r="S29"/>
  <c r="U29"/>
  <c r="R18" i="15"/>
  <c r="N18"/>
  <c r="C25" i="129"/>
  <c r="H125" i="1"/>
  <c r="D30" i="129"/>
  <c r="F30"/>
  <c r="H30"/>
  <c r="K30"/>
  <c r="M30"/>
  <c r="O30"/>
  <c r="Q30"/>
  <c r="S30"/>
  <c r="U30"/>
  <c r="W30"/>
  <c r="AA30"/>
  <c r="AC30"/>
  <c r="AE30"/>
  <c r="AG30"/>
  <c r="D29"/>
  <c r="H29"/>
  <c r="Q18" i="15"/>
  <c r="M18"/>
  <c r="N84" i="1"/>
  <c r="AE84" s="1"/>
  <c r="AN84" s="1"/>
  <c r="H83"/>
  <c r="N131"/>
  <c r="C30" i="129"/>
  <c r="F25"/>
  <c r="K125" i="1"/>
  <c r="K123" s="1"/>
  <c r="G30" i="129"/>
  <c r="AA25"/>
  <c r="AF125" i="1"/>
  <c r="AF123" s="1"/>
  <c r="O14" i="67" s="1"/>
  <c r="O37" s="1"/>
  <c r="O41" s="1"/>
  <c r="AC25" i="129"/>
  <c r="AH125" i="1"/>
  <c r="AH123" s="1"/>
  <c r="D18" i="15"/>
  <c r="T23"/>
  <c r="R23"/>
  <c r="P23"/>
  <c r="N23"/>
  <c r="G29" i="129"/>
  <c r="Y159" i="1"/>
  <c r="T17" i="129"/>
  <c r="P17"/>
  <c r="U159" i="1"/>
  <c r="K22" i="15"/>
  <c r="L17" i="129"/>
  <c r="Q159" i="1"/>
  <c r="S16" i="54"/>
  <c r="W17"/>
  <c r="S27"/>
  <c r="U16"/>
  <c r="U27"/>
  <c r="N75" i="1"/>
  <c r="AE75" s="1"/>
  <c r="AN75" s="1"/>
  <c r="AD144"/>
  <c r="Q97"/>
  <c r="U97"/>
  <c r="Y97"/>
  <c r="P55"/>
  <c r="R55"/>
  <c r="T55"/>
  <c r="V55"/>
  <c r="X55"/>
  <c r="Z55"/>
  <c r="AB55"/>
  <c r="AF55"/>
  <c r="AJ55"/>
  <c r="P41"/>
  <c r="T41"/>
  <c r="X41"/>
  <c r="AB41"/>
  <c r="AH41"/>
  <c r="AL41"/>
  <c r="AH27"/>
  <c r="N60"/>
  <c r="AE60" s="1"/>
  <c r="AN60" s="1"/>
  <c r="AD117"/>
  <c r="AE117" s="1"/>
  <c r="AN117" s="1"/>
  <c r="N144"/>
  <c r="P97"/>
  <c r="T97"/>
  <c r="X97"/>
  <c r="AI55"/>
  <c r="AM55"/>
  <c r="Q41"/>
  <c r="U41"/>
  <c r="AC41"/>
  <c r="AG41"/>
  <c r="AK41"/>
  <c r="S27"/>
  <c r="W27"/>
  <c r="AA27"/>
  <c r="AC27"/>
  <c r="AI27"/>
  <c r="AM27"/>
  <c r="AD145"/>
  <c r="N145"/>
  <c r="N47"/>
  <c r="AL27"/>
  <c r="N46"/>
  <c r="X17" i="129"/>
  <c r="L29"/>
  <c r="N29"/>
  <c r="P29"/>
  <c r="R29"/>
  <c r="T29"/>
  <c r="V29"/>
  <c r="AA29"/>
  <c r="AB29"/>
  <c r="AC29"/>
  <c r="AD29"/>
  <c r="AE29"/>
  <c r="AF29"/>
  <c r="AG29"/>
  <c r="AH29"/>
  <c r="T18" i="15"/>
  <c r="P18"/>
  <c r="M159" i="1"/>
  <c r="H17" i="129"/>
  <c r="H22" i="15"/>
  <c r="AB25" i="129"/>
  <c r="AG125" i="1"/>
  <c r="AG123" s="1"/>
  <c r="AD25" i="129"/>
  <c r="AI125" i="1"/>
  <c r="AI123" s="1"/>
  <c r="AD98"/>
  <c r="F29" i="129"/>
  <c r="X29"/>
  <c r="S18" i="15"/>
  <c r="O18"/>
  <c r="C18" i="129"/>
  <c r="C23" i="15"/>
  <c r="N19" i="1"/>
  <c r="H160"/>
  <c r="H139"/>
  <c r="D25" i="129"/>
  <c r="I125" i="1"/>
  <c r="I123" s="1"/>
  <c r="E30" i="129"/>
  <c r="H25"/>
  <c r="M125" i="1"/>
  <c r="M123" s="1"/>
  <c r="J30" i="129"/>
  <c r="AD131" i="1"/>
  <c r="Y30" i="129" s="1"/>
  <c r="L30"/>
  <c r="N30"/>
  <c r="P30"/>
  <c r="R30"/>
  <c r="T30"/>
  <c r="V30"/>
  <c r="X30"/>
  <c r="AB30"/>
  <c r="AD30"/>
  <c r="AF30"/>
  <c r="AH30"/>
  <c r="AD56" i="1"/>
  <c r="O55"/>
  <c r="H18" i="15"/>
  <c r="M13" i="1"/>
  <c r="H17" i="15" s="1"/>
  <c r="S23"/>
  <c r="M23"/>
  <c r="Z160" i="1"/>
  <c r="U18" i="129"/>
  <c r="Q18"/>
  <c r="V160" i="1"/>
  <c r="L23" i="15"/>
  <c r="R160" i="1"/>
  <c r="M18" i="129"/>
  <c r="J23" i="15"/>
  <c r="K18" i="129"/>
  <c r="P160" i="1"/>
  <c r="D23" i="15"/>
  <c r="E18"/>
  <c r="G18"/>
  <c r="G23"/>
  <c r="E23"/>
  <c r="J160" i="1"/>
  <c r="E18" i="129"/>
  <c r="F18" i="15"/>
  <c r="Q23"/>
  <c r="O23"/>
  <c r="S18" i="129"/>
  <c r="O18"/>
  <c r="T160" i="1"/>
  <c r="H23" i="15"/>
  <c r="M160" i="1"/>
  <c r="H18" i="129"/>
  <c r="E29"/>
  <c r="C29"/>
  <c r="N130" i="1"/>
  <c r="I29" i="129" s="1"/>
  <c r="I22" i="15"/>
  <c r="F23"/>
  <c r="K160" i="1"/>
  <c r="F18" i="129"/>
  <c r="V16" i="54"/>
  <c r="V27"/>
  <c r="S97" i="1"/>
  <c r="W97"/>
  <c r="AA97"/>
  <c r="AH55"/>
  <c r="AL55"/>
  <c r="R41"/>
  <c r="V41"/>
  <c r="Z41"/>
  <c r="AF41"/>
  <c r="AJ41"/>
  <c r="AF27"/>
  <c r="R97"/>
  <c r="V97"/>
  <c r="Z97"/>
  <c r="I69"/>
  <c r="Q55"/>
  <c r="S55"/>
  <c r="U55"/>
  <c r="Y55"/>
  <c r="AA55"/>
  <c r="AC55"/>
  <c r="AG55"/>
  <c r="AK55"/>
  <c r="S41"/>
  <c r="W41"/>
  <c r="Y41"/>
  <c r="AI41"/>
  <c r="AM41"/>
  <c r="Q27"/>
  <c r="U27"/>
  <c r="Y27"/>
  <c r="AJ27"/>
  <c r="AD33"/>
  <c r="AG27"/>
  <c r="AK27"/>
  <c r="N74"/>
  <c r="AE74" s="1"/>
  <c r="AN74" s="1"/>
  <c r="AD47"/>
  <c r="N61"/>
  <c r="N33"/>
  <c r="AA41"/>
  <c r="AD46"/>
  <c r="AE46" s="1"/>
  <c r="AN46" s="1"/>
  <c r="AD32"/>
  <c r="AE32" s="1"/>
  <c r="AN32" s="1"/>
  <c r="AB105" i="32" s="1"/>
  <c r="K64" i="45" s="1"/>
  <c r="L41" s="1"/>
  <c r="L139" i="1"/>
  <c r="AD102"/>
  <c r="AG83"/>
  <c r="AG97"/>
  <c r="AI83"/>
  <c r="AI97"/>
  <c r="AK83"/>
  <c r="AK97"/>
  <c r="N88"/>
  <c r="AE88" s="1"/>
  <c r="AN88" s="1"/>
  <c r="N102"/>
  <c r="AA159"/>
  <c r="W159"/>
  <c r="S159"/>
  <c r="J139"/>
  <c r="AG13"/>
  <c r="N17" i="15" s="1"/>
  <c r="P27" i="1"/>
  <c r="X27"/>
  <c r="T27"/>
  <c r="AB27"/>
  <c r="R27"/>
  <c r="V27"/>
  <c r="Z27"/>
  <c r="AD103"/>
  <c r="Q139"/>
  <c r="S139"/>
  <c r="S137" s="1"/>
  <c r="U139"/>
  <c r="W139"/>
  <c r="Y139"/>
  <c r="AA139"/>
  <c r="AA137" s="1"/>
  <c r="AC139"/>
  <c r="AK139"/>
  <c r="AK137" s="1"/>
  <c r="AM139"/>
  <c r="Q111"/>
  <c r="S111"/>
  <c r="U111"/>
  <c r="W111"/>
  <c r="Y111"/>
  <c r="AA111"/>
  <c r="AC111"/>
  <c r="AM111"/>
  <c r="AF69"/>
  <c r="AH69"/>
  <c r="AJ69"/>
  <c r="AL69"/>
  <c r="P139"/>
  <c r="R139"/>
  <c r="F71" i="100" s="1"/>
  <c r="T139" i="1"/>
  <c r="V139"/>
  <c r="X139"/>
  <c r="Z139"/>
  <c r="AB139"/>
  <c r="AF139"/>
  <c r="AF137" s="1"/>
  <c r="AH139"/>
  <c r="AH137" s="1"/>
  <c r="AJ139"/>
  <c r="AL139"/>
  <c r="AL137" s="1"/>
  <c r="P111"/>
  <c r="R111"/>
  <c r="T111"/>
  <c r="V111"/>
  <c r="X111"/>
  <c r="Z111"/>
  <c r="AB111"/>
  <c r="AF111"/>
  <c r="AH111"/>
  <c r="AJ111"/>
  <c r="AL111"/>
  <c r="L97"/>
  <c r="AK69"/>
  <c r="AM69"/>
  <c r="AG139"/>
  <c r="AI139"/>
  <c r="AI137" s="1"/>
  <c r="AI111"/>
  <c r="J97"/>
  <c r="I55"/>
  <c r="K55"/>
  <c r="M55"/>
  <c r="I41"/>
  <c r="K41"/>
  <c r="M41"/>
  <c r="I27"/>
  <c r="K27"/>
  <c r="M27"/>
  <c r="AG69"/>
  <c r="AI69"/>
  <c r="J55"/>
  <c r="L55"/>
  <c r="J41"/>
  <c r="L41"/>
  <c r="J27"/>
  <c r="L27"/>
  <c r="AM97"/>
  <c r="G18" i="129"/>
  <c r="AC18"/>
  <c r="AE18"/>
  <c r="AM83" i="1"/>
  <c r="AL83"/>
  <c r="AJ83"/>
  <c r="AH83"/>
  <c r="AF83"/>
  <c r="AA18" i="129"/>
  <c r="AG18"/>
  <c r="AD18"/>
  <c r="AH18"/>
  <c r="L83" i="1"/>
  <c r="AL97"/>
  <c r="AJ97"/>
  <c r="AH97"/>
  <c r="AF97"/>
  <c r="N28"/>
  <c r="H27"/>
  <c r="Q13"/>
  <c r="K17" i="15" s="1"/>
  <c r="L13" i="129"/>
  <c r="K18" i="15"/>
  <c r="Q155" i="1"/>
  <c r="AH25" i="129"/>
  <c r="AM125" i="1"/>
  <c r="AM123" s="1"/>
  <c r="AF25" i="129"/>
  <c r="AK125" i="1"/>
  <c r="AK123" s="1"/>
  <c r="X25" i="129"/>
  <c r="AC125" i="1"/>
  <c r="AC123" s="1"/>
  <c r="V25" i="129"/>
  <c r="AA125" i="1"/>
  <c r="AA123" s="1"/>
  <c r="T25" i="129"/>
  <c r="Y125" i="1"/>
  <c r="Y123" s="1"/>
  <c r="R25" i="129"/>
  <c r="W125" i="1"/>
  <c r="W123" s="1"/>
  <c r="P25" i="129"/>
  <c r="U125" i="1"/>
  <c r="U123" s="1"/>
  <c r="N25" i="129"/>
  <c r="S125" i="1"/>
  <c r="S123" s="1"/>
  <c r="L25" i="129"/>
  <c r="Q125" i="1"/>
  <c r="Q123" s="1"/>
  <c r="J25" i="129"/>
  <c r="AD126" i="1"/>
  <c r="Y25" i="129" s="1"/>
  <c r="N70" i="1"/>
  <c r="AE70" s="1"/>
  <c r="AN70" s="1"/>
  <c r="H69"/>
  <c r="N69" s="1"/>
  <c r="N42"/>
  <c r="H41"/>
  <c r="C18" i="15"/>
  <c r="N14" i="1"/>
  <c r="H13"/>
  <c r="W13" i="129"/>
  <c r="AB155" i="1"/>
  <c r="X155"/>
  <c r="S13" i="129"/>
  <c r="O13"/>
  <c r="T155" i="1"/>
  <c r="L18" i="15"/>
  <c r="M13" i="129"/>
  <c r="R155" i="1"/>
  <c r="J18" i="15"/>
  <c r="P155" i="1"/>
  <c r="K13" i="129"/>
  <c r="N98" i="1"/>
  <c r="AE98" s="1"/>
  <c r="AN98" s="1"/>
  <c r="I97"/>
  <c r="N97" s="1"/>
  <c r="AD112"/>
  <c r="AE112" s="1"/>
  <c r="AN112" s="1"/>
  <c r="O111"/>
  <c r="AD140"/>
  <c r="O139"/>
  <c r="AD139" s="1"/>
  <c r="G25" i="129"/>
  <c r="L125" i="1"/>
  <c r="L123" s="1"/>
  <c r="C22" i="15"/>
  <c r="H159" i="1"/>
  <c r="C17" i="129"/>
  <c r="AH17"/>
  <c r="T22" i="15"/>
  <c r="AM159" i="1"/>
  <c r="AI159"/>
  <c r="P22" i="15"/>
  <c r="AD17" i="129"/>
  <c r="J18"/>
  <c r="I23" i="15"/>
  <c r="O160" i="1"/>
  <c r="AD19"/>
  <c r="S160"/>
  <c r="N18" i="129"/>
  <c r="AA160" i="1"/>
  <c r="V18" i="129"/>
  <c r="R16" i="54"/>
  <c r="W16" s="1"/>
  <c r="X16" s="1"/>
  <c r="AG16" s="1"/>
  <c r="R27"/>
  <c r="W22"/>
  <c r="X22" s="1"/>
  <c r="AG22" s="1"/>
  <c r="AE131" i="1"/>
  <c r="I30" i="129"/>
  <c r="H123" i="1"/>
  <c r="N89"/>
  <c r="AE89" s="1"/>
  <c r="AN89" s="1"/>
  <c r="R17" i="129"/>
  <c r="W18"/>
  <c r="AH160" i="1"/>
  <c r="AJ160"/>
  <c r="K155"/>
  <c r="L160"/>
  <c r="L155"/>
  <c r="J155"/>
  <c r="D18" i="129"/>
  <c r="AF160" i="1"/>
  <c r="AL160"/>
  <c r="H13" i="129"/>
  <c r="O41" i="1"/>
  <c r="AD41" s="1"/>
  <c r="AH155"/>
  <c r="AG13" i="129"/>
  <c r="AI13" i="1"/>
  <c r="P17" i="15" s="1"/>
  <c r="AD13" i="129"/>
  <c r="AH13"/>
  <c r="AM13" i="1"/>
  <c r="T17" i="15" s="1"/>
  <c r="AB97" i="1"/>
  <c r="AI160"/>
  <c r="AM160"/>
  <c r="D13" i="129"/>
  <c r="O27" i="1"/>
  <c r="AD27" s="1"/>
  <c r="AA13" i="129"/>
  <c r="AJ155" i="1"/>
  <c r="AF13" i="129"/>
  <c r="AL125" i="1"/>
  <c r="AL123" s="1"/>
  <c r="AG25" i="129"/>
  <c r="AE25"/>
  <c r="AJ125" i="1"/>
  <c r="AJ123" s="1"/>
  <c r="AB125"/>
  <c r="AB123" s="1"/>
  <c r="U38" i="100" s="1"/>
  <c r="K60" i="45" s="1"/>
  <c r="L37" s="1"/>
  <c r="W25" i="129"/>
  <c r="Z125" i="1"/>
  <c r="Z123" s="1"/>
  <c r="U25" i="129"/>
  <c r="X125" i="1"/>
  <c r="X123" s="1"/>
  <c r="S25" i="129"/>
  <c r="Q25"/>
  <c r="V125" i="1"/>
  <c r="V123" s="1"/>
  <c r="T125"/>
  <c r="T123" s="1"/>
  <c r="O25" i="129"/>
  <c r="M25"/>
  <c r="R125" i="1"/>
  <c r="P125"/>
  <c r="P123" s="1"/>
  <c r="K25" i="129"/>
  <c r="AC155" i="1"/>
  <c r="AC13"/>
  <c r="X13" i="129"/>
  <c r="AA13" i="1"/>
  <c r="AA155"/>
  <c r="AA154" s="1"/>
  <c r="V13" i="129"/>
  <c r="T13"/>
  <c r="Y13" i="1"/>
  <c r="Y155"/>
  <c r="W13"/>
  <c r="W155"/>
  <c r="R13" i="129"/>
  <c r="P13"/>
  <c r="U13" i="1"/>
  <c r="U155"/>
  <c r="S13"/>
  <c r="N13" i="129"/>
  <c r="S155" i="1"/>
  <c r="J13" i="129"/>
  <c r="O155" i="1"/>
  <c r="O13"/>
  <c r="I18" i="15"/>
  <c r="AD14" i="1"/>
  <c r="AE14" s="1"/>
  <c r="AN14" s="1"/>
  <c r="U13" i="129"/>
  <c r="Z155" i="1"/>
  <c r="Q13" i="129"/>
  <c r="V155" i="1"/>
  <c r="J125"/>
  <c r="J123" s="1"/>
  <c r="E25" i="129"/>
  <c r="J13" i="1"/>
  <c r="E17" i="15" s="1"/>
  <c r="E22"/>
  <c r="J159" i="1"/>
  <c r="E17" i="129"/>
  <c r="R22" i="15"/>
  <c r="AK159" i="1"/>
  <c r="AF17" i="129"/>
  <c r="AB17"/>
  <c r="N22" i="15"/>
  <c r="AG159" i="1"/>
  <c r="K23" i="15"/>
  <c r="Q160" i="1"/>
  <c r="L18" i="129"/>
  <c r="U160" i="1"/>
  <c r="P18" i="129"/>
  <c r="T18"/>
  <c r="Y160" i="1"/>
  <c r="AC160"/>
  <c r="X18" i="129"/>
  <c r="X17" i="54"/>
  <c r="AD116" i="1"/>
  <c r="AE116" s="1"/>
  <c r="AN116" s="1"/>
  <c r="AE102"/>
  <c r="AN102" s="1"/>
  <c r="N103"/>
  <c r="AE103" s="1"/>
  <c r="AN103" s="1"/>
  <c r="N17" i="129"/>
  <c r="V17"/>
  <c r="I83" i="1"/>
  <c r="N83" s="1"/>
  <c r="AE83" s="1"/>
  <c r="AN83" s="1"/>
  <c r="AB160"/>
  <c r="F13" i="129"/>
  <c r="G13"/>
  <c r="E13"/>
  <c r="I160" i="1"/>
  <c r="M155"/>
  <c r="M154" s="1"/>
  <c r="AD42"/>
  <c r="AE42" s="1"/>
  <c r="AN42" s="1"/>
  <c r="N140"/>
  <c r="AE140" s="1"/>
  <c r="AN140" s="1"/>
  <c r="AC13" i="129"/>
  <c r="AL155" i="1"/>
  <c r="O97"/>
  <c r="AD97" s="1"/>
  <c r="AI155"/>
  <c r="AM155"/>
  <c r="AE47"/>
  <c r="AN47" s="1"/>
  <c r="I155"/>
  <c r="AD28"/>
  <c r="AF155"/>
  <c r="AE13" i="129"/>
  <c r="N126" i="1"/>
  <c r="AE126" s="1"/>
  <c r="AG155"/>
  <c r="AB13" i="129"/>
  <c r="AK13" i="1"/>
  <c r="R17" i="15" s="1"/>
  <c r="AK155" i="1"/>
  <c r="AK160"/>
  <c r="AG111"/>
  <c r="AG109" s="1"/>
  <c r="AI154"/>
  <c r="N56"/>
  <c r="AE56" s="1"/>
  <c r="AN56" s="1"/>
  <c r="H55"/>
  <c r="N55" s="1"/>
  <c r="V159"/>
  <c r="Q17" i="129"/>
  <c r="AD130" i="1"/>
  <c r="AE130" s="1"/>
  <c r="AN130" s="1"/>
  <c r="J29" i="129"/>
  <c r="O22" i="15"/>
  <c r="AH159" i="1"/>
  <c r="AH154" s="1"/>
  <c r="AC17" i="129"/>
  <c r="AH13" i="1"/>
  <c r="O17" i="15" s="1"/>
  <c r="S22"/>
  <c r="AL159" i="1"/>
  <c r="AL154" s="1"/>
  <c r="AG17" i="129"/>
  <c r="AL13" i="1"/>
  <c r="S17" i="15" s="1"/>
  <c r="G22"/>
  <c r="L159" i="1"/>
  <c r="L154" s="1"/>
  <c r="G17" i="129"/>
  <c r="L13" i="1"/>
  <c r="G17" i="15" s="1"/>
  <c r="K159" i="1"/>
  <c r="F17" i="129"/>
  <c r="F22" i="15"/>
  <c r="K13" i="1"/>
  <c r="F17" i="15" s="1"/>
  <c r="O17" i="129"/>
  <c r="T159" i="1"/>
  <c r="T154" s="1"/>
  <c r="W17" i="129"/>
  <c r="W29" s="1"/>
  <c r="AB159" i="1"/>
  <c r="I25" i="129"/>
  <c r="R123" i="1"/>
  <c r="D70" i="100" s="1"/>
  <c r="F70"/>
  <c r="V13" i="1"/>
  <c r="V11" s="1"/>
  <c r="AB18" i="129"/>
  <c r="J154" i="1"/>
  <c r="O159"/>
  <c r="AK111"/>
  <c r="N125"/>
  <c r="N123" s="1"/>
  <c r="AB13"/>
  <c r="C13" i="129"/>
  <c r="O125" i="1"/>
  <c r="AE28"/>
  <c r="AN28" s="1"/>
  <c r="AB101" i="32" s="1"/>
  <c r="G64" i="45" s="1"/>
  <c r="H41" s="1"/>
  <c r="AG160" i="1"/>
  <c r="M17" i="129"/>
  <c r="R159" i="1"/>
  <c r="R154" s="1"/>
  <c r="L22" i="15"/>
  <c r="Z13" i="1"/>
  <c r="Z159"/>
  <c r="U17" i="129"/>
  <c r="AF159" i="1"/>
  <c r="M22" i="15"/>
  <c r="AA17" i="129"/>
  <c r="AF13" i="1"/>
  <c r="M17" i="15" s="1"/>
  <c r="Q22"/>
  <c r="AE17" i="129"/>
  <c r="AJ159" i="1"/>
  <c r="AJ13"/>
  <c r="Q17" i="15" s="1"/>
  <c r="N18" i="1"/>
  <c r="D22" i="15"/>
  <c r="I159" i="1"/>
  <c r="D17" i="129"/>
  <c r="I13" i="1"/>
  <c r="D17" i="15" s="1"/>
  <c r="P159" i="1"/>
  <c r="P154" s="1"/>
  <c r="K17" i="129"/>
  <c r="J22" i="15"/>
  <c r="AD18" i="1"/>
  <c r="AE18" s="1"/>
  <c r="AN18" s="1"/>
  <c r="X13"/>
  <c r="S17" i="129"/>
  <c r="X159" i="1"/>
  <c r="X154" s="1"/>
  <c r="AG17" i="54"/>
  <c r="I17" i="15"/>
  <c r="Z30" i="129"/>
  <c r="AN131" i="1"/>
  <c r="AI30" i="129" s="1"/>
  <c r="C17" i="15"/>
  <c r="AC154" i="1"/>
  <c r="J17" i="129"/>
  <c r="P13" i="1"/>
  <c r="J17" i="15" s="1"/>
  <c r="R13" i="1"/>
  <c r="L17" i="15" s="1"/>
  <c r="T13" i="1"/>
  <c r="T11" s="1"/>
  <c r="H155"/>
  <c r="AF18" i="129"/>
  <c r="O123" i="1"/>
  <c r="AD125"/>
  <c r="AD123" s="1"/>
  <c r="W55"/>
  <c r="AD55" s="1"/>
  <c r="AD61"/>
  <c r="AE61" s="1"/>
  <c r="AN61" s="1"/>
  <c r="R18" i="129"/>
  <c r="W160" i="1"/>
  <c r="AD160" s="1"/>
  <c r="AG67"/>
  <c r="J53"/>
  <c r="H17" i="113" s="1"/>
  <c r="AL67" i="1"/>
  <c r="R67"/>
  <c r="K19" i="113" s="1"/>
  <c r="AD68" i="1"/>
  <c r="H67"/>
  <c r="F19" i="113" s="1"/>
  <c r="H81" i="1"/>
  <c r="H72" i="94" s="1"/>
  <c r="C58" i="45" s="1"/>
  <c r="D35" s="1"/>
  <c r="O11" i="1"/>
  <c r="I16" i="15"/>
  <c r="O153" i="1"/>
  <c r="H53"/>
  <c r="F17" i="113" s="1"/>
  <c r="O53" i="1"/>
  <c r="I95"/>
  <c r="G23" i="113" s="1"/>
  <c r="H137" i="1"/>
  <c r="F29" i="113" s="1"/>
  <c r="O39" i="1"/>
  <c r="O25"/>
  <c r="O109"/>
  <c r="O137"/>
  <c r="AK67"/>
  <c r="AH67"/>
  <c r="AJ67"/>
  <c r="AM67"/>
  <c r="AI67"/>
  <c r="AB137"/>
  <c r="U39" i="100" s="1"/>
  <c r="L60" i="45" s="1"/>
  <c r="M37" s="1"/>
  <c r="P25" i="1"/>
  <c r="T137"/>
  <c r="AG95"/>
  <c r="X25"/>
  <c r="AI39"/>
  <c r="AF53"/>
  <c r="J95"/>
  <c r="H23" i="113" s="1"/>
  <c r="AF39" i="1"/>
  <c r="S53"/>
  <c r="I67"/>
  <c r="G19" i="113" s="1"/>
  <c r="AH81" i="1"/>
  <c r="X137"/>
  <c r="U95"/>
  <c r="AL109"/>
  <c r="T25"/>
  <c r="AB25"/>
  <c r="AH25"/>
  <c r="AC39"/>
  <c r="AG39"/>
  <c r="I53"/>
  <c r="G17" i="113" s="1"/>
  <c r="P53" i="1"/>
  <c r="R53"/>
  <c r="M81"/>
  <c r="L72" i="94" s="1"/>
  <c r="G58" i="45" s="1"/>
  <c r="H35" s="1"/>
  <c r="AG81" i="1"/>
  <c r="AJ39"/>
  <c r="AL39"/>
  <c r="U53"/>
  <c r="T109"/>
  <c r="AH109"/>
  <c r="AJ109"/>
  <c r="AF95"/>
  <c r="AA109"/>
  <c r="I137"/>
  <c r="G29" i="113" s="1"/>
  <c r="K137" i="1"/>
  <c r="I29" i="113" s="1"/>
  <c r="V137" i="1"/>
  <c r="AC53"/>
  <c r="AG53"/>
  <c r="AK53"/>
  <c r="AK109"/>
  <c r="P137"/>
  <c r="Z137"/>
  <c r="Y95"/>
  <c r="AA95"/>
  <c r="AC95"/>
  <c r="J25"/>
  <c r="H13" i="113" s="1"/>
  <c r="S39" i="1"/>
  <c r="W39"/>
  <c r="Y39"/>
  <c r="AK39"/>
  <c r="AK81"/>
  <c r="AA25"/>
  <c r="AG25"/>
  <c r="AK25"/>
  <c r="X39"/>
  <c r="Z39"/>
  <c r="AB39"/>
  <c r="AH39"/>
  <c r="R95"/>
  <c r="V95"/>
  <c r="AJ95"/>
  <c r="S109"/>
  <c r="W109"/>
  <c r="AK95"/>
  <c r="J137"/>
  <c r="H29" i="113" s="1"/>
  <c r="L25" i="1"/>
  <c r="R25"/>
  <c r="V25"/>
  <c r="Z25"/>
  <c r="AF25"/>
  <c r="M14" i="67" s="1"/>
  <c r="M37" s="1"/>
  <c r="M41" s="1"/>
  <c r="M42" s="1"/>
  <c r="AJ25" i="1"/>
  <c r="J39"/>
  <c r="H15" i="113" s="1"/>
  <c r="L39" i="1"/>
  <c r="Q39"/>
  <c r="U39"/>
  <c r="AA39"/>
  <c r="AM39"/>
  <c r="M53"/>
  <c r="T53"/>
  <c r="V53"/>
  <c r="X53"/>
  <c r="AH53"/>
  <c r="K81"/>
  <c r="I21" i="113" s="1"/>
  <c r="AI81" i="1"/>
  <c r="AM81"/>
  <c r="Q95"/>
  <c r="AC25"/>
  <c r="AI25"/>
  <c r="AM25"/>
  <c r="M39"/>
  <c r="P39"/>
  <c r="Y53"/>
  <c r="AA53"/>
  <c r="L81"/>
  <c r="AL81"/>
  <c r="L95"/>
  <c r="J23" i="113" s="1"/>
  <c r="W95" i="1"/>
  <c r="AI95"/>
  <c r="AM95"/>
  <c r="V109"/>
  <c r="AB109"/>
  <c r="AF109"/>
  <c r="L137"/>
  <c r="Q137"/>
  <c r="U137"/>
  <c r="Y137"/>
  <c r="AC137"/>
  <c r="U17" i="100" s="1"/>
  <c r="G60" i="45" s="1"/>
  <c r="H37" s="1"/>
  <c r="AI53" i="1"/>
  <c r="AM53"/>
  <c r="P95"/>
  <c r="T95"/>
  <c r="X95"/>
  <c r="Z95"/>
  <c r="AB95"/>
  <c r="AH95"/>
  <c r="AL95"/>
  <c r="Q109"/>
  <c r="U109"/>
  <c r="Y109"/>
  <c r="AC109"/>
  <c r="AI109"/>
  <c r="AM109"/>
  <c r="Z53"/>
  <c r="AB53"/>
  <c r="AL25"/>
  <c r="AJ53"/>
  <c r="AL53"/>
  <c r="AF67"/>
  <c r="R39"/>
  <c r="T39"/>
  <c r="V39"/>
  <c r="L53"/>
  <c r="Q53"/>
  <c r="W53"/>
  <c r="I81"/>
  <c r="G21" i="113" s="1"/>
  <c r="AF81" i="1"/>
  <c r="AJ81"/>
  <c r="W137"/>
  <c r="AG137"/>
  <c r="AM137"/>
  <c r="I25"/>
  <c r="G13" i="113" s="1"/>
  <c r="K25" i="1"/>
  <c r="M25"/>
  <c r="Q25"/>
  <c r="S25"/>
  <c r="U25"/>
  <c r="W25"/>
  <c r="Y25"/>
  <c r="AJ137"/>
  <c r="S95"/>
  <c r="P109"/>
  <c r="R109"/>
  <c r="X109"/>
  <c r="Z109"/>
  <c r="K53"/>
  <c r="I17" i="113" s="1"/>
  <c r="K39" i="1"/>
  <c r="I15" i="113" s="1"/>
  <c r="R153" i="1"/>
  <c r="L16" i="15"/>
  <c r="Q153" i="1"/>
  <c r="S68" i="100"/>
  <c r="P60" i="45" s="1"/>
  <c r="Q37" s="1"/>
  <c r="K16" i="15"/>
  <c r="Q11" i="1"/>
  <c r="T153"/>
  <c r="M11"/>
  <c r="M153"/>
  <c r="H16" i="15"/>
  <c r="V153" i="1"/>
  <c r="AC153"/>
  <c r="AC11"/>
  <c r="U11"/>
  <c r="U153"/>
  <c r="H25"/>
  <c r="F13" i="113" s="1"/>
  <c r="N26" i="1"/>
  <c r="AB11"/>
  <c r="AB153"/>
  <c r="E41" i="100"/>
  <c r="H60" i="45" s="1"/>
  <c r="I37" s="1"/>
  <c r="S153" i="1"/>
  <c r="S11"/>
  <c r="AJ11"/>
  <c r="AJ153"/>
  <c r="Q16" i="15"/>
  <c r="Q28" s="1"/>
  <c r="T16"/>
  <c r="AM153" i="1"/>
  <c r="AM11"/>
  <c r="L11"/>
  <c r="G16" i="15"/>
  <c r="G28" s="1"/>
  <c r="L153" i="1"/>
  <c r="F21" i="113"/>
  <c r="Z11" i="1"/>
  <c r="Z153"/>
  <c r="H39"/>
  <c r="K153"/>
  <c r="F16" i="15"/>
  <c r="F28" s="1"/>
  <c r="K11" i="1"/>
  <c r="I11" i="113" s="1"/>
  <c r="N12" i="1"/>
  <c r="H11"/>
  <c r="F11" i="113" s="1"/>
  <c r="C16" i="15"/>
  <c r="C28" s="1"/>
  <c r="H153" i="1"/>
  <c r="I72" i="94"/>
  <c r="D58" i="45" s="1"/>
  <c r="E35" s="1"/>
  <c r="J11" i="1"/>
  <c r="H11" i="113" s="1"/>
  <c r="J153" i="1"/>
  <c r="E16" i="15"/>
  <c r="J16"/>
  <c r="O68" i="100"/>
  <c r="O60" i="45" s="1"/>
  <c r="P37" s="1"/>
  <c r="P153" i="1"/>
  <c r="I11"/>
  <c r="G11" i="113" s="1"/>
  <c r="D16" i="15"/>
  <c r="R137" i="1"/>
  <c r="D71" i="100" s="1"/>
  <c r="E71"/>
  <c r="K72" i="94"/>
  <c r="F58" i="45" s="1"/>
  <c r="G35" s="1"/>
  <c r="AG11" i="1"/>
  <c r="Z34" i="54" s="1"/>
  <c r="AG153" i="1"/>
  <c r="N16" i="15"/>
  <c r="W153" i="1"/>
  <c r="W11"/>
  <c r="I15" i="91"/>
  <c r="AF153" i="1"/>
  <c r="M16" i="15"/>
  <c r="M28" s="1"/>
  <c r="AF11" i="1"/>
  <c r="Y153"/>
  <c r="Y11"/>
  <c r="X11"/>
  <c r="X153"/>
  <c r="P16" i="15"/>
  <c r="P28" s="1"/>
  <c r="AI11" i="1"/>
  <c r="AB34" i="54" s="1"/>
  <c r="AB47" s="1"/>
  <c r="AI153" i="1"/>
  <c r="AL153"/>
  <c r="AL11"/>
  <c r="AE34" i="54" s="1"/>
  <c r="AE47" s="1"/>
  <c r="AD59" i="45" s="1"/>
  <c r="AE36" s="1"/>
  <c r="S16" i="15"/>
  <c r="AH153" i="1"/>
  <c r="O16" i="15"/>
  <c r="O28" s="1"/>
  <c r="AH11" i="1"/>
  <c r="AK11"/>
  <c r="R16" i="15"/>
  <c r="AK153" i="1"/>
  <c r="AA11"/>
  <c r="AA153"/>
  <c r="AD138"/>
  <c r="AD110"/>
  <c r="AD26"/>
  <c r="AD25" s="1"/>
  <c r="H15" i="91" s="1"/>
  <c r="AD96" i="1"/>
  <c r="AD95" s="1"/>
  <c r="AD40"/>
  <c r="N138"/>
  <c r="N96"/>
  <c r="AD54"/>
  <c r="N54"/>
  <c r="AD12"/>
  <c r="N82"/>
  <c r="N81" s="1"/>
  <c r="N68"/>
  <c r="AE68" s="1"/>
  <c r="AN68" s="1"/>
  <c r="I39"/>
  <c r="G15" i="113" s="1"/>
  <c r="N67" i="1"/>
  <c r="U169" i="98"/>
  <c r="Z169"/>
  <c r="AD169"/>
  <c r="AA117" i="32"/>
  <c r="AA116"/>
  <c r="AB116"/>
  <c r="S64" i="45" s="1"/>
  <c r="T41" s="1"/>
  <c r="Y169" i="98"/>
  <c r="AE169"/>
  <c r="AA118" i="32"/>
  <c r="AB118" s="1"/>
  <c r="U64" i="45" s="1"/>
  <c r="V41" s="1"/>
  <c r="N34" i="54"/>
  <c r="N47" s="1"/>
  <c r="N59" i="45" s="1"/>
  <c r="O36" s="1"/>
  <c r="N40" i="1"/>
  <c r="AA169" i="98"/>
  <c r="S169"/>
  <c r="X169"/>
  <c r="AF107"/>
  <c r="F15" i="113"/>
  <c r="T169" i="98"/>
  <c r="AB169"/>
  <c r="W169"/>
  <c r="O34" i="54"/>
  <c r="L169" i="98"/>
  <c r="I153" i="1"/>
  <c r="AF105" i="98"/>
  <c r="AB117" i="32"/>
  <c r="T64" i="45" s="1"/>
  <c r="U41" s="1"/>
  <c r="J49" i="91"/>
  <c r="Y44" i="54"/>
  <c r="AA115" i="32"/>
  <c r="J48" i="91" s="1"/>
  <c r="G33" i="32"/>
  <c r="G91" s="1"/>
  <c r="E33"/>
  <c r="E91" s="1"/>
  <c r="J33"/>
  <c r="J91" s="1"/>
  <c r="AA121"/>
  <c r="C129" i="6" s="1"/>
  <c r="C135" s="1"/>
  <c r="AF319" i="104"/>
  <c r="H44" i="129"/>
  <c r="W319" i="104"/>
  <c r="AF44" i="129"/>
  <c r="Z319" i="104"/>
  <c r="Q319"/>
  <c r="I319"/>
  <c r="AC44" i="129"/>
  <c r="T319" i="104"/>
  <c r="V44" i="129"/>
  <c r="AK319" i="104"/>
  <c r="W44" i="129"/>
  <c r="P44"/>
  <c r="M319" i="104"/>
  <c r="AD44" i="129"/>
  <c r="X319" i="104"/>
  <c r="O319"/>
  <c r="AE44" i="129"/>
  <c r="R319" i="104"/>
  <c r="T44" i="129"/>
  <c r="AG319" i="104"/>
  <c r="AH319"/>
  <c r="U44" i="129"/>
  <c r="N44"/>
  <c r="K319" i="104"/>
  <c r="O44" i="129"/>
  <c r="D44"/>
  <c r="AC319" i="104"/>
  <c r="AM319"/>
  <c r="Q321"/>
  <c r="AL321"/>
  <c r="Z321"/>
  <c r="T321"/>
  <c r="L46" i="129"/>
  <c r="AC46"/>
  <c r="O46"/>
  <c r="U46"/>
  <c r="K321" i="104"/>
  <c r="J321"/>
  <c r="I321"/>
  <c r="AH321"/>
  <c r="X46" i="129"/>
  <c r="P46"/>
  <c r="U321" i="104"/>
  <c r="AF321"/>
  <c r="AG321"/>
  <c r="V46" i="129"/>
  <c r="G46"/>
  <c r="D46"/>
  <c r="H46"/>
  <c r="AG46"/>
  <c r="S321" i="104"/>
  <c r="R321"/>
  <c r="AA46" i="129"/>
  <c r="E46"/>
  <c r="V321" i="104"/>
  <c r="W46" i="129"/>
  <c r="AD46"/>
  <c r="AG18" i="54"/>
  <c r="X27"/>
  <c r="AG27"/>
  <c r="AG28"/>
  <c r="E59" i="45" s="1"/>
  <c r="F36" s="1"/>
  <c r="W205" i="92"/>
  <c r="I12" i="54"/>
  <c r="I29" s="1"/>
  <c r="J12"/>
  <c r="J29" s="1"/>
  <c r="K12"/>
  <c r="K29" s="1"/>
  <c r="L12"/>
  <c r="L29" s="1"/>
  <c r="M12"/>
  <c r="M29" s="1"/>
  <c r="N12"/>
  <c r="N29" s="1"/>
  <c r="O12"/>
  <c r="O29" s="1"/>
  <c r="P12"/>
  <c r="P29" s="1"/>
  <c r="Q12"/>
  <c r="Q29" s="1"/>
  <c r="R12"/>
  <c r="R29" s="1"/>
  <c r="S12"/>
  <c r="S29" s="1"/>
  <c r="T12"/>
  <c r="T29" s="1"/>
  <c r="U12"/>
  <c r="U29" s="1"/>
  <c r="V12"/>
  <c r="V29" s="1"/>
  <c r="Y12"/>
  <c r="Y29" s="1"/>
  <c r="Z12"/>
  <c r="Z29" s="1"/>
  <c r="AA12"/>
  <c r="AA29" s="1"/>
  <c r="AB12"/>
  <c r="AB29" s="1"/>
  <c r="AC12"/>
  <c r="AC29" s="1"/>
  <c r="AD12"/>
  <c r="AD29" s="1"/>
  <c r="AE12"/>
  <c r="AE29" s="1"/>
  <c r="AF12"/>
  <c r="AF29" s="1"/>
  <c r="W64" i="92" l="1"/>
  <c r="C94" i="93"/>
  <c r="C108"/>
  <c r="A2" i="94"/>
  <c r="C52" i="93"/>
  <c r="C122"/>
  <c r="U310" i="92"/>
  <c r="U14" s="1"/>
  <c r="Y310"/>
  <c r="A2" i="30"/>
  <c r="A2" i="9"/>
  <c r="A2" i="62"/>
  <c r="A2" i="129"/>
  <c r="A2" i="125"/>
  <c r="A2" i="120"/>
  <c r="A2" i="98"/>
  <c r="T310" i="92"/>
  <c r="T14" s="1"/>
  <c r="A2" i="15"/>
  <c r="A2" i="49"/>
  <c r="A2" i="32"/>
  <c r="A2" i="96"/>
  <c r="A2" i="67"/>
  <c r="A2" i="1"/>
  <c r="A2" i="114"/>
  <c r="Q310" i="92"/>
  <c r="Q14" s="1"/>
  <c r="A2" i="40"/>
  <c r="A2" i="45"/>
  <c r="A2" i="54"/>
  <c r="Z145" i="92"/>
  <c r="E114"/>
  <c r="E115" s="1"/>
  <c r="E116" s="1"/>
  <c r="E117" s="1"/>
  <c r="E118" s="1"/>
  <c r="E119" s="1"/>
  <c r="E120" s="1"/>
  <c r="E121" s="1"/>
  <c r="E122" s="1"/>
  <c r="E123" s="1"/>
  <c r="E124" s="1"/>
  <c r="E125" s="1"/>
  <c r="E126" s="1"/>
  <c r="E127" s="1"/>
  <c r="E128" s="1"/>
  <c r="E129" s="1"/>
  <c r="E130" s="1"/>
  <c r="E131" s="1"/>
  <c r="E132" s="1"/>
  <c r="E133" s="1"/>
  <c r="E134" s="1"/>
  <c r="E135" s="1"/>
  <c r="E136" s="1"/>
  <c r="E137" s="1"/>
  <c r="E138" s="1"/>
  <c r="E139" s="1"/>
  <c r="E140" s="1"/>
  <c r="E141" s="1"/>
  <c r="E142" s="1"/>
  <c r="AN233" i="104"/>
  <c r="Y250"/>
  <c r="AD252"/>
  <c r="AE86"/>
  <c r="AN86" s="1"/>
  <c r="AE108"/>
  <c r="AN108" s="1"/>
  <c r="AD203"/>
  <c r="AV128"/>
  <c r="AV311" s="1"/>
  <c r="G35" i="91" s="1"/>
  <c r="W295" i="104"/>
  <c r="DN57" i="45" s="1"/>
  <c r="DO34" s="1"/>
  <c r="W282" i="104"/>
  <c r="AN175"/>
  <c r="AE173"/>
  <c r="AW311"/>
  <c r="H35" i="91" s="1"/>
  <c r="AE105" i="104"/>
  <c r="AN105" s="1"/>
  <c r="O282"/>
  <c r="AE107"/>
  <c r="AN107" s="1"/>
  <c r="L250"/>
  <c r="K250"/>
  <c r="N252"/>
  <c r="AE252" s="1"/>
  <c r="AE233"/>
  <c r="AI265"/>
  <c r="AN203"/>
  <c r="AE215"/>
  <c r="AN215" s="1"/>
  <c r="AE213"/>
  <c r="AN213" s="1"/>
  <c r="AE211"/>
  <c r="AE209"/>
  <c r="AN209" s="1"/>
  <c r="AE207"/>
  <c r="AN207" s="1"/>
  <c r="AE164"/>
  <c r="AN164" s="1"/>
  <c r="AE118"/>
  <c r="AN118" s="1"/>
  <c r="AN113" s="1"/>
  <c r="AN125" s="1"/>
  <c r="BP57" i="45" s="1"/>
  <c r="BQ34" s="1"/>
  <c r="AR248" i="104"/>
  <c r="AN173"/>
  <c r="J348" s="1"/>
  <c r="N57" i="45" s="1"/>
  <c r="O34" s="1"/>
  <c r="AH282" i="104"/>
  <c r="AD251"/>
  <c r="X265"/>
  <c r="CH57" i="45" s="1"/>
  <c r="CI34" s="1"/>
  <c r="AU128" i="104"/>
  <c r="AU311" s="1"/>
  <c r="F35" i="91" s="1"/>
  <c r="AE129" i="104"/>
  <c r="AE144"/>
  <c r="N113"/>
  <c r="N125" s="1"/>
  <c r="AP57" i="45" s="1"/>
  <c r="AQ34" s="1"/>
  <c r="AN134" i="1"/>
  <c r="AI33" i="129" s="1"/>
  <c r="AB119" i="32"/>
  <c r="V64" i="45" s="1"/>
  <c r="W41" s="1"/>
  <c r="AD164" i="1"/>
  <c r="N163"/>
  <c r="AD162"/>
  <c r="N161"/>
  <c r="AD158"/>
  <c r="AE143"/>
  <c r="AN143" s="1"/>
  <c r="AD137"/>
  <c r="L151"/>
  <c r="L212" s="1"/>
  <c r="H54" i="45" s="1"/>
  <c r="I31" s="1"/>
  <c r="AJ151" i="1"/>
  <c r="H154"/>
  <c r="AJ154"/>
  <c r="AF154"/>
  <c r="Z154"/>
  <c r="K154"/>
  <c r="V154"/>
  <c r="N160"/>
  <c r="S154"/>
  <c r="N139"/>
  <c r="N158"/>
  <c r="AE162"/>
  <c r="AN162" s="1"/>
  <c r="AE164"/>
  <c r="AN164" s="1"/>
  <c r="Z35" i="54"/>
  <c r="Q35"/>
  <c r="M151" i="1"/>
  <c r="M212" s="1"/>
  <c r="I54" i="45" s="1"/>
  <c r="J31" s="1"/>
  <c r="AC34" i="54"/>
  <c r="V34"/>
  <c r="V47" s="1"/>
  <c r="V59" i="45" s="1"/>
  <c r="W36" s="1"/>
  <c r="L34" i="54"/>
  <c r="L47" s="1"/>
  <c r="L59" i="45" s="1"/>
  <c r="M36" s="1"/>
  <c r="J34" i="54"/>
  <c r="J47" s="1"/>
  <c r="I59" i="45" s="1"/>
  <c r="J36" s="1"/>
  <c r="AD191" i="104"/>
  <c r="N273"/>
  <c r="AE273" s="1"/>
  <c r="R34" i="54"/>
  <c r="P34"/>
  <c r="P47" s="1"/>
  <c r="P59" i="45" s="1"/>
  <c r="Q36" s="1"/>
  <c r="AB35" i="54"/>
  <c r="O35"/>
  <c r="O36" s="1"/>
  <c r="O38" s="1"/>
  <c r="O40" s="1"/>
  <c r="U35"/>
  <c r="H34"/>
  <c r="H47" s="1"/>
  <c r="G59" i="45" s="1"/>
  <c r="H36" s="1"/>
  <c r="S253" i="104"/>
  <c r="Q253"/>
  <c r="Q265" s="1"/>
  <c r="BZ57" i="45" s="1"/>
  <c r="CA34" s="1"/>
  <c r="AA253" i="104"/>
  <c r="AA265" s="1"/>
  <c r="CK57" i="45" s="1"/>
  <c r="CL34" s="1"/>
  <c r="M253" i="104"/>
  <c r="AJ253"/>
  <c r="AJ265" s="1"/>
  <c r="CS57" i="45" s="1"/>
  <c r="CT34" s="1"/>
  <c r="J253" i="104"/>
  <c r="J265" s="1"/>
  <c r="BS57" i="45" s="1"/>
  <c r="BT34" s="1"/>
  <c r="AH253" i="104"/>
  <c r="AH265" s="1"/>
  <c r="CR57" i="45" s="1"/>
  <c r="CS34" s="1"/>
  <c r="L253" i="104"/>
  <c r="L265" s="1"/>
  <c r="BU57" i="45" s="1"/>
  <c r="BV34" s="1"/>
  <c r="P253" i="104"/>
  <c r="P265" s="1"/>
  <c r="BY57" i="45" s="1"/>
  <c r="BZ34" s="1"/>
  <c r="AF253" i="104"/>
  <c r="AF265" s="1"/>
  <c r="CP57" i="45" s="1"/>
  <c r="CQ34" s="1"/>
  <c r="AE201" i="104"/>
  <c r="AN201" s="1"/>
  <c r="AE199"/>
  <c r="AN199" s="1"/>
  <c r="AE197"/>
  <c r="AN197" s="1"/>
  <c r="AD269"/>
  <c r="AE269" s="1"/>
  <c r="AB268"/>
  <c r="S34" i="54"/>
  <c r="S47" s="1"/>
  <c r="S59" i="45" s="1"/>
  <c r="T36" s="1"/>
  <c r="Z268" i="104"/>
  <c r="Y34" i="54"/>
  <c r="Y47" s="1"/>
  <c r="Y59" i="45" s="1"/>
  <c r="Z36" s="1"/>
  <c r="AF34" i="54"/>
  <c r="AF47" s="1"/>
  <c r="AE59" i="45" s="1"/>
  <c r="AF36" s="1"/>
  <c r="U34" i="54"/>
  <c r="AD277" i="104"/>
  <c r="AD298" s="1"/>
  <c r="AA34" i="54"/>
  <c r="N161" i="104"/>
  <c r="AE184"/>
  <c r="AN184" s="1"/>
  <c r="AE180"/>
  <c r="AN180" s="1"/>
  <c r="AE178"/>
  <c r="AN178" s="1"/>
  <c r="N275"/>
  <c r="J268"/>
  <c r="N270"/>
  <c r="AK268"/>
  <c r="X268"/>
  <c r="V268"/>
  <c r="T268"/>
  <c r="R268"/>
  <c r="P268"/>
  <c r="K268"/>
  <c r="AM268"/>
  <c r="AM253"/>
  <c r="AK253"/>
  <c r="AG253"/>
  <c r="AG265" s="1"/>
  <c r="CQ57" i="45" s="1"/>
  <c r="CR34" s="1"/>
  <c r="AB253" i="104"/>
  <c r="Z253"/>
  <c r="T253"/>
  <c r="R253"/>
  <c r="R265" s="1"/>
  <c r="CA57" i="45" s="1"/>
  <c r="CB34" s="1"/>
  <c r="I268" i="104"/>
  <c r="I253"/>
  <c r="I265" s="1"/>
  <c r="BR57" i="45" s="1"/>
  <c r="BS34" s="1"/>
  <c r="N261" i="104"/>
  <c r="H253"/>
  <c r="AD275"/>
  <c r="AD271"/>
  <c r="AE271" s="1"/>
  <c r="O268"/>
  <c r="AL268"/>
  <c r="AA268"/>
  <c r="Y268"/>
  <c r="W268"/>
  <c r="U268"/>
  <c r="S268"/>
  <c r="Q268"/>
  <c r="N276"/>
  <c r="N272"/>
  <c r="N278"/>
  <c r="AE275"/>
  <c r="N35" i="54"/>
  <c r="AE35"/>
  <c r="AG268" i="104"/>
  <c r="J35" i="54"/>
  <c r="H35"/>
  <c r="AJ268" i="104"/>
  <c r="M34" i="54"/>
  <c r="AD34"/>
  <c r="P35"/>
  <c r="L35"/>
  <c r="AF35"/>
  <c r="S35"/>
  <c r="K35"/>
  <c r="AD35"/>
  <c r="T35"/>
  <c r="AA35"/>
  <c r="M35"/>
  <c r="I35"/>
  <c r="K253" i="104"/>
  <c r="K265" s="1"/>
  <c r="BT57" i="45" s="1"/>
  <c r="BU34" s="1"/>
  <c r="O253" i="104"/>
  <c r="O265" s="1"/>
  <c r="BX57" i="45" s="1"/>
  <c r="BY34" s="1"/>
  <c r="U253" i="104"/>
  <c r="U265" s="1"/>
  <c r="CE57" i="45" s="1"/>
  <c r="CF34" s="1"/>
  <c r="Y253" i="104"/>
  <c r="Y265" s="1"/>
  <c r="CI57" i="45" s="1"/>
  <c r="CJ34" s="1"/>
  <c r="AC253" i="104"/>
  <c r="AC265" s="1"/>
  <c r="CM57" i="45" s="1"/>
  <c r="CN34" s="1"/>
  <c r="N255" i="104"/>
  <c r="N263"/>
  <c r="AE263" s="1"/>
  <c r="AN263" s="1"/>
  <c r="AL253"/>
  <c r="AL265" s="1"/>
  <c r="CU57" i="45" s="1"/>
  <c r="CV34" s="1"/>
  <c r="N277" i="104"/>
  <c r="AF268"/>
  <c r="AH268"/>
  <c r="M274"/>
  <c r="M268" s="1"/>
  <c r="AC278"/>
  <c r="AD278" s="1"/>
  <c r="AC276"/>
  <c r="AD276" s="1"/>
  <c r="AE276" s="1"/>
  <c r="AC274"/>
  <c r="AD274" s="1"/>
  <c r="AC272"/>
  <c r="AD272" s="1"/>
  <c r="AE272" s="1"/>
  <c r="AC270"/>
  <c r="AI268"/>
  <c r="AE179"/>
  <c r="AN179" s="1"/>
  <c r="AE177"/>
  <c r="AN177" s="1"/>
  <c r="J11" i="113"/>
  <c r="AE163" i="1"/>
  <c r="AN163" s="1"/>
  <c r="AE161"/>
  <c r="AN161" s="1"/>
  <c r="N153"/>
  <c r="AE118"/>
  <c r="AN118" s="1"/>
  <c r="AN133"/>
  <c r="AI32" i="129" s="1"/>
  <c r="J21" i="113"/>
  <c r="AE158" i="1"/>
  <c r="AN158" s="1"/>
  <c r="F15" i="91"/>
  <c r="P36" i="54"/>
  <c r="AC35"/>
  <c r="AC36" s="1"/>
  <c r="O47"/>
  <c r="O59" i="45" s="1"/>
  <c r="P36" s="1"/>
  <c r="AE96" i="1"/>
  <c r="AN96" s="1"/>
  <c r="J72" i="94"/>
  <c r="E58" i="45" s="1"/>
  <c r="F35" s="1"/>
  <c r="J15" i="113"/>
  <c r="K15"/>
  <c r="J13"/>
  <c r="M15"/>
  <c r="AE167" i="1"/>
  <c r="AD168"/>
  <c r="AD166" s="1"/>
  <c r="N168"/>
  <c r="M25" i="113"/>
  <c r="AD111" i="1"/>
  <c r="AE111" s="1"/>
  <c r="V151"/>
  <c r="AH151"/>
  <c r="AH179" s="1"/>
  <c r="AH184" s="1"/>
  <c r="AH190" s="1"/>
  <c r="L179"/>
  <c r="L184" s="1"/>
  <c r="L190" s="1"/>
  <c r="AB154"/>
  <c r="H151"/>
  <c r="AB104" i="32"/>
  <c r="J64" i="45" s="1"/>
  <c r="K41" s="1"/>
  <c r="U36" i="54"/>
  <c r="U38" s="1"/>
  <c r="U40" s="1"/>
  <c r="U44" s="1"/>
  <c r="U47"/>
  <c r="U59" i="45" s="1"/>
  <c r="V36" s="1"/>
  <c r="AA47" i="54"/>
  <c r="AA59" i="45" s="1"/>
  <c r="AB36" s="1"/>
  <c r="AA36" i="54"/>
  <c r="AA38" s="1"/>
  <c r="AA40" s="1"/>
  <c r="AE245" i="104"/>
  <c r="AN245" s="1"/>
  <c r="AE241"/>
  <c r="AN241" s="1"/>
  <c r="AE239"/>
  <c r="AN239" s="1"/>
  <c r="AE185"/>
  <c r="AN185" s="1"/>
  <c r="AE183"/>
  <c r="AN183" s="1"/>
  <c r="AE181"/>
  <c r="AN259"/>
  <c r="AE230"/>
  <c r="AN230" s="1"/>
  <c r="AE228"/>
  <c r="AN228" s="1"/>
  <c r="AE226"/>
  <c r="AE255"/>
  <c r="AN255" s="1"/>
  <c r="AN211"/>
  <c r="AN206" s="1"/>
  <c r="AE206"/>
  <c r="AB265"/>
  <c r="CL57" i="45" s="1"/>
  <c r="CM34" s="1"/>
  <c r="AM265" i="104"/>
  <c r="CV57" i="45" s="1"/>
  <c r="CW34" s="1"/>
  <c r="Z265" i="104"/>
  <c r="CJ57" i="45" s="1"/>
  <c r="CK34" s="1"/>
  <c r="N191" i="104"/>
  <c r="AN181"/>
  <c r="AE163"/>
  <c r="AE170"/>
  <c r="AN170" s="1"/>
  <c r="AE168"/>
  <c r="AN168" s="1"/>
  <c r="AE166"/>
  <c r="AN166" s="1"/>
  <c r="AE262"/>
  <c r="AN262" s="1"/>
  <c r="AE261"/>
  <c r="AN261" s="1"/>
  <c r="AE154"/>
  <c r="AN154" s="1"/>
  <c r="AE152"/>
  <c r="AN152" s="1"/>
  <c r="AE150"/>
  <c r="AE258"/>
  <c r="AN258" s="1"/>
  <c r="AK265"/>
  <c r="CT57" i="45" s="1"/>
  <c r="CU34" s="1"/>
  <c r="W265" i="104"/>
  <c r="CG57" i="45" s="1"/>
  <c r="CH34" s="1"/>
  <c r="T265" i="104"/>
  <c r="CD57" i="45" s="1"/>
  <c r="CE34" s="1"/>
  <c r="S265" i="104"/>
  <c r="CC57" i="45" s="1"/>
  <c r="CD34" s="1"/>
  <c r="M265" i="104"/>
  <c r="BV57" i="45" s="1"/>
  <c r="BW34" s="1"/>
  <c r="H265" i="104"/>
  <c r="BQ57" i="45" s="1"/>
  <c r="BR34" s="1"/>
  <c r="AE139" i="104"/>
  <c r="AN139" s="1"/>
  <c r="AE137"/>
  <c r="AN137" s="1"/>
  <c r="AE135"/>
  <c r="H268"/>
  <c r="F33" i="91" s="1"/>
  <c r="N257" i="104"/>
  <c r="L268"/>
  <c r="AD260"/>
  <c r="AE260" s="1"/>
  <c r="AN260" s="1"/>
  <c r="AD256"/>
  <c r="G33" i="113"/>
  <c r="F76" i="59"/>
  <c r="N197" i="1"/>
  <c r="J151"/>
  <c r="J212" s="1"/>
  <c r="F54" i="45" s="1"/>
  <c r="G31" s="1"/>
  <c r="Z151" i="1"/>
  <c r="Z179" s="1"/>
  <c r="Z184" s="1"/>
  <c r="Z190" s="1"/>
  <c r="G35" i="38"/>
  <c r="C55" i="45" s="1"/>
  <c r="D32" s="1"/>
  <c r="AB120" i="32"/>
  <c r="W64" i="45" s="1"/>
  <c r="X41" s="1"/>
  <c r="AD47" i="54"/>
  <c r="AC59" i="45" s="1"/>
  <c r="AD36" s="1"/>
  <c r="AD36" i="54"/>
  <c r="Z36"/>
  <c r="Z38" s="1"/>
  <c r="Z40" s="1"/>
  <c r="Z47"/>
  <c r="Z59" i="45" s="1"/>
  <c r="AA36" s="1"/>
  <c r="H89" i="59"/>
  <c r="H56" i="45" s="1"/>
  <c r="I33" s="1"/>
  <c r="AN167" i="1"/>
  <c r="AE40"/>
  <c r="AN40" s="1"/>
  <c r="M29" i="113"/>
  <c r="AC47" i="54"/>
  <c r="AB59" i="45" s="1"/>
  <c r="AC36" s="1"/>
  <c r="K29" i="113"/>
  <c r="J17"/>
  <c r="AE105" i="1"/>
  <c r="AN105" s="1"/>
  <c r="AE93"/>
  <c r="AN93" s="1"/>
  <c r="AE87"/>
  <c r="AN87" s="1"/>
  <c r="I14" i="91"/>
  <c r="AE199" i="1"/>
  <c r="AN199" s="1"/>
  <c r="V179"/>
  <c r="V184" s="1"/>
  <c r="V190" s="1"/>
  <c r="P171" i="98" s="1"/>
  <c r="P173" s="1"/>
  <c r="P174" s="1"/>
  <c r="AJ179" i="1"/>
  <c r="AJ184" s="1"/>
  <c r="AJ190" s="1"/>
  <c r="Y18" i="129"/>
  <c r="L25" i="113"/>
  <c r="W154" i="1"/>
  <c r="AF151"/>
  <c r="N156"/>
  <c r="AE36" i="54"/>
  <c r="Z19" i="129"/>
  <c r="AI19" s="1"/>
  <c r="X97" i="93" s="1"/>
  <c r="Y97" s="1"/>
  <c r="W12" i="54"/>
  <c r="X12" s="1"/>
  <c r="C42" i="45"/>
  <c r="C44"/>
  <c r="C48"/>
  <c r="C46"/>
  <c r="C47"/>
  <c r="D79" i="6"/>
  <c r="S97" i="93"/>
  <c r="P319" i="104"/>
  <c r="R44" i="129"/>
  <c r="C44"/>
  <c r="S44"/>
  <c r="L44"/>
  <c r="G44"/>
  <c r="AJ319" i="104"/>
  <c r="M44" i="129"/>
  <c r="L319" i="104"/>
  <c r="AA319"/>
  <c r="AG44" i="129"/>
  <c r="F44"/>
  <c r="U319" i="104"/>
  <c r="AL319"/>
  <c r="Q44" i="129"/>
  <c r="J44"/>
  <c r="E44"/>
  <c r="K44"/>
  <c r="J319" i="104"/>
  <c r="Y319"/>
  <c r="AA44" i="129"/>
  <c r="AI319" i="104"/>
  <c r="AB319"/>
  <c r="S319"/>
  <c r="AB44" i="129"/>
  <c r="V319" i="104"/>
  <c r="X44" i="129"/>
  <c r="AH44"/>
  <c r="H319" i="104"/>
  <c r="N319" s="1"/>
  <c r="L321"/>
  <c r="M46" i="129"/>
  <c r="AI321" i="104"/>
  <c r="AB46" i="129"/>
  <c r="X321" i="104"/>
  <c r="O321"/>
  <c r="AK321"/>
  <c r="N46" i="129"/>
  <c r="K46"/>
  <c r="Y321" i="104"/>
  <c r="J46" i="129"/>
  <c r="C46"/>
  <c r="R46"/>
  <c r="F46"/>
  <c r="AJ321" i="104"/>
  <c r="AA321"/>
  <c r="AF46" i="129"/>
  <c r="S46"/>
  <c r="P321" i="104"/>
  <c r="AM321"/>
  <c r="AC321"/>
  <c r="AB321"/>
  <c r="AH46" i="129"/>
  <c r="T46"/>
  <c r="Q46"/>
  <c r="W321" i="104"/>
  <c r="H321"/>
  <c r="M321"/>
  <c r="AE46" i="129"/>
  <c r="M116" i="122"/>
  <c r="I147" i="131"/>
  <c r="G8" i="9"/>
  <c r="G15" s="1"/>
  <c r="E136" i="93"/>
  <c r="E52"/>
  <c r="E66"/>
  <c r="E24"/>
  <c r="E108"/>
  <c r="P135"/>
  <c r="P107"/>
  <c r="P23"/>
  <c r="P65"/>
  <c r="N93"/>
  <c r="N65"/>
  <c r="N23"/>
  <c r="N107"/>
  <c r="N51"/>
  <c r="L135"/>
  <c r="L51"/>
  <c r="L121"/>
  <c r="L37"/>
  <c r="L93"/>
  <c r="J121"/>
  <c r="J37"/>
  <c r="J93"/>
  <c r="J135"/>
  <c r="J79"/>
  <c r="H65"/>
  <c r="H93"/>
  <c r="H107"/>
  <c r="H79"/>
  <c r="H37"/>
  <c r="Z22" i="129"/>
  <c r="AI22" s="1"/>
  <c r="W187" i="92"/>
  <c r="U205"/>
  <c r="U42" i="54"/>
  <c r="U46" s="1"/>
  <c r="S36"/>
  <c r="S38" s="1"/>
  <c r="S40" s="1"/>
  <c r="R28" i="15"/>
  <c r="R310" i="92"/>
  <c r="R14" s="1"/>
  <c r="E311"/>
  <c r="E31" s="1"/>
  <c r="W316"/>
  <c r="P35" i="113"/>
  <c r="T127" i="92"/>
  <c r="U127" s="1"/>
  <c r="U159" s="1"/>
  <c r="T187"/>
  <c r="Q58"/>
  <c r="Q187"/>
  <c r="M100" i="122"/>
  <c r="F21" i="91"/>
  <c r="I16"/>
  <c r="E314" i="92"/>
  <c r="E45" s="1"/>
  <c r="E47" s="1"/>
  <c r="Y316"/>
  <c r="K35" i="67" s="1"/>
  <c r="S310" i="92"/>
  <c r="S14" s="1"/>
  <c r="V310"/>
  <c r="V14" s="1"/>
  <c r="E313"/>
  <c r="C33" s="1"/>
  <c r="C34" s="1"/>
  <c r="X316"/>
  <c r="P310"/>
  <c r="P14" s="1"/>
  <c r="F312"/>
  <c r="F32" s="1"/>
  <c r="X310"/>
  <c r="X14" s="1"/>
  <c r="V316"/>
  <c r="N310"/>
  <c r="N14" s="1"/>
  <c r="M125" i="122"/>
  <c r="M88"/>
  <c r="M21"/>
  <c r="M13"/>
  <c r="I21" i="129"/>
  <c r="Z21" s="1"/>
  <c r="AI21" s="1"/>
  <c r="Y20"/>
  <c r="G42" i="9"/>
  <c r="M36" i="54"/>
  <c r="M38" s="1"/>
  <c r="M40" s="1"/>
  <c r="E72" i="100"/>
  <c r="J28" i="15"/>
  <c r="O310" i="92"/>
  <c r="O14" s="1"/>
  <c r="I19" i="91"/>
  <c r="F62" i="6"/>
  <c r="J46" i="9"/>
  <c r="J44"/>
  <c r="J53"/>
  <c r="H147" i="131"/>
  <c r="G29" i="9"/>
  <c r="G40"/>
  <c r="G41" s="1"/>
  <c r="G14"/>
  <c r="G45" i="91"/>
  <c r="F108" i="131"/>
  <c r="L36" i="54"/>
  <c r="L38" s="1"/>
  <c r="L40" s="1"/>
  <c r="AF36"/>
  <c r="C40" i="45"/>
  <c r="I20" i="129"/>
  <c r="Z20" s="1"/>
  <c r="AI20" s="1"/>
  <c r="R130" i="93"/>
  <c r="R126"/>
  <c r="R114"/>
  <c r="R112"/>
  <c r="R102"/>
  <c r="N95" i="1"/>
  <c r="AE97"/>
  <c r="AN97" s="1"/>
  <c r="AF179"/>
  <c r="AF184" s="1"/>
  <c r="AF190" s="1"/>
  <c r="AF193" s="1"/>
  <c r="AF209" s="1"/>
  <c r="AF212"/>
  <c r="M54" i="45" s="1"/>
  <c r="N31" s="1"/>
  <c r="AM151" i="1"/>
  <c r="AM179" s="1"/>
  <c r="AM184" s="1"/>
  <c r="AM190" s="1"/>
  <c r="AL151"/>
  <c r="AL179" s="1"/>
  <c r="AL184" s="1"/>
  <c r="AL190" s="1"/>
  <c r="AD171" i="98" s="1"/>
  <c r="AD173" s="1"/>
  <c r="AD174" s="1"/>
  <c r="AK151" i="1"/>
  <c r="AK179" s="1"/>
  <c r="AK184" s="1"/>
  <c r="AK190" s="1"/>
  <c r="AK193" s="1"/>
  <c r="AK209" s="1"/>
  <c r="AI151"/>
  <c r="AI179" s="1"/>
  <c r="AI184" s="1"/>
  <c r="AI190" s="1"/>
  <c r="AA171" i="98" s="1"/>
  <c r="AA173" s="1"/>
  <c r="AA174" s="1"/>
  <c r="O42" i="67"/>
  <c r="AN111" i="1"/>
  <c r="AG151"/>
  <c r="AG179" s="1"/>
  <c r="AG184" s="1"/>
  <c r="AG190" s="1"/>
  <c r="AM154"/>
  <c r="H15" i="67"/>
  <c r="G61" i="45" s="1"/>
  <c r="H38" s="1"/>
  <c r="I13" i="129"/>
  <c r="AE43" i="1"/>
  <c r="AN43" s="1"/>
  <c r="AD39"/>
  <c r="N41"/>
  <c r="M17" i="113"/>
  <c r="AD67" i="1"/>
  <c r="AE69"/>
  <c r="L23" i="113"/>
  <c r="AE82" i="1"/>
  <c r="O154"/>
  <c r="Y151"/>
  <c r="Y179" s="1"/>
  <c r="Y184" s="1"/>
  <c r="Y190" s="1"/>
  <c r="Y193" s="1"/>
  <c r="Y209" s="1"/>
  <c r="X151"/>
  <c r="W151"/>
  <c r="W179" s="1"/>
  <c r="W184" s="1"/>
  <c r="W190" s="1"/>
  <c r="Q171" i="98" s="1"/>
  <c r="Q173" s="1"/>
  <c r="Q174" s="1"/>
  <c r="U151" i="1"/>
  <c r="U179" s="1"/>
  <c r="U184" s="1"/>
  <c r="U190" s="1"/>
  <c r="O171" i="98" s="1"/>
  <c r="O173" s="1"/>
  <c r="O174" s="1"/>
  <c r="Q151" i="1"/>
  <c r="Q179" s="1"/>
  <c r="Q184" s="1"/>
  <c r="Q190" s="1"/>
  <c r="K25" i="113"/>
  <c r="AE110" i="1"/>
  <c r="U16" i="100"/>
  <c r="F60" i="45" s="1"/>
  <c r="G37" s="1"/>
  <c r="AC151" i="1"/>
  <c r="AC212" s="1"/>
  <c r="L54" i="45" s="1"/>
  <c r="M31" s="1"/>
  <c r="Z16" i="129"/>
  <c r="AI16" s="1"/>
  <c r="X55" i="93" s="1"/>
  <c r="Y55" s="1"/>
  <c r="Q154" i="1"/>
  <c r="AE128"/>
  <c r="AN128" s="1"/>
  <c r="AN126"/>
  <c r="AI25" i="129" s="1"/>
  <c r="Z25"/>
  <c r="U154" i="1"/>
  <c r="F72" i="100"/>
  <c r="AE145" i="1"/>
  <c r="AN145" s="1"/>
  <c r="AE144"/>
  <c r="AN144" s="1"/>
  <c r="AE142"/>
  <c r="AN142" s="1"/>
  <c r="AE139"/>
  <c r="AN139" s="1"/>
  <c r="AE138"/>
  <c r="J29" i="113"/>
  <c r="T151" i="1"/>
  <c r="T179" s="1"/>
  <c r="T184" s="1"/>
  <c r="T190" s="1"/>
  <c r="T193" s="1"/>
  <c r="T209" s="1"/>
  <c r="AD159"/>
  <c r="AK154"/>
  <c r="N28" i="15"/>
  <c r="AG154" i="1"/>
  <c r="AL193"/>
  <c r="AL209" s="1"/>
  <c r="AD155"/>
  <c r="J36" i="54"/>
  <c r="J38" s="1"/>
  <c r="J40" s="1"/>
  <c r="J44" s="1"/>
  <c r="Y17" i="129"/>
  <c r="Y29" s="1"/>
  <c r="N155" i="1"/>
  <c r="H28" i="15"/>
  <c r="M179" i="1"/>
  <c r="M184" s="1"/>
  <c r="M190" s="1"/>
  <c r="M193" s="1"/>
  <c r="M209" s="1"/>
  <c r="I151"/>
  <c r="I179" s="1"/>
  <c r="I184" s="1"/>
  <c r="I190" s="1"/>
  <c r="R144" i="93"/>
  <c r="R142"/>
  <c r="N321" i="104"/>
  <c r="Y46" i="129"/>
  <c r="AF38" i="54"/>
  <c r="AD46"/>
  <c r="AD40"/>
  <c r="AD42" s="1"/>
  <c r="AC46"/>
  <c r="AE44"/>
  <c r="P46"/>
  <c r="D40" i="100"/>
  <c r="AE192" i="1"/>
  <c r="AN192" s="1"/>
  <c r="AO192" s="1"/>
  <c r="W54" i="45" s="1"/>
  <c r="X31" s="1"/>
  <c r="K151" i="1"/>
  <c r="I35" i="38" s="1"/>
  <c r="H179" i="1"/>
  <c r="H184" s="1"/>
  <c r="H190" s="1"/>
  <c r="C171" i="98" s="1"/>
  <c r="C173" s="1"/>
  <c r="C174" s="1"/>
  <c r="AD53" i="1"/>
  <c r="AE55"/>
  <c r="AN55" s="1"/>
  <c r="N53"/>
  <c r="K17" i="113"/>
  <c r="Y13" i="129"/>
  <c r="Z13" s="1"/>
  <c r="AI13" s="1"/>
  <c r="AD157" i="1"/>
  <c r="AE41"/>
  <c r="N39"/>
  <c r="G49" i="38"/>
  <c r="D55" i="45" s="1"/>
  <c r="E32" s="1"/>
  <c r="C32" s="1"/>
  <c r="AE26" i="1"/>
  <c r="AN26" s="1"/>
  <c r="AB100" i="32" s="1"/>
  <c r="F64" i="45" s="1"/>
  <c r="G41" s="1"/>
  <c r="K13" i="113"/>
  <c r="N27" i="1"/>
  <c r="N25" s="1"/>
  <c r="G35" i="54" s="1"/>
  <c r="AE33" i="1"/>
  <c r="AN33" s="1"/>
  <c r="AB106" i="32" s="1"/>
  <c r="L64" i="45" s="1"/>
  <c r="M41" s="1"/>
  <c r="AE29" i="1"/>
  <c r="AN29" s="1"/>
  <c r="AB102" i="32" s="1"/>
  <c r="H64" i="45" s="1"/>
  <c r="I41" s="1"/>
  <c r="AB36" i="54"/>
  <c r="AB38" s="1"/>
  <c r="AB40" s="1"/>
  <c r="AB44" s="1"/>
  <c r="Y154" i="1"/>
  <c r="Y14" i="129"/>
  <c r="AD156" i="1"/>
  <c r="AE19"/>
  <c r="AN19" s="1"/>
  <c r="AE160"/>
  <c r="AN160" s="1"/>
  <c r="M47" i="54"/>
  <c r="M59" i="45" s="1"/>
  <c r="N36" s="1"/>
  <c r="AE12" i="1"/>
  <c r="AN12" s="1"/>
  <c r="AE15"/>
  <c r="AN15" s="1"/>
  <c r="AE16"/>
  <c r="AN16" s="1"/>
  <c r="I154"/>
  <c r="N154" s="1"/>
  <c r="N157"/>
  <c r="I15" i="129"/>
  <c r="I27" s="1"/>
  <c r="D28" i="15"/>
  <c r="N13" i="1"/>
  <c r="N11" s="1"/>
  <c r="G34" i="54" s="1"/>
  <c r="G47" s="1"/>
  <c r="F59" i="45" s="1"/>
  <c r="G36" s="1"/>
  <c r="E75" i="59"/>
  <c r="AE194" i="104"/>
  <c r="AD250"/>
  <c r="AE251"/>
  <c r="AN251" s="1"/>
  <c r="AE189"/>
  <c r="T283"/>
  <c r="AN176"/>
  <c r="G71" i="94"/>
  <c r="F37" i="129"/>
  <c r="AC37"/>
  <c r="AD37"/>
  <c r="AF37"/>
  <c r="X37"/>
  <c r="V37"/>
  <c r="T37"/>
  <c r="N37"/>
  <c r="G37"/>
  <c r="AG37"/>
  <c r="W37"/>
  <c r="U37"/>
  <c r="O37"/>
  <c r="M37"/>
  <c r="K37"/>
  <c r="C37"/>
  <c r="AA37"/>
  <c r="AB37"/>
  <c r="D37"/>
  <c r="H37"/>
  <c r="AH37"/>
  <c r="R37"/>
  <c r="P37"/>
  <c r="L37"/>
  <c r="J37"/>
  <c r="AE37"/>
  <c r="S37"/>
  <c r="Q37"/>
  <c r="E37"/>
  <c r="AA39"/>
  <c r="E39"/>
  <c r="G39"/>
  <c r="J39"/>
  <c r="L39"/>
  <c r="N39"/>
  <c r="P39"/>
  <c r="R39"/>
  <c r="T39"/>
  <c r="V39"/>
  <c r="X39"/>
  <c r="AB39"/>
  <c r="AD39"/>
  <c r="AF39"/>
  <c r="D39"/>
  <c r="H39"/>
  <c r="K39"/>
  <c r="M39"/>
  <c r="O39"/>
  <c r="Q39"/>
  <c r="S39"/>
  <c r="U39"/>
  <c r="W39"/>
  <c r="AC39"/>
  <c r="AE39"/>
  <c r="AH39"/>
  <c r="F39"/>
  <c r="C39"/>
  <c r="AG39"/>
  <c r="M41"/>
  <c r="S41"/>
  <c r="U41"/>
  <c r="D41"/>
  <c r="H41"/>
  <c r="G41"/>
  <c r="L41"/>
  <c r="R41"/>
  <c r="T41"/>
  <c r="AA41"/>
  <c r="AD41"/>
  <c r="AE41"/>
  <c r="AF41"/>
  <c r="X41"/>
  <c r="E41"/>
  <c r="W41"/>
  <c r="K41"/>
  <c r="O41"/>
  <c r="Q41"/>
  <c r="N41"/>
  <c r="P41"/>
  <c r="V41"/>
  <c r="AB41"/>
  <c r="AC41"/>
  <c r="AG41"/>
  <c r="AH41"/>
  <c r="F41"/>
  <c r="C41"/>
  <c r="J41"/>
  <c r="R74" i="93"/>
  <c r="O88"/>
  <c r="C88"/>
  <c r="D88"/>
  <c r="K32"/>
  <c r="Q32"/>
  <c r="M32"/>
  <c r="N32"/>
  <c r="R30"/>
  <c r="G32"/>
  <c r="I32"/>
  <c r="F32"/>
  <c r="D32"/>
  <c r="S31"/>
  <c r="D62" i="45" s="1"/>
  <c r="E39" s="1"/>
  <c r="R28" i="93"/>
  <c r="F129" i="6"/>
  <c r="F135" s="1"/>
  <c r="P89" i="32"/>
  <c r="J50" i="91" s="1"/>
  <c r="J52"/>
  <c r="J56" s="1"/>
  <c r="J60" s="1"/>
  <c r="AA111" i="32"/>
  <c r="AA113" s="1"/>
  <c r="H193" i="1"/>
  <c r="H209" s="1"/>
  <c r="S42" i="54"/>
  <c r="S46" s="1"/>
  <c r="S44"/>
  <c r="V193" i="1"/>
  <c r="V209" s="1"/>
  <c r="T171" i="98"/>
  <c r="Z193" i="1"/>
  <c r="Z209" s="1"/>
  <c r="AI193"/>
  <c r="AI209" s="1"/>
  <c r="D70" i="6" s="1"/>
  <c r="AB42" i="54"/>
  <c r="AB46" s="1"/>
  <c r="W193" i="1"/>
  <c r="W209" s="1"/>
  <c r="D83" i="6"/>
  <c r="D85" s="1"/>
  <c r="D97" s="1"/>
  <c r="Z53" i="45" s="1"/>
  <c r="AA30" s="1"/>
  <c r="X171" i="98"/>
  <c r="X173" s="1"/>
  <c r="X174" s="1"/>
  <c r="L193" i="1"/>
  <c r="L209" s="1"/>
  <c r="G171" i="98"/>
  <c r="H171"/>
  <c r="H173" s="1"/>
  <c r="H174" s="1"/>
  <c r="Z44" i="54"/>
  <c r="Z42"/>
  <c r="Z46" s="1"/>
  <c r="N171" i="98"/>
  <c r="AJ193" i="1"/>
  <c r="AJ209" s="1"/>
  <c r="AB171" i="98"/>
  <c r="AB173" s="1"/>
  <c r="AB174" s="1"/>
  <c r="S171"/>
  <c r="S173" s="1"/>
  <c r="S174" s="1"/>
  <c r="AG212" i="1"/>
  <c r="N54" i="45" s="1"/>
  <c r="O31" s="1"/>
  <c r="Z171" i="98"/>
  <c r="Z173" s="1"/>
  <c r="Z174" s="1"/>
  <c r="AH193" i="1"/>
  <c r="AH209" s="1"/>
  <c r="T34" i="54"/>
  <c r="AA151" i="1"/>
  <c r="AA179" s="1"/>
  <c r="AA184" s="1"/>
  <c r="AA190" s="1"/>
  <c r="R35" i="54"/>
  <c r="M13" i="113"/>
  <c r="AE46" i="54"/>
  <c r="AE42"/>
  <c r="E22" i="45"/>
  <c r="C22"/>
  <c r="N23" i="113"/>
  <c r="AN275" i="104"/>
  <c r="R125" i="92"/>
  <c r="S125" s="1"/>
  <c r="R187"/>
  <c r="R59"/>
  <c r="R205"/>
  <c r="M102" i="122"/>
  <c r="D335" i="104"/>
  <c r="C335"/>
  <c r="X227" i="92"/>
  <c r="X259" s="1"/>
  <c r="X230"/>
  <c r="X262" s="1"/>
  <c r="X229"/>
  <c r="X261" s="1"/>
  <c r="X228"/>
  <c r="X260" s="1"/>
  <c r="Y217"/>
  <c r="K295" i="104"/>
  <c r="DA57" i="45" s="1"/>
  <c r="DB34" s="1"/>
  <c r="K282" i="104"/>
  <c r="U295"/>
  <c r="DL57" i="45" s="1"/>
  <c r="DM34" s="1"/>
  <c r="U282" i="104"/>
  <c r="AC295"/>
  <c r="DT57" i="45" s="1"/>
  <c r="DU34" s="1"/>
  <c r="AC282" i="104"/>
  <c r="M122" i="122"/>
  <c r="L23" i="59"/>
  <c r="G25"/>
  <c r="L25" s="1"/>
  <c r="AD153" i="1"/>
  <c r="AE153" s="1"/>
  <c r="AN153" s="1"/>
  <c r="L29" i="113"/>
  <c r="M23"/>
  <c r="H36" i="54"/>
  <c r="H38" s="1"/>
  <c r="H40" s="1"/>
  <c r="AE27" i="1"/>
  <c r="D54" i="6"/>
  <c r="Q34" i="54"/>
  <c r="M11" i="113"/>
  <c r="S151" i="1"/>
  <c r="S179" s="1"/>
  <c r="S184" s="1"/>
  <c r="S190" s="1"/>
  <c r="L11" i="113"/>
  <c r="I13"/>
  <c r="G15" i="91"/>
  <c r="H88" i="59"/>
  <c r="I56" i="45" s="1"/>
  <c r="J33" s="1"/>
  <c r="AN271" i="104"/>
  <c r="N15" i="113"/>
  <c r="F36" i="91"/>
  <c r="P57" i="92"/>
  <c r="P205"/>
  <c r="P187"/>
  <c r="P123"/>
  <c r="Q123" s="1"/>
  <c r="P7"/>
  <c r="O22"/>
  <c r="M310"/>
  <c r="M14" s="1"/>
  <c r="L309"/>
  <c r="F14" i="91"/>
  <c r="M24" i="59"/>
  <c r="E56" i="45" s="1"/>
  <c r="F33" s="1"/>
  <c r="F33" i="113"/>
  <c r="P33" s="1"/>
  <c r="AN252" i="104"/>
  <c r="AN250" s="1"/>
  <c r="AE250"/>
  <c r="Q295"/>
  <c r="DG57" i="45" s="1"/>
  <c r="DH34" s="1"/>
  <c r="Q282" i="104"/>
  <c r="Y295"/>
  <c r="DP57" i="45" s="1"/>
  <c r="DQ34" s="1"/>
  <c r="Y282" i="104"/>
  <c r="I48" i="91"/>
  <c r="R47" i="54"/>
  <c r="R59" i="45" s="1"/>
  <c r="S36" s="1"/>
  <c r="AE54" i="1"/>
  <c r="N137"/>
  <c r="N151" s="1"/>
  <c r="AB151"/>
  <c r="L15" i="113"/>
  <c r="L17"/>
  <c r="D53" i="6"/>
  <c r="E24" i="45"/>
  <c r="C24"/>
  <c r="S28" i="15"/>
  <c r="Y35" i="54"/>
  <c r="Y36" s="1"/>
  <c r="Y38" s="1"/>
  <c r="P11" i="1"/>
  <c r="E28" i="15"/>
  <c r="T28"/>
  <c r="K28"/>
  <c r="L13" i="113"/>
  <c r="R11" i="1"/>
  <c r="O95"/>
  <c r="AE125"/>
  <c r="AD13"/>
  <c r="AD11" s="1"/>
  <c r="N159"/>
  <c r="AE159" s="1"/>
  <c r="AN159" s="1"/>
  <c r="W27" i="54"/>
  <c r="I18" i="129"/>
  <c r="Z18" s="1"/>
  <c r="AI18" s="1"/>
  <c r="I41"/>
  <c r="I14"/>
  <c r="Y15"/>
  <c r="Z15" s="1"/>
  <c r="AI15" s="1"/>
  <c r="Z28"/>
  <c r="AA44" i="92"/>
  <c r="L116" i="93"/>
  <c r="S115"/>
  <c r="J62" i="45" s="1"/>
  <c r="K39" s="1"/>
  <c r="C39" s="1"/>
  <c r="M116" i="93"/>
  <c r="P116"/>
  <c r="K116"/>
  <c r="I116"/>
  <c r="E116"/>
  <c r="R116" s="1"/>
  <c r="Q116"/>
  <c r="D128"/>
  <c r="R128" s="1"/>
  <c r="J41" i="67"/>
  <c r="G100" i="93"/>
  <c r="F100"/>
  <c r="Q100"/>
  <c r="E32"/>
  <c r="J32"/>
  <c r="P32"/>
  <c r="O32"/>
  <c r="L32"/>
  <c r="C32"/>
  <c r="D334" i="104"/>
  <c r="H24" i="91"/>
  <c r="AD176" i="104"/>
  <c r="I79" i="93"/>
  <c r="AF77" i="98"/>
  <c r="AF104" s="1"/>
  <c r="X29" i="54"/>
  <c r="AG12"/>
  <c r="AG29" s="1"/>
  <c r="L44"/>
  <c r="L42"/>
  <c r="L46" s="1"/>
  <c r="S55" i="93"/>
  <c r="S157" i="92"/>
  <c r="T125"/>
  <c r="AA42" i="54"/>
  <c r="AA46" s="1"/>
  <c r="AA44"/>
  <c r="P44"/>
  <c r="P42"/>
  <c r="AC42"/>
  <c r="AC44"/>
  <c r="AL317" i="104"/>
  <c r="AF317"/>
  <c r="Z317"/>
  <c r="Q317"/>
  <c r="AK317"/>
  <c r="I317"/>
  <c r="X317"/>
  <c r="W317"/>
  <c r="H317"/>
  <c r="U317"/>
  <c r="M317"/>
  <c r="AJ317"/>
  <c r="AB317"/>
  <c r="S317"/>
  <c r="K317"/>
  <c r="D42" i="129"/>
  <c r="F42"/>
  <c r="H42"/>
  <c r="Q42"/>
  <c r="S42"/>
  <c r="AA42"/>
  <c r="AC42"/>
  <c r="C42"/>
  <c r="G42"/>
  <c r="E42"/>
  <c r="J42"/>
  <c r="L42"/>
  <c r="N42"/>
  <c r="T42"/>
  <c r="V42"/>
  <c r="AD42"/>
  <c r="AF42"/>
  <c r="AH42"/>
  <c r="AI317" i="104"/>
  <c r="R317"/>
  <c r="J317"/>
  <c r="Y317"/>
  <c r="AH317"/>
  <c r="P317"/>
  <c r="O317"/>
  <c r="AG317"/>
  <c r="V317"/>
  <c r="AC317"/>
  <c r="AM317"/>
  <c r="T317"/>
  <c r="L317"/>
  <c r="AA317"/>
  <c r="K42" i="129"/>
  <c r="M42"/>
  <c r="O42"/>
  <c r="U42"/>
  <c r="W42"/>
  <c r="AE42"/>
  <c r="AG42"/>
  <c r="P42"/>
  <c r="R42"/>
  <c r="X42"/>
  <c r="AB42"/>
  <c r="AD40"/>
  <c r="I315" i="104"/>
  <c r="O40" i="129"/>
  <c r="V315" i="104"/>
  <c r="D40" i="129"/>
  <c r="X40"/>
  <c r="AC315" i="104"/>
  <c r="AE40" i="129"/>
  <c r="H315" i="104"/>
  <c r="M40" i="129"/>
  <c r="T315" i="104"/>
  <c r="L315"/>
  <c r="V40" i="129"/>
  <c r="AA315" i="104"/>
  <c r="AG40" i="129"/>
  <c r="AH315" i="104"/>
  <c r="K40" i="129"/>
  <c r="R315" i="104"/>
  <c r="J315"/>
  <c r="T40" i="129"/>
  <c r="Y315" i="104"/>
  <c r="AA40" i="129"/>
  <c r="AG315" i="104"/>
  <c r="AF315"/>
  <c r="P315"/>
  <c r="H40" i="129"/>
  <c r="R40"/>
  <c r="W315" i="104"/>
  <c r="C40" i="129"/>
  <c r="AC40"/>
  <c r="AK315" i="104"/>
  <c r="AJ315"/>
  <c r="W40" i="129"/>
  <c r="F40"/>
  <c r="P40"/>
  <c r="U315" i="104"/>
  <c r="M315"/>
  <c r="AF40" i="129"/>
  <c r="AI315" i="104"/>
  <c r="U40" i="129"/>
  <c r="AB315" i="104"/>
  <c r="N40" i="129"/>
  <c r="S315" i="104"/>
  <c r="K315"/>
  <c r="AH40" i="129"/>
  <c r="AM315" i="104"/>
  <c r="S40" i="129"/>
  <c r="Z315" i="104"/>
  <c r="L40" i="129"/>
  <c r="Q315" i="104"/>
  <c r="G40" i="129"/>
  <c r="AB40"/>
  <c r="AL315" i="104"/>
  <c r="Q40" i="129"/>
  <c r="X315" i="104"/>
  <c r="J40" i="129"/>
  <c r="O315" i="104"/>
  <c r="E40" i="129"/>
  <c r="H313" i="104"/>
  <c r="AF313"/>
  <c r="X313"/>
  <c r="W313"/>
  <c r="Z313"/>
  <c r="Q313"/>
  <c r="AL313"/>
  <c r="AI313"/>
  <c r="AB313"/>
  <c r="S313"/>
  <c r="K313"/>
  <c r="AH313"/>
  <c r="V313"/>
  <c r="AC313"/>
  <c r="N38" i="129"/>
  <c r="D38"/>
  <c r="T38"/>
  <c r="AD38"/>
  <c r="H38"/>
  <c r="M38"/>
  <c r="AC38"/>
  <c r="AG38"/>
  <c r="P38"/>
  <c r="AB38"/>
  <c r="S38"/>
  <c r="W38"/>
  <c r="X38"/>
  <c r="K38"/>
  <c r="E38"/>
  <c r="C38"/>
  <c r="AG313" i="104"/>
  <c r="AJ313"/>
  <c r="P313"/>
  <c r="O313"/>
  <c r="R313"/>
  <c r="J313"/>
  <c r="Y313"/>
  <c r="AM313"/>
  <c r="T313"/>
  <c r="L313"/>
  <c r="AA313"/>
  <c r="AK313"/>
  <c r="I313"/>
  <c r="U313"/>
  <c r="M313"/>
  <c r="Q38" i="129"/>
  <c r="U38"/>
  <c r="F38"/>
  <c r="L38"/>
  <c r="AF38"/>
  <c r="V38"/>
  <c r="G38"/>
  <c r="J38"/>
  <c r="AE38"/>
  <c r="R38"/>
  <c r="O38"/>
  <c r="AH38"/>
  <c r="AA38"/>
  <c r="V127" i="92"/>
  <c r="C35" i="45"/>
  <c r="G36" i="54"/>
  <c r="G38" s="1"/>
  <c r="G40" s="1"/>
  <c r="N36"/>
  <c r="N38" s="1"/>
  <c r="P15" i="113"/>
  <c r="L28" i="15"/>
  <c r="I28"/>
  <c r="I17" i="129"/>
  <c r="Z17" s="1"/>
  <c r="AI17" s="1"/>
  <c r="D72" i="100"/>
  <c r="AF169" i="98"/>
  <c r="T173"/>
  <c r="T174" s="1"/>
  <c r="G173"/>
  <c r="G174" s="1"/>
  <c r="N173"/>
  <c r="N174" s="1"/>
  <c r="E20" i="45"/>
  <c r="C20"/>
  <c r="N121" i="92"/>
  <c r="O121" s="1"/>
  <c r="N55"/>
  <c r="N187"/>
  <c r="N205"/>
  <c r="G32" i="9"/>
  <c r="G20"/>
  <c r="P318" i="104"/>
  <c r="S43" i="129"/>
  <c r="AM318" i="104"/>
  <c r="AH43" i="129"/>
  <c r="E43"/>
  <c r="W318" i="104"/>
  <c r="I318"/>
  <c r="V43" i="129"/>
  <c r="O43"/>
  <c r="L318" i="104"/>
  <c r="AC43" i="129"/>
  <c r="Z318" i="104"/>
  <c r="S318"/>
  <c r="AG318"/>
  <c r="R43" i="129"/>
  <c r="K43"/>
  <c r="H43"/>
  <c r="AB43"/>
  <c r="V318" i="104"/>
  <c r="O318"/>
  <c r="AH318"/>
  <c r="N43" i="129"/>
  <c r="M318" i="104"/>
  <c r="AC318"/>
  <c r="AE43" i="129"/>
  <c r="R318" i="104"/>
  <c r="U43" i="129"/>
  <c r="H318" i="104"/>
  <c r="AF318"/>
  <c r="J43" i="129"/>
  <c r="G43"/>
  <c r="Y318" i="104"/>
  <c r="AG43" i="129"/>
  <c r="X43"/>
  <c r="Q43"/>
  <c r="D43"/>
  <c r="AK318" i="104"/>
  <c r="AB318"/>
  <c r="U318"/>
  <c r="AJ318"/>
  <c r="T43" i="129"/>
  <c r="M43"/>
  <c r="J318" i="104"/>
  <c r="AL318"/>
  <c r="X318"/>
  <c r="Q318"/>
  <c r="AA43" i="129"/>
  <c r="P43"/>
  <c r="C43"/>
  <c r="F43"/>
  <c r="AI318" i="104"/>
  <c r="T318"/>
  <c r="W43" i="129"/>
  <c r="AF43"/>
  <c r="L43"/>
  <c r="K318" i="104"/>
  <c r="AA318"/>
  <c r="AD43" i="129"/>
  <c r="R45"/>
  <c r="AE45"/>
  <c r="J45"/>
  <c r="AD45"/>
  <c r="M45"/>
  <c r="X45"/>
  <c r="AG45"/>
  <c r="S320" i="104"/>
  <c r="I320"/>
  <c r="O45" i="129"/>
  <c r="C45"/>
  <c r="AB320" i="104"/>
  <c r="AH320"/>
  <c r="T320"/>
  <c r="K45" i="129"/>
  <c r="AB45"/>
  <c r="AA320" i="104"/>
  <c r="K320"/>
  <c r="AM320"/>
  <c r="AJ320"/>
  <c r="W45" i="129"/>
  <c r="P320" i="104"/>
  <c r="V320"/>
  <c r="D45" i="129"/>
  <c r="Q45"/>
  <c r="N45"/>
  <c r="AH45"/>
  <c r="X320" i="104"/>
  <c r="L45" i="129"/>
  <c r="Y320" i="104"/>
  <c r="G45" i="129"/>
  <c r="F45"/>
  <c r="U320" i="104"/>
  <c r="AA45" i="129"/>
  <c r="J320" i="104"/>
  <c r="AL320"/>
  <c r="Z320"/>
  <c r="L320"/>
  <c r="P45" i="129"/>
  <c r="H45"/>
  <c r="AK320" i="104"/>
  <c r="O320"/>
  <c r="R320"/>
  <c r="AG320"/>
  <c r="H320"/>
  <c r="U45" i="129"/>
  <c r="V45"/>
  <c r="T45"/>
  <c r="AC320" i="104"/>
  <c r="M320"/>
  <c r="AC45" i="129"/>
  <c r="AF45"/>
  <c r="W320" i="104"/>
  <c r="E45" i="129"/>
  <c r="AI320" i="104"/>
  <c r="Q320"/>
  <c r="AF320"/>
  <c r="S45" i="129"/>
  <c r="Z29"/>
  <c r="Z27"/>
  <c r="X316" i="104"/>
  <c r="U316"/>
  <c r="AK316"/>
  <c r="AF316"/>
  <c r="K316"/>
  <c r="AA316"/>
  <c r="AH316"/>
  <c r="T316"/>
  <c r="Q316"/>
  <c r="AL316"/>
  <c r="R316"/>
  <c r="O316"/>
  <c r="Y316"/>
  <c r="AI316"/>
  <c r="P316"/>
  <c r="M316"/>
  <c r="AC316"/>
  <c r="AM316"/>
  <c r="V316"/>
  <c r="S316"/>
  <c r="H316"/>
  <c r="AJ316"/>
  <c r="AB316"/>
  <c r="L316"/>
  <c r="I316"/>
  <c r="Z316"/>
  <c r="J316"/>
  <c r="W316"/>
  <c r="AG316"/>
  <c r="AG312"/>
  <c r="Z312"/>
  <c r="S312"/>
  <c r="J312"/>
  <c r="H312"/>
  <c r="T312"/>
  <c r="M312"/>
  <c r="AC312"/>
  <c r="I312"/>
  <c r="AK312"/>
  <c r="O312"/>
  <c r="AJ312"/>
  <c r="P312"/>
  <c r="Q312"/>
  <c r="AH312"/>
  <c r="R312"/>
  <c r="K312"/>
  <c r="AA312"/>
  <c r="AF312"/>
  <c r="AM312"/>
  <c r="AB312"/>
  <c r="U312"/>
  <c r="L312"/>
  <c r="AL312"/>
  <c r="V312"/>
  <c r="W312"/>
  <c r="AI312"/>
  <c r="X312"/>
  <c r="Y312"/>
  <c r="I21" i="91"/>
  <c r="V314" i="104"/>
  <c r="K314"/>
  <c r="S314"/>
  <c r="AA314"/>
  <c r="AG314"/>
  <c r="AI314"/>
  <c r="I314"/>
  <c r="P314"/>
  <c r="X314"/>
  <c r="M314"/>
  <c r="U314"/>
  <c r="AC314"/>
  <c r="H314"/>
  <c r="AK314"/>
  <c r="R314"/>
  <c r="Z314"/>
  <c r="O314"/>
  <c r="W314"/>
  <c r="J314"/>
  <c r="AL314"/>
  <c r="AH314"/>
  <c r="AJ314"/>
  <c r="T314"/>
  <c r="AB314"/>
  <c r="Q314"/>
  <c r="Y314"/>
  <c r="L314"/>
  <c r="AF314"/>
  <c r="AM314"/>
  <c r="G44" i="9"/>
  <c r="K44" s="1"/>
  <c r="U62" i="92" l="1"/>
  <c r="U187"/>
  <c r="U128"/>
  <c r="Q124"/>
  <c r="Q205"/>
  <c r="T205"/>
  <c r="T61"/>
  <c r="R124"/>
  <c r="V128"/>
  <c r="X130"/>
  <c r="I35" i="91"/>
  <c r="G36"/>
  <c r="AE176" i="104"/>
  <c r="AN144"/>
  <c r="AN143" s="1"/>
  <c r="AQ143" s="1"/>
  <c r="AQ248" s="1"/>
  <c r="V92" i="32" s="1"/>
  <c r="D64" i="45" s="1"/>
  <c r="E41" s="1"/>
  <c r="AE143" i="104"/>
  <c r="N250"/>
  <c r="AE113"/>
  <c r="AE125" s="1"/>
  <c r="BH57" i="45" s="1"/>
  <c r="BI34" s="1"/>
  <c r="AN129" i="104"/>
  <c r="AN128" s="1"/>
  <c r="AP128" s="1"/>
  <c r="AP248" s="1"/>
  <c r="X92" i="32" s="1"/>
  <c r="E64" i="45" s="1"/>
  <c r="F41" s="1"/>
  <c r="AE128" i="104"/>
  <c r="N11" i="113"/>
  <c r="AN269" i="104"/>
  <c r="AC268"/>
  <c r="AN273"/>
  <c r="N19" i="113"/>
  <c r="P19" s="1"/>
  <c r="O42" i="54"/>
  <c r="O46" s="1"/>
  <c r="O44"/>
  <c r="N17" i="113"/>
  <c r="AN272" i="104"/>
  <c r="N25" i="113"/>
  <c r="P25" s="1"/>
  <c r="AN276" i="104"/>
  <c r="AE277"/>
  <c r="N298"/>
  <c r="V35" i="54"/>
  <c r="V36" s="1"/>
  <c r="V38" s="1"/>
  <c r="AE278" i="104"/>
  <c r="N274"/>
  <c r="N268" s="1"/>
  <c r="AD270"/>
  <c r="P17" i="113"/>
  <c r="G33" i="91"/>
  <c r="AN236" i="104"/>
  <c r="AE236"/>
  <c r="AD44" i="54"/>
  <c r="U193" i="1"/>
  <c r="U209" s="1"/>
  <c r="J42" i="67"/>
  <c r="F61" i="45" s="1"/>
  <c r="G38" s="1"/>
  <c r="AE156" i="1"/>
  <c r="AN156" s="1"/>
  <c r="J179"/>
  <c r="J184" s="1"/>
  <c r="J190" s="1"/>
  <c r="N166"/>
  <c r="AE168"/>
  <c r="N179"/>
  <c r="N184" s="1"/>
  <c r="N190" s="1"/>
  <c r="N193" s="1"/>
  <c r="AD109"/>
  <c r="M21" i="59"/>
  <c r="C56" i="45" s="1"/>
  <c r="D33" s="1"/>
  <c r="C33" s="1"/>
  <c r="H212" i="1"/>
  <c r="C54" i="45" s="1"/>
  <c r="D31" s="1"/>
  <c r="AN226" i="104"/>
  <c r="AN221" s="1"/>
  <c r="AE221"/>
  <c r="AN163"/>
  <c r="AN161" s="1"/>
  <c r="AE161"/>
  <c r="AN150"/>
  <c r="AN146" s="1"/>
  <c r="AE146"/>
  <c r="AD253"/>
  <c r="AE256"/>
  <c r="AE257"/>
  <c r="AN257" s="1"/>
  <c r="N253"/>
  <c r="N265" s="1"/>
  <c r="BW57" i="45" s="1"/>
  <c r="BX34" s="1"/>
  <c r="AN135" i="104"/>
  <c r="AN131" s="1"/>
  <c r="AE131"/>
  <c r="AD265"/>
  <c r="CN57" i="45" s="1"/>
  <c r="CO34" s="1"/>
  <c r="AE197" i="1"/>
  <c r="N195"/>
  <c r="N209" s="1"/>
  <c r="X179"/>
  <c r="X184" s="1"/>
  <c r="X190" s="1"/>
  <c r="X212"/>
  <c r="J54" i="45" s="1"/>
  <c r="K31" s="1"/>
  <c r="G13" i="9"/>
  <c r="G16" s="1"/>
  <c r="M42" i="54"/>
  <c r="M46" s="1"/>
  <c r="M44"/>
  <c r="S125" i="93"/>
  <c r="X125"/>
  <c r="Y125" s="1"/>
  <c r="S60" i="92"/>
  <c r="S126"/>
  <c r="T126" s="1"/>
  <c r="S187"/>
  <c r="S205"/>
  <c r="E79"/>
  <c r="E80" s="1"/>
  <c r="E81" s="1"/>
  <c r="E82" s="1"/>
  <c r="E83" s="1"/>
  <c r="E84" s="1"/>
  <c r="E85" s="1"/>
  <c r="E86" s="1"/>
  <c r="E87" s="1"/>
  <c r="E88" s="1"/>
  <c r="E89" s="1"/>
  <c r="E90" s="1"/>
  <c r="E91" s="1"/>
  <c r="E92" s="1"/>
  <c r="E93" s="1"/>
  <c r="E94" s="1"/>
  <c r="E95" s="1"/>
  <c r="E96" s="1"/>
  <c r="E97" s="1"/>
  <c r="E98" s="1"/>
  <c r="E99" s="1"/>
  <c r="E100" s="1"/>
  <c r="E101" s="1"/>
  <c r="E102" s="1"/>
  <c r="E103" s="1"/>
  <c r="E104" s="1"/>
  <c r="E105" s="1"/>
  <c r="E106" s="1"/>
  <c r="E107" s="1"/>
  <c r="E108" s="1"/>
  <c r="C109"/>
  <c r="E48"/>
  <c r="E49" s="1"/>
  <c r="E50" s="1"/>
  <c r="F31"/>
  <c r="J31"/>
  <c r="P31"/>
  <c r="S31"/>
  <c r="W31"/>
  <c r="Z31"/>
  <c r="AB31"/>
  <c r="H31"/>
  <c r="G31"/>
  <c r="O31"/>
  <c r="U31"/>
  <c r="Y31"/>
  <c r="AB32"/>
  <c r="G32"/>
  <c r="H32" s="1"/>
  <c r="I32" s="1"/>
  <c r="X31"/>
  <c r="V31"/>
  <c r="AC32"/>
  <c r="AD31"/>
  <c r="AI32"/>
  <c r="AF31"/>
  <c r="N31"/>
  <c r="M31"/>
  <c r="T31"/>
  <c r="AA32"/>
  <c r="I31"/>
  <c r="Q31"/>
  <c r="AA31"/>
  <c r="AC31"/>
  <c r="AD32"/>
  <c r="AG32"/>
  <c r="AE31"/>
  <c r="AF32"/>
  <c r="AH32"/>
  <c r="AI31"/>
  <c r="R31"/>
  <c r="L31"/>
  <c r="K31"/>
  <c r="AG31"/>
  <c r="AE32"/>
  <c r="AH31"/>
  <c r="S139" i="93"/>
  <c r="X139"/>
  <c r="Y139" s="1"/>
  <c r="Y44" i="129"/>
  <c r="O187" i="92"/>
  <c r="O205"/>
  <c r="O122"/>
  <c r="P122" s="1"/>
  <c r="O56"/>
  <c r="F10"/>
  <c r="F12" s="1"/>
  <c r="F183"/>
  <c r="F185" s="1"/>
  <c r="F201"/>
  <c r="F203" s="1"/>
  <c r="V129"/>
  <c r="W129" s="1"/>
  <c r="V187"/>
  <c r="V205"/>
  <c r="V63"/>
  <c r="J42" i="54"/>
  <c r="J46" s="1"/>
  <c r="I46" i="129"/>
  <c r="Z46" s="1"/>
  <c r="AI46" s="1"/>
  <c r="AD321" i="104"/>
  <c r="AE321" s="1"/>
  <c r="AN321" s="1"/>
  <c r="I44" i="129"/>
  <c r="AD319" i="104"/>
  <c r="AE319" s="1"/>
  <c r="AN319" s="1"/>
  <c r="J45" i="9"/>
  <c r="E34"/>
  <c r="E46"/>
  <c r="E8"/>
  <c r="E60" s="1"/>
  <c r="E44"/>
  <c r="E22"/>
  <c r="S111" i="93"/>
  <c r="X111"/>
  <c r="Y111" s="1"/>
  <c r="R100"/>
  <c r="AE95" i="1"/>
  <c r="AN95" s="1"/>
  <c r="AE171" i="98"/>
  <c r="AE173" s="1"/>
  <c r="AE174" s="1"/>
  <c r="AM193" i="1"/>
  <c r="AM209" s="1"/>
  <c r="AC171" i="98"/>
  <c r="AC173" s="1"/>
  <c r="AC174" s="1"/>
  <c r="D71" i="6"/>
  <c r="AD151" i="1"/>
  <c r="AN69"/>
  <c r="AE67"/>
  <c r="AN67" s="1"/>
  <c r="R68" i="100"/>
  <c r="J60" i="45" s="1"/>
  <c r="K37" s="1"/>
  <c r="K171" i="98"/>
  <c r="K173" s="1"/>
  <c r="K174" s="1"/>
  <c r="Q193" i="1"/>
  <c r="Q209" s="1"/>
  <c r="AE81"/>
  <c r="AN81" s="1"/>
  <c r="AN82"/>
  <c r="R171" i="98"/>
  <c r="R173" s="1"/>
  <c r="R174" s="1"/>
  <c r="X193" i="1"/>
  <c r="X209" s="1"/>
  <c r="AD154"/>
  <c r="AE154" s="1"/>
  <c r="AN154" s="1"/>
  <c r="AN110"/>
  <c r="AE109"/>
  <c r="AN109" s="1"/>
  <c r="AC179"/>
  <c r="AC184" s="1"/>
  <c r="AC190" s="1"/>
  <c r="D19" i="100"/>
  <c r="C60" i="45" s="1"/>
  <c r="D37" s="1"/>
  <c r="I37" i="129"/>
  <c r="AE137" i="1"/>
  <c r="AN137" s="1"/>
  <c r="AN138"/>
  <c r="AE157"/>
  <c r="AN157" s="1"/>
  <c r="AE155"/>
  <c r="AN155" s="1"/>
  <c r="G12" i="91"/>
  <c r="K179" i="1"/>
  <c r="K184" s="1"/>
  <c r="K190" s="1"/>
  <c r="K212"/>
  <c r="G54" i="45" s="1"/>
  <c r="H31" s="1"/>
  <c r="F12" i="91"/>
  <c r="D171" i="98"/>
  <c r="D173" s="1"/>
  <c r="D174" s="1"/>
  <c r="I193" i="1"/>
  <c r="I209" s="1"/>
  <c r="AF42" i="54"/>
  <c r="AF46"/>
  <c r="Y41" i="129"/>
  <c r="Z41" s="1"/>
  <c r="AI41" s="1"/>
  <c r="AN41" i="1"/>
  <c r="AE39"/>
  <c r="AN39" s="1"/>
  <c r="C12" i="45"/>
  <c r="E12"/>
  <c r="V40" i="54"/>
  <c r="V46"/>
  <c r="E77" i="59"/>
  <c r="F75"/>
  <c r="I212" i="1"/>
  <c r="D54" i="45" s="1"/>
  <c r="E31" s="1"/>
  <c r="AN194" i="104"/>
  <c r="AN191" s="1"/>
  <c r="AE191"/>
  <c r="AN189"/>
  <c r="AE188"/>
  <c r="AE248"/>
  <c r="T282"/>
  <c r="AD283"/>
  <c r="Y37" i="129"/>
  <c r="I39"/>
  <c r="Y39"/>
  <c r="R88" i="93"/>
  <c r="R32"/>
  <c r="G46" i="9"/>
  <c r="K46" s="1"/>
  <c r="J63" i="91"/>
  <c r="G45" i="9"/>
  <c r="D55" i="6"/>
  <c r="F56" s="1"/>
  <c r="F64" s="1"/>
  <c r="E19" i="45"/>
  <c r="C19"/>
  <c r="Y42" i="54"/>
  <c r="Y46" s="1"/>
  <c r="AB44" i="92"/>
  <c r="AA133"/>
  <c r="AA165" s="1"/>
  <c r="AA114"/>
  <c r="AA146" s="1"/>
  <c r="AA113"/>
  <c r="AA145" s="1"/>
  <c r="Z14" i="129"/>
  <c r="I26"/>
  <c r="AN125" i="1"/>
  <c r="AE123"/>
  <c r="AN123" s="1"/>
  <c r="R151"/>
  <c r="R179" s="1"/>
  <c r="R184" s="1"/>
  <c r="R190" s="1"/>
  <c r="K34" i="54"/>
  <c r="AB179" i="1"/>
  <c r="AB184" s="1"/>
  <c r="AB190" s="1"/>
  <c r="D41" i="100"/>
  <c r="D60" i="45" s="1"/>
  <c r="E37" s="1"/>
  <c r="AB212" i="1"/>
  <c r="K54" i="45" s="1"/>
  <c r="L31" s="1"/>
  <c r="M120" i="92"/>
  <c r="N120" s="1"/>
  <c r="M54"/>
  <c r="M187"/>
  <c r="M205"/>
  <c r="P22"/>
  <c r="Q7"/>
  <c r="AN27" i="1"/>
  <c r="AE25"/>
  <c r="H42" i="54"/>
  <c r="H46" s="1"/>
  <c r="H44"/>
  <c r="Y227" i="92"/>
  <c r="Y259" s="1"/>
  <c r="Z217"/>
  <c r="Y231"/>
  <c r="Y263" s="1"/>
  <c r="Y228"/>
  <c r="Y260" s="1"/>
  <c r="Y229"/>
  <c r="Y261" s="1"/>
  <c r="Y230"/>
  <c r="Y262" s="1"/>
  <c r="T36" i="54"/>
  <c r="T38" s="1"/>
  <c r="T40" s="1"/>
  <c r="T47"/>
  <c r="T59" i="45" s="1"/>
  <c r="U36" s="1"/>
  <c r="P47" i="129"/>
  <c r="U211" i="1" s="1"/>
  <c r="P12" i="114" s="1"/>
  <c r="P14" s="1"/>
  <c r="K47" i="129"/>
  <c r="D72" i="6"/>
  <c r="W28" i="54"/>
  <c r="C59" i="45" s="1"/>
  <c r="D36" s="1"/>
  <c r="W29" i="54"/>
  <c r="X28"/>
  <c r="D59" i="45" s="1"/>
  <c r="E36" s="1"/>
  <c r="AD179" i="1"/>
  <c r="AD184" s="1"/>
  <c r="AD190" s="1"/>
  <c r="AD193" s="1"/>
  <c r="AD209" s="1"/>
  <c r="H12" i="91"/>
  <c r="K23" i="113"/>
  <c r="P23" s="1"/>
  <c r="O151" i="1"/>
  <c r="O179" s="1"/>
  <c r="O184" s="1"/>
  <c r="O190" s="1"/>
  <c r="P151"/>
  <c r="I34" i="54"/>
  <c r="K11" i="113"/>
  <c r="AN54" i="1"/>
  <c r="AE53"/>
  <c r="AN53" s="1"/>
  <c r="L310" i="92"/>
  <c r="L14" s="1"/>
  <c r="K309"/>
  <c r="R123"/>
  <c r="Q155"/>
  <c r="S193" i="1"/>
  <c r="S209" s="1"/>
  <c r="M171" i="98"/>
  <c r="M173" s="1"/>
  <c r="M174" s="1"/>
  <c r="Q36" i="54"/>
  <c r="Q38" s="1"/>
  <c r="Q47"/>
  <c r="Q59" i="45" s="1"/>
  <c r="R36" s="1"/>
  <c r="C336" i="104"/>
  <c r="D336"/>
  <c r="AA193" i="1"/>
  <c r="AA209" s="1"/>
  <c r="U171" i="98"/>
  <c r="U173" s="1"/>
  <c r="U174" s="1"/>
  <c r="AG193" i="1"/>
  <c r="AG209" s="1"/>
  <c r="H42" i="67" s="1"/>
  <c r="D61" i="45" s="1"/>
  <c r="E38" s="1"/>
  <c r="C38" s="1"/>
  <c r="C18" s="1"/>
  <c r="Y171" i="98"/>
  <c r="Y173" s="1"/>
  <c r="Y174" s="1"/>
  <c r="D73" i="100"/>
  <c r="E60" i="45" s="1"/>
  <c r="F37" s="1"/>
  <c r="Y40" i="129"/>
  <c r="N315" i="104"/>
  <c r="AE13" i="1"/>
  <c r="D69" i="6"/>
  <c r="R36" i="54"/>
  <c r="R38" s="1"/>
  <c r="R40" s="1"/>
  <c r="E40" i="9"/>
  <c r="E14"/>
  <c r="E29"/>
  <c r="E36" s="1"/>
  <c r="E15"/>
  <c r="E42"/>
  <c r="N40" i="54"/>
  <c r="T47" i="129"/>
  <c r="Y211" i="1" s="1"/>
  <c r="T12" i="114" s="1"/>
  <c r="T14" s="1"/>
  <c r="AG47" i="129"/>
  <c r="AL211" i="1" s="1"/>
  <c r="U47" i="129"/>
  <c r="Z211" i="1" s="1"/>
  <c r="U12" i="114" s="1"/>
  <c r="U14" s="1"/>
  <c r="AE47" i="129"/>
  <c r="AJ211" i="1" s="1"/>
  <c r="H47" i="129"/>
  <c r="M211" i="1" s="1"/>
  <c r="I12" i="114" s="1"/>
  <c r="I14" s="1"/>
  <c r="R47" i="129"/>
  <c r="W211" i="1" s="1"/>
  <c r="R12" i="114" s="1"/>
  <c r="R14" s="1"/>
  <c r="AC47" i="129"/>
  <c r="AH211" i="1" s="1"/>
  <c r="O47" i="129"/>
  <c r="T211" i="1" s="1"/>
  <c r="O12" i="114" s="1"/>
  <c r="O14" s="1"/>
  <c r="E47" i="129"/>
  <c r="H27" i="113" s="1"/>
  <c r="H37" s="1"/>
  <c r="AD313" i="104"/>
  <c r="I38" i="129"/>
  <c r="AD317" i="104"/>
  <c r="Y42" i="129"/>
  <c r="S13" i="93"/>
  <c r="X13"/>
  <c r="Y13" s="1"/>
  <c r="G42" i="54"/>
  <c r="G46" s="1"/>
  <c r="G44"/>
  <c r="C15" i="45"/>
  <c r="E15"/>
  <c r="W127" i="92"/>
  <c r="V159"/>
  <c r="T157"/>
  <c r="U125"/>
  <c r="F47" i="129"/>
  <c r="AB47"/>
  <c r="AG211" i="1" s="1"/>
  <c r="Y38" i="129"/>
  <c r="N313" i="104"/>
  <c r="AE313" s="1"/>
  <c r="AN313" s="1"/>
  <c r="AD315"/>
  <c r="I40" i="129"/>
  <c r="Z40" s="1"/>
  <c r="I42"/>
  <c r="N317" i="104"/>
  <c r="AE317" s="1"/>
  <c r="AN317" s="1"/>
  <c r="O153" i="92"/>
  <c r="P121"/>
  <c r="I27" i="113"/>
  <c r="I37" s="1"/>
  <c r="AD312" i="104"/>
  <c r="O322"/>
  <c r="N312"/>
  <c r="H322"/>
  <c r="S83" i="93"/>
  <c r="X83"/>
  <c r="Y83" s="1"/>
  <c r="E51" i="92"/>
  <c r="Y43" i="129"/>
  <c r="J47"/>
  <c r="Y322" i="104"/>
  <c r="AI322"/>
  <c r="V322"/>
  <c r="L322"/>
  <c r="AB322"/>
  <c r="AF322"/>
  <c r="K322"/>
  <c r="AH322"/>
  <c r="P322"/>
  <c r="I322"/>
  <c r="M322"/>
  <c r="S322"/>
  <c r="AG322"/>
  <c r="AD316"/>
  <c r="AD320"/>
  <c r="AD47" i="129"/>
  <c r="AI211" i="1" s="1"/>
  <c r="AD12" i="114" s="1"/>
  <c r="AD14" s="1"/>
  <c r="AF47" i="129"/>
  <c r="AK211" i="1" s="1"/>
  <c r="AA12" i="114" s="1"/>
  <c r="AA14" s="1"/>
  <c r="M47" i="129"/>
  <c r="D47"/>
  <c r="X47"/>
  <c r="N318" i="104"/>
  <c r="N47" i="129"/>
  <c r="AD318" i="104"/>
  <c r="V47" i="129"/>
  <c r="AA211" i="1" s="1"/>
  <c r="V12" i="114" s="1"/>
  <c r="V14" s="1"/>
  <c r="AH47" i="129"/>
  <c r="AM211" i="1" s="1"/>
  <c r="AC12" i="114" s="1"/>
  <c r="AC14" s="1"/>
  <c r="S47" i="129"/>
  <c r="AI27"/>
  <c r="X41" i="93"/>
  <c r="Y41" s="1"/>
  <c r="S41"/>
  <c r="AI29" i="129"/>
  <c r="X69" i="93"/>
  <c r="Y69" s="1"/>
  <c r="S69"/>
  <c r="I43" i="129"/>
  <c r="C47"/>
  <c r="AI40"/>
  <c r="J32" i="92"/>
  <c r="AD314" i="104"/>
  <c r="N314"/>
  <c r="X322"/>
  <c r="W322"/>
  <c r="AL322"/>
  <c r="U322"/>
  <c r="AM322"/>
  <c r="AA322"/>
  <c r="R322"/>
  <c r="Q322"/>
  <c r="AJ322"/>
  <c r="AK322"/>
  <c r="AC322"/>
  <c r="T322"/>
  <c r="J322"/>
  <c r="Z322"/>
  <c r="N316"/>
  <c r="AE316" s="1"/>
  <c r="AN316" s="1"/>
  <c r="N320"/>
  <c r="I45" i="129"/>
  <c r="Y45"/>
  <c r="L47"/>
  <c r="Q211" i="1" s="1"/>
  <c r="L12" i="114" s="1"/>
  <c r="L14" s="1"/>
  <c r="W47" i="129"/>
  <c r="AA47"/>
  <c r="AF211" i="1" s="1"/>
  <c r="Q47" i="129"/>
  <c r="V211" i="1" s="1"/>
  <c r="Q12" i="114" s="1"/>
  <c r="Q14" s="1"/>
  <c r="G47" i="129"/>
  <c r="S124" i="92" l="1"/>
  <c r="R156"/>
  <c r="V160"/>
  <c r="W128"/>
  <c r="X162"/>
  <c r="Y130"/>
  <c r="P11" i="113"/>
  <c r="W35" i="54"/>
  <c r="X35" s="1"/>
  <c r="AG35" s="1"/>
  <c r="AE274" i="104"/>
  <c r="AE270"/>
  <c r="H36" i="91"/>
  <c r="AD268" i="104"/>
  <c r="H33" i="91" s="1"/>
  <c r="AN278" i="104"/>
  <c r="N29" i="113"/>
  <c r="P29" s="1"/>
  <c r="AN277" i="104"/>
  <c r="AN298" s="1"/>
  <c r="AE298"/>
  <c r="J193" i="1"/>
  <c r="J209" s="1"/>
  <c r="J211" s="1"/>
  <c r="F12" i="114" s="1"/>
  <c r="F14" s="1"/>
  <c r="E171" i="98"/>
  <c r="E173" s="1"/>
  <c r="E174" s="1"/>
  <c r="C13" i="45"/>
  <c r="E13"/>
  <c r="AN168" i="1"/>
  <c r="AE166"/>
  <c r="AN166" s="1"/>
  <c r="AN256" i="104"/>
  <c r="AN253" s="1"/>
  <c r="AN265" s="1"/>
  <c r="CW57" i="45" s="1"/>
  <c r="CX34" s="1"/>
  <c r="AE253" i="104"/>
  <c r="AE265" s="1"/>
  <c r="CO57" i="45" s="1"/>
  <c r="CP34" s="1"/>
  <c r="AN197" i="1"/>
  <c r="AE195"/>
  <c r="AN195" s="1"/>
  <c r="AE320" i="104"/>
  <c r="AN320" s="1"/>
  <c r="E13" i="9"/>
  <c r="E16" s="1"/>
  <c r="E24" s="1"/>
  <c r="Q122" i="92"/>
  <c r="P154"/>
  <c r="AH36"/>
  <c r="AH35"/>
  <c r="AG36"/>
  <c r="AG35"/>
  <c r="L36"/>
  <c r="L35"/>
  <c r="AI35"/>
  <c r="AI36"/>
  <c r="AC35"/>
  <c r="AC36"/>
  <c r="Q36"/>
  <c r="Q35"/>
  <c r="M35"/>
  <c r="M36"/>
  <c r="AF36"/>
  <c r="AF35"/>
  <c r="AD36"/>
  <c r="AD35"/>
  <c r="V35"/>
  <c r="V36"/>
  <c r="Y35"/>
  <c r="Y36"/>
  <c r="O36"/>
  <c r="O35"/>
  <c r="H36"/>
  <c r="H35"/>
  <c r="Z36"/>
  <c r="Z35"/>
  <c r="S35"/>
  <c r="S36"/>
  <c r="J36"/>
  <c r="J35"/>
  <c r="W161"/>
  <c r="X129"/>
  <c r="K35"/>
  <c r="K36"/>
  <c r="R35"/>
  <c r="R36"/>
  <c r="AE36"/>
  <c r="AE35"/>
  <c r="AA35"/>
  <c r="AA36"/>
  <c r="I36"/>
  <c r="I35"/>
  <c r="T36"/>
  <c r="T35"/>
  <c r="N36"/>
  <c r="N35"/>
  <c r="X36"/>
  <c r="X35"/>
  <c r="U35"/>
  <c r="U36"/>
  <c r="G35"/>
  <c r="G36"/>
  <c r="AB36"/>
  <c r="AB35"/>
  <c r="W35"/>
  <c r="W36"/>
  <c r="P35"/>
  <c r="P36"/>
  <c r="F36"/>
  <c r="F35"/>
  <c r="D222"/>
  <c r="D17"/>
  <c r="B180"/>
  <c r="U126"/>
  <c r="T158"/>
  <c r="AE315" i="104"/>
  <c r="AN315" s="1"/>
  <c r="K45" i="9"/>
  <c r="Z37" i="129"/>
  <c r="AI37" s="1"/>
  <c r="F222" i="92"/>
  <c r="Z44" i="129"/>
  <c r="AI44" s="1"/>
  <c r="E45" i="9"/>
  <c r="Z45" i="129"/>
  <c r="AI45" s="1"/>
  <c r="Z39"/>
  <c r="AI39" s="1"/>
  <c r="E18" i="45"/>
  <c r="AC193" i="1"/>
  <c r="AC209" s="1"/>
  <c r="W171" i="98"/>
  <c r="W173" s="1"/>
  <c r="W174" s="1"/>
  <c r="AC211" i="1"/>
  <c r="X12" i="114" s="1"/>
  <c r="X14" s="1"/>
  <c r="F171" i="98"/>
  <c r="F173" s="1"/>
  <c r="F174" s="1"/>
  <c r="K193" i="1"/>
  <c r="K209" s="1"/>
  <c r="N213" s="1"/>
  <c r="P54" i="45" s="1"/>
  <c r="Q31" s="1"/>
  <c r="AB12" i="114"/>
  <c r="AB14" s="1"/>
  <c r="M323" i="104"/>
  <c r="G37" i="91" s="1"/>
  <c r="V42" i="54"/>
  <c r="V44"/>
  <c r="AD282" i="104"/>
  <c r="AE283"/>
  <c r="AN248"/>
  <c r="AN188"/>
  <c r="Z42" i="129"/>
  <c r="AI42" s="1"/>
  <c r="I46" i="9"/>
  <c r="G48"/>
  <c r="J65" i="91"/>
  <c r="J309" i="92"/>
  <c r="K310"/>
  <c r="K14" s="1"/>
  <c r="N68" i="100"/>
  <c r="I60" i="45" s="1"/>
  <c r="J37" s="1"/>
  <c r="C37" s="1"/>
  <c r="P179" i="1"/>
  <c r="P184" s="1"/>
  <c r="P190" s="1"/>
  <c r="Z228" i="92"/>
  <c r="Z260" s="1"/>
  <c r="Z231"/>
  <c r="Z263" s="1"/>
  <c r="AA217"/>
  <c r="Z227"/>
  <c r="Z259" s="1"/>
  <c r="Z229"/>
  <c r="Z261" s="1"/>
  <c r="Z232"/>
  <c r="Z264" s="1"/>
  <c r="Z230"/>
  <c r="Z262" s="1"/>
  <c r="AN25" i="1"/>
  <c r="AB115" i="32"/>
  <c r="R64" i="45" s="1"/>
  <c r="S41" s="1"/>
  <c r="R7" i="92"/>
  <c r="S7" s="1"/>
  <c r="T7" s="1"/>
  <c r="U7" s="1"/>
  <c r="Q22"/>
  <c r="AB193" i="1"/>
  <c r="AB209" s="1"/>
  <c r="V171" i="98"/>
  <c r="V173" s="1"/>
  <c r="V174" s="1"/>
  <c r="L171"/>
  <c r="L173" s="1"/>
  <c r="L174" s="1"/>
  <c r="R193" i="1"/>
  <c r="R209" s="1"/>
  <c r="AI14" i="129"/>
  <c r="Z26"/>
  <c r="AB114" i="92"/>
  <c r="AB146" s="1"/>
  <c r="AB133"/>
  <c r="AB165" s="1"/>
  <c r="AB115"/>
  <c r="AB147" s="1"/>
  <c r="AB113"/>
  <c r="AB145" s="1"/>
  <c r="AC44"/>
  <c r="AB134"/>
  <c r="AB166" s="1"/>
  <c r="AB211" i="1"/>
  <c r="W12" i="114" s="1"/>
  <c r="W14" s="1"/>
  <c r="R44" i="54"/>
  <c r="R42"/>
  <c r="R46" s="1"/>
  <c r="AN13" i="1"/>
  <c r="AE11"/>
  <c r="C337" i="104"/>
  <c r="D337"/>
  <c r="Q40" i="54"/>
  <c r="S123" i="92"/>
  <c r="R155"/>
  <c r="L119"/>
  <c r="M119" s="1"/>
  <c r="L205"/>
  <c r="L53"/>
  <c r="L187"/>
  <c r="I47" i="54"/>
  <c r="H59" i="45" s="1"/>
  <c r="I36" s="1"/>
  <c r="W34" i="54"/>
  <c r="I36"/>
  <c r="I38" s="1"/>
  <c r="I40" s="1"/>
  <c r="I171" i="98"/>
  <c r="I173" s="1"/>
  <c r="I174" s="1"/>
  <c r="O193" i="1"/>
  <c r="O209" s="1"/>
  <c r="T42" i="54"/>
  <c r="T46" s="1"/>
  <c r="T44"/>
  <c r="O120" i="92"/>
  <c r="N152"/>
  <c r="K47" i="54"/>
  <c r="J59" i="45" s="1"/>
  <c r="K36" s="1"/>
  <c r="K36" i="54"/>
  <c r="K38" s="1"/>
  <c r="R211" i="1"/>
  <c r="M12" i="114" s="1"/>
  <c r="M14" s="1"/>
  <c r="W159" i="92"/>
  <c r="X127"/>
  <c r="N42" i="54"/>
  <c r="N46" s="1"/>
  <c r="N44"/>
  <c r="U157" i="92"/>
  <c r="V125"/>
  <c r="E41" i="9"/>
  <c r="E48"/>
  <c r="Z38" i="129"/>
  <c r="AI38" s="1"/>
  <c r="P153" i="92"/>
  <c r="Q121"/>
  <c r="J27" i="113"/>
  <c r="J37" s="1"/>
  <c r="L211" i="1"/>
  <c r="H12" i="114" s="1"/>
  <c r="H14" s="1"/>
  <c r="K32" i="92"/>
  <c r="Z43" i="129"/>
  <c r="I47"/>
  <c r="N211" i="1" s="1"/>
  <c r="X211"/>
  <c r="S12" i="114" s="1"/>
  <c r="S14" s="1"/>
  <c r="M27" i="113"/>
  <c r="M37" s="1"/>
  <c r="L27"/>
  <c r="L37" s="1"/>
  <c r="S211" i="1"/>
  <c r="N12" i="114" s="1"/>
  <c r="N14" s="1"/>
  <c r="O211" i="1"/>
  <c r="J12" i="114" s="1"/>
  <c r="J14" s="1"/>
  <c r="K27" i="113"/>
  <c r="K37" s="1"/>
  <c r="E52" i="92"/>
  <c r="AE312" i="104"/>
  <c r="N322"/>
  <c r="AE314"/>
  <c r="AN314" s="1"/>
  <c r="AD322"/>
  <c r="AD323" s="1"/>
  <c r="H37" i="91" s="1"/>
  <c r="H48" i="129"/>
  <c r="G26" i="91" s="1"/>
  <c r="G56" s="1"/>
  <c r="F27" i="113"/>
  <c r="H211" i="1"/>
  <c r="D12" i="114" s="1"/>
  <c r="D48" i="129"/>
  <c r="F26" i="91" s="1"/>
  <c r="G27" i="113"/>
  <c r="G37" s="1"/>
  <c r="I211" i="1"/>
  <c r="E12" i="114" s="1"/>
  <c r="E14" s="1"/>
  <c r="AE318" i="104"/>
  <c r="AN318" s="1"/>
  <c r="Y47" i="129"/>
  <c r="I323" i="104"/>
  <c r="P37" i="92" l="1"/>
  <c r="W37"/>
  <c r="G37"/>
  <c r="G39" s="1"/>
  <c r="G208" s="1"/>
  <c r="U37"/>
  <c r="AA37"/>
  <c r="AA39" s="1"/>
  <c r="AA190" s="1"/>
  <c r="R37"/>
  <c r="K37"/>
  <c r="K39" s="1"/>
  <c r="S37"/>
  <c r="Y37"/>
  <c r="V37"/>
  <c r="M37"/>
  <c r="AC37"/>
  <c r="AC39" s="1"/>
  <c r="T124"/>
  <c r="S156"/>
  <c r="Z130"/>
  <c r="Y162"/>
  <c r="X128"/>
  <c r="W160"/>
  <c r="N21" i="113"/>
  <c r="P21" s="1"/>
  <c r="AN274" i="104"/>
  <c r="AN270"/>
  <c r="AA122" i="32" s="1"/>
  <c r="N13" i="113"/>
  <c r="P13" s="1"/>
  <c r="AE268" i="104"/>
  <c r="C34" i="45"/>
  <c r="E14" s="1"/>
  <c r="AF12" i="114"/>
  <c r="AF14" s="1"/>
  <c r="I12" i="91"/>
  <c r="K211" i="1"/>
  <c r="G12" i="114" s="1"/>
  <c r="G14" s="1"/>
  <c r="O113" i="6"/>
  <c r="O115" s="1"/>
  <c r="O121" s="1"/>
  <c r="D113"/>
  <c r="D115" s="1"/>
  <c r="D121" s="1"/>
  <c r="AA53" i="45" s="1"/>
  <c r="AB30" s="1"/>
  <c r="C14"/>
  <c r="G219" i="92"/>
  <c r="AC208"/>
  <c r="AC190"/>
  <c r="AC16"/>
  <c r="AC17" s="1"/>
  <c r="AC219"/>
  <c r="Q154"/>
  <c r="R122"/>
  <c r="V126"/>
  <c r="U158"/>
  <c r="X161"/>
  <c r="Y129"/>
  <c r="F37"/>
  <c r="F39" s="1"/>
  <c r="AB37"/>
  <c r="AB39" s="1"/>
  <c r="X37"/>
  <c r="N37"/>
  <c r="T37"/>
  <c r="I37"/>
  <c r="I39" s="1"/>
  <c r="AE37"/>
  <c r="AE39" s="1"/>
  <c r="J37"/>
  <c r="J39" s="1"/>
  <c r="Z37"/>
  <c r="H37"/>
  <c r="H39" s="1"/>
  <c r="O37"/>
  <c r="AD37"/>
  <c r="AD39" s="1"/>
  <c r="AF37"/>
  <c r="AF39" s="1"/>
  <c r="Q37"/>
  <c r="AI37"/>
  <c r="AI39" s="1"/>
  <c r="L37"/>
  <c r="AG37"/>
  <c r="AG39" s="1"/>
  <c r="AH37"/>
  <c r="AH39" s="1"/>
  <c r="AE282" i="104"/>
  <c r="AN283"/>
  <c r="AN282" s="1"/>
  <c r="C36" i="45"/>
  <c r="C16" s="1"/>
  <c r="E17"/>
  <c r="C17"/>
  <c r="P120" i="92"/>
  <c r="O152"/>
  <c r="W36" i="54"/>
  <c r="W38" s="1"/>
  <c r="X34"/>
  <c r="AE151" i="1"/>
  <c r="AN11"/>
  <c r="AC113" i="92"/>
  <c r="AC145" s="1"/>
  <c r="AD44"/>
  <c r="AC114"/>
  <c r="AC146" s="1"/>
  <c r="AC133"/>
  <c r="AC165" s="1"/>
  <c r="AC135"/>
  <c r="AC167" s="1"/>
  <c r="AC134"/>
  <c r="AC166" s="1"/>
  <c r="AC115"/>
  <c r="AC147" s="1"/>
  <c r="AC116"/>
  <c r="AC148" s="1"/>
  <c r="AI26" i="129"/>
  <c r="S27" i="93"/>
  <c r="X27"/>
  <c r="Y27" s="1"/>
  <c r="V7" i="92"/>
  <c r="W7" s="1"/>
  <c r="X7" s="1"/>
  <c r="Y7" s="1"/>
  <c r="Z7" s="1"/>
  <c r="AA7" s="1"/>
  <c r="AB7" s="1"/>
  <c r="AC7" s="1"/>
  <c r="AD7" s="1"/>
  <c r="AE7" s="1"/>
  <c r="AF7" s="1"/>
  <c r="AG7" s="1"/>
  <c r="AH7" s="1"/>
  <c r="AI7" s="1"/>
  <c r="AB111" i="32"/>
  <c r="Q64" i="45" s="1"/>
  <c r="R41" s="1"/>
  <c r="C41" s="1"/>
  <c r="C138" i="6"/>
  <c r="J310" i="92"/>
  <c r="J14" s="1"/>
  <c r="I309"/>
  <c r="K40" i="54"/>
  <c r="X40" s="1"/>
  <c r="I44"/>
  <c r="I42"/>
  <c r="I46" s="1"/>
  <c r="N119" i="92"/>
  <c r="M151"/>
  <c r="T123"/>
  <c r="S155"/>
  <c r="Q42" i="54"/>
  <c r="Q46" s="1"/>
  <c r="Q44"/>
  <c r="C338" i="104"/>
  <c r="D338"/>
  <c r="AB217" i="92"/>
  <c r="AA233"/>
  <c r="AA265" s="1"/>
  <c r="AA229"/>
  <c r="AA261" s="1"/>
  <c r="AA232"/>
  <c r="AA264" s="1"/>
  <c r="AA228"/>
  <c r="AA260" s="1"/>
  <c r="AA231"/>
  <c r="AA263" s="1"/>
  <c r="AA227"/>
  <c r="AA259" s="1"/>
  <c r="AA230"/>
  <c r="AA262" s="1"/>
  <c r="P193" i="1"/>
  <c r="P209" s="1"/>
  <c r="P211" s="1"/>
  <c r="K12" i="114" s="1"/>
  <c r="K14" s="1"/>
  <c r="J171" i="98"/>
  <c r="J173" s="1"/>
  <c r="J174" s="1"/>
  <c r="K52" i="92"/>
  <c r="L52" s="1"/>
  <c r="L84" s="1"/>
  <c r="K187"/>
  <c r="K118"/>
  <c r="L118" s="1"/>
  <c r="K205"/>
  <c r="V157"/>
  <c r="W125"/>
  <c r="Y127"/>
  <c r="X159"/>
  <c r="Q153"/>
  <c r="R121"/>
  <c r="AD211" i="1"/>
  <c r="Y48" i="129"/>
  <c r="H26" i="91" s="1"/>
  <c r="H56" s="1"/>
  <c r="F56"/>
  <c r="F37" i="113"/>
  <c r="AN312" i="104"/>
  <c r="AN322" s="1"/>
  <c r="AE322"/>
  <c r="E53" i="92"/>
  <c r="L32"/>
  <c r="D14" i="114"/>
  <c r="AI43" i="129"/>
  <c r="AI47" s="1"/>
  <c r="Z47"/>
  <c r="J219" i="92"/>
  <c r="J190"/>
  <c r="J16"/>
  <c r="J208"/>
  <c r="AA16" l="1"/>
  <c r="AA17" s="1"/>
  <c r="AA208"/>
  <c r="G16"/>
  <c r="G18" s="1"/>
  <c r="AA219"/>
  <c r="G190"/>
  <c r="U124"/>
  <c r="T156"/>
  <c r="Y128"/>
  <c r="X160"/>
  <c r="AA130"/>
  <c r="Z162"/>
  <c r="C139" i="6"/>
  <c r="F139" s="1"/>
  <c r="I36" i="91"/>
  <c r="AN268" i="104"/>
  <c r="I33" i="91" s="1"/>
  <c r="AH190" i="92"/>
  <c r="AH208"/>
  <c r="AH16"/>
  <c r="AH17" s="1"/>
  <c r="AH219"/>
  <c r="AD16"/>
  <c r="AD17" s="1"/>
  <c r="AD208"/>
  <c r="AD190"/>
  <c r="AD219"/>
  <c r="H190"/>
  <c r="H208"/>
  <c r="H219"/>
  <c r="H16"/>
  <c r="H18" s="1"/>
  <c r="I208"/>
  <c r="I16"/>
  <c r="I18" s="1"/>
  <c r="I190"/>
  <c r="I219"/>
  <c r="AB208"/>
  <c r="AB219"/>
  <c r="AB190"/>
  <c r="AB16"/>
  <c r="AB17" s="1"/>
  <c r="Z129"/>
  <c r="Y161"/>
  <c r="AG190"/>
  <c r="AG16"/>
  <c r="AG17" s="1"/>
  <c r="AG219"/>
  <c r="AG208"/>
  <c r="AI208"/>
  <c r="AI16"/>
  <c r="AI17" s="1"/>
  <c r="AI190"/>
  <c r="AI219"/>
  <c r="AF208"/>
  <c r="AF190"/>
  <c r="AF16"/>
  <c r="AF17" s="1"/>
  <c r="AF219"/>
  <c r="AE16"/>
  <c r="AE17" s="1"/>
  <c r="AE190"/>
  <c r="AE208"/>
  <c r="AE219"/>
  <c r="F219"/>
  <c r="F190"/>
  <c r="F192" s="1"/>
  <c r="F208"/>
  <c r="F210" s="1"/>
  <c r="F16"/>
  <c r="V158"/>
  <c r="W126"/>
  <c r="S122"/>
  <c r="R154"/>
  <c r="C21" i="45"/>
  <c r="E21"/>
  <c r="E16"/>
  <c r="L150" i="92"/>
  <c r="M118"/>
  <c r="AB231"/>
  <c r="AB263" s="1"/>
  <c r="AB229"/>
  <c r="AB261" s="1"/>
  <c r="AB232"/>
  <c r="AB264" s="1"/>
  <c r="AB234"/>
  <c r="AB266" s="1"/>
  <c r="AB227"/>
  <c r="AB259" s="1"/>
  <c r="AC217"/>
  <c r="AB230"/>
  <c r="AB262" s="1"/>
  <c r="AB233"/>
  <c r="AB265" s="1"/>
  <c r="AB228"/>
  <c r="AB260" s="1"/>
  <c r="C339" i="104"/>
  <c r="D339"/>
  <c r="U123" i="92"/>
  <c r="T155"/>
  <c r="N151"/>
  <c r="O119"/>
  <c r="H309"/>
  <c r="I310"/>
  <c r="I14" s="1"/>
  <c r="C150" i="6"/>
  <c r="F138"/>
  <c r="F141" s="1"/>
  <c r="AD113" i="92"/>
  <c r="AD145" s="1"/>
  <c r="AD116"/>
  <c r="AD148" s="1"/>
  <c r="AE44"/>
  <c r="AD114"/>
  <c r="AD146" s="1"/>
  <c r="AD117"/>
  <c r="AD149" s="1"/>
  <c r="AD136"/>
  <c r="AD168" s="1"/>
  <c r="AD135"/>
  <c r="AD167" s="1"/>
  <c r="AD115"/>
  <c r="AD147" s="1"/>
  <c r="AD133"/>
  <c r="AD165" s="1"/>
  <c r="AD134"/>
  <c r="AD166" s="1"/>
  <c r="AG34" i="54"/>
  <c r="X36"/>
  <c r="AD213" i="1"/>
  <c r="Q54" i="45" s="1"/>
  <c r="R31" s="1"/>
  <c r="X44" i="54"/>
  <c r="AG40"/>
  <c r="AG44" s="1"/>
  <c r="K42"/>
  <c r="K46" s="1"/>
  <c r="K44"/>
  <c r="W40"/>
  <c r="W44" s="1"/>
  <c r="J117" i="92"/>
  <c r="K117" s="1"/>
  <c r="J187"/>
  <c r="J205"/>
  <c r="J51"/>
  <c r="K51" s="1"/>
  <c r="AN151" i="1"/>
  <c r="AN179" s="1"/>
  <c r="AN184" s="1"/>
  <c r="AN190" s="1"/>
  <c r="AE179"/>
  <c r="AE184" s="1"/>
  <c r="AE190" s="1"/>
  <c r="AE193" s="1"/>
  <c r="AE209" s="1"/>
  <c r="P152" i="92"/>
  <c r="Q120"/>
  <c r="Y159"/>
  <c r="Z127"/>
  <c r="X125"/>
  <c r="W157"/>
  <c r="R153"/>
  <c r="S121"/>
  <c r="M32"/>
  <c r="L39"/>
  <c r="M53"/>
  <c r="M85" s="1"/>
  <c r="E54"/>
  <c r="G59" i="91"/>
  <c r="G60" s="1"/>
  <c r="F59"/>
  <c r="F60" s="1"/>
  <c r="F63" s="1"/>
  <c r="J18" i="92"/>
  <c r="AE12" i="114"/>
  <c r="AE14" s="1"/>
  <c r="K190" i="92"/>
  <c r="K208"/>
  <c r="K16"/>
  <c r="K219"/>
  <c r="N27" i="113"/>
  <c r="Y12" i="114"/>
  <c r="J220" i="92"/>
  <c r="M52"/>
  <c r="I26" i="91"/>
  <c r="I56" s="1"/>
  <c r="I60" s="1"/>
  <c r="V124" i="92" l="1"/>
  <c r="U156"/>
  <c r="AA162"/>
  <c r="AB130"/>
  <c r="Y160"/>
  <c r="Z128"/>
  <c r="C141" i="6"/>
  <c r="N53" i="92"/>
  <c r="W158"/>
  <c r="X126"/>
  <c r="F18"/>
  <c r="F17"/>
  <c r="S154"/>
  <c r="T122"/>
  <c r="F220"/>
  <c r="F224" s="1"/>
  <c r="F227" s="1"/>
  <c r="G220"/>
  <c r="H220"/>
  <c r="I220"/>
  <c r="Z161"/>
  <c r="AA129"/>
  <c r="K83"/>
  <c r="L51"/>
  <c r="R120"/>
  <c r="Q152"/>
  <c r="AE213" i="1"/>
  <c r="R54" i="45" s="1"/>
  <c r="S31" s="1"/>
  <c r="C31" s="1"/>
  <c r="D68" i="6"/>
  <c r="F73" s="1"/>
  <c r="F74" s="1"/>
  <c r="C53" i="45" s="1"/>
  <c r="D30" s="1"/>
  <c r="AE114" i="92"/>
  <c r="AE146" s="1"/>
  <c r="AE116"/>
  <c r="AE148" s="1"/>
  <c r="AE136"/>
  <c r="AE168" s="1"/>
  <c r="AE135"/>
  <c r="AE167" s="1"/>
  <c r="AE137"/>
  <c r="AE169" s="1"/>
  <c r="AE113"/>
  <c r="AE145" s="1"/>
  <c r="AE117"/>
  <c r="AE149" s="1"/>
  <c r="AE118"/>
  <c r="AE150" s="1"/>
  <c r="AF44"/>
  <c r="AE133"/>
  <c r="AE165" s="1"/>
  <c r="AE134"/>
  <c r="AE166" s="1"/>
  <c r="AE115"/>
  <c r="AE147" s="1"/>
  <c r="F136" i="6"/>
  <c r="AD53" i="45" s="1"/>
  <c r="AE30" s="1"/>
  <c r="F148" i="6"/>
  <c r="I116" i="92"/>
  <c r="J116" s="1"/>
  <c r="I187"/>
  <c r="I205"/>
  <c r="I50"/>
  <c r="J50" s="1"/>
  <c r="P119"/>
  <c r="O151"/>
  <c r="AE211" i="1"/>
  <c r="AF171" i="98"/>
  <c r="AF173" s="1"/>
  <c r="AF174" s="1"/>
  <c r="AN193" i="1"/>
  <c r="AN209" s="1"/>
  <c r="L117" i="92"/>
  <c r="K149"/>
  <c r="AG36" i="54"/>
  <c r="AG38" s="1"/>
  <c r="X38"/>
  <c r="C136" i="6"/>
  <c r="AB53" i="45" s="1"/>
  <c r="AC30" s="1"/>
  <c r="C148" i="6"/>
  <c r="C152"/>
  <c r="F150"/>
  <c r="G309" i="92"/>
  <c r="H310"/>
  <c r="H14" s="1"/>
  <c r="V123"/>
  <c r="U155"/>
  <c r="C340" i="104"/>
  <c r="D340"/>
  <c r="AC231" i="92"/>
  <c r="AC263" s="1"/>
  <c r="AC235"/>
  <c r="AC267" s="1"/>
  <c r="AC234"/>
  <c r="AC266" s="1"/>
  <c r="AD217"/>
  <c r="AC230"/>
  <c r="AC262" s="1"/>
  <c r="AC232"/>
  <c r="AC264" s="1"/>
  <c r="AC227"/>
  <c r="AC259" s="1"/>
  <c r="AC228"/>
  <c r="AC260" s="1"/>
  <c r="AC229"/>
  <c r="AC261" s="1"/>
  <c r="AC233"/>
  <c r="AC265" s="1"/>
  <c r="M150"/>
  <c r="N118"/>
  <c r="Z159"/>
  <c r="AA127"/>
  <c r="Y125"/>
  <c r="X157"/>
  <c r="T121"/>
  <c r="S153"/>
  <c r="N37" i="113"/>
  <c r="P27"/>
  <c r="P37" s="1"/>
  <c r="K220" i="92"/>
  <c r="G63" i="91"/>
  <c r="E55" i="92"/>
  <c r="N54"/>
  <c r="N86" s="1"/>
  <c r="M39"/>
  <c r="N32"/>
  <c r="M84"/>
  <c r="N52"/>
  <c r="Y14" i="114"/>
  <c r="AJ12"/>
  <c r="AJ14" s="1"/>
  <c r="K18" i="92"/>
  <c r="H59" i="91"/>
  <c r="H60" s="1"/>
  <c r="H63" s="1"/>
  <c r="L16" i="92"/>
  <c r="L208"/>
  <c r="L219"/>
  <c r="L190"/>
  <c r="W124" l="1"/>
  <c r="V156"/>
  <c r="Z160"/>
  <c r="AA128"/>
  <c r="AB162"/>
  <c r="AC130"/>
  <c r="N85"/>
  <c r="O53"/>
  <c r="O54"/>
  <c r="O86" s="1"/>
  <c r="AB129"/>
  <c r="AA161"/>
  <c r="U122"/>
  <c r="T154"/>
  <c r="X158"/>
  <c r="Y126"/>
  <c r="F259"/>
  <c r="F289" s="1"/>
  <c r="F19" s="1"/>
  <c r="F20" s="1"/>
  <c r="G227"/>
  <c r="J82"/>
  <c r="K50"/>
  <c r="L83"/>
  <c r="M51"/>
  <c r="K63" i="91"/>
  <c r="O118" i="92"/>
  <c r="N150"/>
  <c r="AD227"/>
  <c r="AD259" s="1"/>
  <c r="AD232"/>
  <c r="AD264" s="1"/>
  <c r="AD234"/>
  <c r="AD266" s="1"/>
  <c r="AD228"/>
  <c r="AD260" s="1"/>
  <c r="AD230"/>
  <c r="AD262" s="1"/>
  <c r="AD235"/>
  <c r="AD267" s="1"/>
  <c r="AE217"/>
  <c r="AD233"/>
  <c r="AD265" s="1"/>
  <c r="AD236"/>
  <c r="AD268" s="1"/>
  <c r="AD229"/>
  <c r="AD261" s="1"/>
  <c r="AD231"/>
  <c r="AD263" s="1"/>
  <c r="H115"/>
  <c r="I115" s="1"/>
  <c r="H187"/>
  <c r="H205"/>
  <c r="H49"/>
  <c r="I49" s="1"/>
  <c r="AO209" i="1"/>
  <c r="S54" i="45" s="1"/>
  <c r="AN211" i="1"/>
  <c r="Q119" i="92"/>
  <c r="P151"/>
  <c r="K116"/>
  <c r="J148"/>
  <c r="AF119"/>
  <c r="AF151" s="1"/>
  <c r="AF117"/>
  <c r="AF149" s="1"/>
  <c r="AF133"/>
  <c r="AF165" s="1"/>
  <c r="AF137"/>
  <c r="AF169" s="1"/>
  <c r="AF135"/>
  <c r="AF167" s="1"/>
  <c r="AF136"/>
  <c r="AF168" s="1"/>
  <c r="AF134"/>
  <c r="AF166" s="1"/>
  <c r="AF114"/>
  <c r="AF146" s="1"/>
  <c r="AF138"/>
  <c r="AF170" s="1"/>
  <c r="AF118"/>
  <c r="AF150" s="1"/>
  <c r="AF115"/>
  <c r="AF147" s="1"/>
  <c r="AF116"/>
  <c r="AF148" s="1"/>
  <c r="AG44"/>
  <c r="AF113"/>
  <c r="AF145" s="1"/>
  <c r="R152"/>
  <c r="S120"/>
  <c r="E11" i="45"/>
  <c r="C11"/>
  <c r="C341" i="104"/>
  <c r="D341"/>
  <c r="V155" i="92"/>
  <c r="W123"/>
  <c r="G310"/>
  <c r="G14" s="1"/>
  <c r="F309"/>
  <c r="F310" s="1"/>
  <c r="F14" s="1"/>
  <c r="F152" i="6"/>
  <c r="F153" s="1"/>
  <c r="AG53" i="45" s="1"/>
  <c r="AH30" s="1"/>
  <c r="C153" i="6"/>
  <c r="AE53" i="45" s="1"/>
  <c r="AF30" s="1"/>
  <c r="L149" i="92"/>
  <c r="M117"/>
  <c r="Z125"/>
  <c r="Y157"/>
  <c r="AB127"/>
  <c r="AA159"/>
  <c r="T153"/>
  <c r="U121"/>
  <c r="G34" i="9"/>
  <c r="G36" s="1"/>
  <c r="X131" i="92"/>
  <c r="Y131" s="1"/>
  <c r="N84"/>
  <c r="O52"/>
  <c r="M208"/>
  <c r="M16"/>
  <c r="M190"/>
  <c r="M219"/>
  <c r="M220" s="1"/>
  <c r="L220"/>
  <c r="L18"/>
  <c r="N39"/>
  <c r="O32"/>
  <c r="O55"/>
  <c r="O87" s="1"/>
  <c r="E56"/>
  <c r="P55"/>
  <c r="P87" s="1"/>
  <c r="K68" i="91"/>
  <c r="C66" i="45" s="1"/>
  <c r="D43" s="1"/>
  <c r="C43" s="1"/>
  <c r="AK12" i="114"/>
  <c r="AK14" s="1"/>
  <c r="G65" i="91"/>
  <c r="P54" i="92" l="1"/>
  <c r="X124"/>
  <c r="W156"/>
  <c r="AC162"/>
  <c r="AD130"/>
  <c r="AB128"/>
  <c r="AA160"/>
  <c r="Q55"/>
  <c r="Q87" s="1"/>
  <c r="O85"/>
  <c r="P53"/>
  <c r="H227"/>
  <c r="G259"/>
  <c r="Y158"/>
  <c r="Z126"/>
  <c r="V122"/>
  <c r="U154"/>
  <c r="AC129"/>
  <c r="AB161"/>
  <c r="E53" i="9"/>
  <c r="Y14" i="92"/>
  <c r="I81"/>
  <c r="J49"/>
  <c r="M83"/>
  <c r="N51"/>
  <c r="K82"/>
  <c r="L50"/>
  <c r="X205"/>
  <c r="X65"/>
  <c r="I34" i="9"/>
  <c r="X187" i="92"/>
  <c r="G205"/>
  <c r="G48"/>
  <c r="H48" s="1"/>
  <c r="G187"/>
  <c r="G114"/>
  <c r="H114" s="1"/>
  <c r="D342" i="104"/>
  <c r="C342"/>
  <c r="S152" i="92"/>
  <c r="T120"/>
  <c r="AG115"/>
  <c r="AG147" s="1"/>
  <c r="AG116"/>
  <c r="AG148" s="1"/>
  <c r="AG137"/>
  <c r="AG169" s="1"/>
  <c r="AG118"/>
  <c r="AG150" s="1"/>
  <c r="AG133"/>
  <c r="AG165" s="1"/>
  <c r="AG136"/>
  <c r="AG168" s="1"/>
  <c r="AG134"/>
  <c r="AG166" s="1"/>
  <c r="AG114"/>
  <c r="AG146" s="1"/>
  <c r="AG138"/>
  <c r="AG170" s="1"/>
  <c r="AG139"/>
  <c r="AG171" s="1"/>
  <c r="AG135"/>
  <c r="AG167" s="1"/>
  <c r="AH44"/>
  <c r="AG119"/>
  <c r="AG151" s="1"/>
  <c r="AG120"/>
  <c r="AG152" s="1"/>
  <c r="AG117"/>
  <c r="AG149" s="1"/>
  <c r="AG113"/>
  <c r="AG145" s="1"/>
  <c r="AE233"/>
  <c r="AE265" s="1"/>
  <c r="AE235"/>
  <c r="AE267" s="1"/>
  <c r="AF217"/>
  <c r="AE230"/>
  <c r="AE262" s="1"/>
  <c r="AE227"/>
  <c r="AE259" s="1"/>
  <c r="AE236"/>
  <c r="AE268" s="1"/>
  <c r="AE228"/>
  <c r="AE260" s="1"/>
  <c r="AE234"/>
  <c r="AE266" s="1"/>
  <c r="AE237"/>
  <c r="AE269" s="1"/>
  <c r="AE229"/>
  <c r="AE261" s="1"/>
  <c r="AE231"/>
  <c r="AE263" s="1"/>
  <c r="AE232"/>
  <c r="AE264" s="1"/>
  <c r="O150"/>
  <c r="P118"/>
  <c r="C30" i="45"/>
  <c r="M149" i="92"/>
  <c r="N117"/>
  <c r="F113"/>
  <c r="G113" s="1"/>
  <c r="F47"/>
  <c r="G47" s="1"/>
  <c r="F205"/>
  <c r="F212" s="1"/>
  <c r="G201" s="1"/>
  <c r="G202" s="1"/>
  <c r="G203" s="1"/>
  <c r="F187"/>
  <c r="F194" s="1"/>
  <c r="G183" s="1"/>
  <c r="F24"/>
  <c r="G10" s="1"/>
  <c r="W155"/>
  <c r="X123"/>
  <c r="K148"/>
  <c r="L116"/>
  <c r="Q151"/>
  <c r="R119"/>
  <c r="J115"/>
  <c r="I147"/>
  <c r="AB159"/>
  <c r="AC127"/>
  <c r="Z157"/>
  <c r="AA125"/>
  <c r="G31" i="9"/>
  <c r="U153" i="92"/>
  <c r="V121"/>
  <c r="C23" i="45"/>
  <c r="E23"/>
  <c r="N190" i="92"/>
  <c r="N208"/>
  <c r="N16"/>
  <c r="N219"/>
  <c r="N220" s="1"/>
  <c r="P86"/>
  <c r="Q54"/>
  <c r="M18"/>
  <c r="O84"/>
  <c r="P52"/>
  <c r="Y163"/>
  <c r="Z131"/>
  <c r="G21" i="9"/>
  <c r="K65" i="91"/>
  <c r="P56" i="92"/>
  <c r="P88" s="1"/>
  <c r="E57"/>
  <c r="P32"/>
  <c r="O39"/>
  <c r="X156" l="1"/>
  <c r="Y124"/>
  <c r="AB160"/>
  <c r="AC128"/>
  <c r="AD162"/>
  <c r="AE130"/>
  <c r="R55"/>
  <c r="R87" s="1"/>
  <c r="Q53"/>
  <c r="P85"/>
  <c r="S55"/>
  <c r="C49" i="45"/>
  <c r="H1" s="1"/>
  <c r="G1" i="130" s="1"/>
  <c r="AA126" i="92"/>
  <c r="Z158"/>
  <c r="AD129"/>
  <c r="AC161"/>
  <c r="W122"/>
  <c r="V154"/>
  <c r="H259"/>
  <c r="I227"/>
  <c r="Y66"/>
  <c r="Y132"/>
  <c r="Z132" s="1"/>
  <c r="Y187"/>
  <c r="Y205"/>
  <c r="G53" i="9"/>
  <c r="K53" s="1"/>
  <c r="G79" i="92"/>
  <c r="G109" s="1"/>
  <c r="H47"/>
  <c r="I48"/>
  <c r="H80"/>
  <c r="L82"/>
  <c r="M50"/>
  <c r="N83"/>
  <c r="O51"/>
  <c r="K49"/>
  <c r="J81"/>
  <c r="K115"/>
  <c r="J147"/>
  <c r="G184"/>
  <c r="G185" s="1"/>
  <c r="N149"/>
  <c r="O117"/>
  <c r="C10" i="45"/>
  <c r="E10"/>
  <c r="AF228" i="92"/>
  <c r="AF260" s="1"/>
  <c r="AF229"/>
  <c r="AF261" s="1"/>
  <c r="AF233"/>
  <c r="AF265" s="1"/>
  <c r="AF235"/>
  <c r="AF267" s="1"/>
  <c r="AF237"/>
  <c r="AF269" s="1"/>
  <c r="AF230"/>
  <c r="AF262" s="1"/>
  <c r="AF238"/>
  <c r="AF270" s="1"/>
  <c r="AG217"/>
  <c r="AF232"/>
  <c r="AF264" s="1"/>
  <c r="AF234"/>
  <c r="AF266" s="1"/>
  <c r="AF236"/>
  <c r="AF268" s="1"/>
  <c r="AF227"/>
  <c r="AF259" s="1"/>
  <c r="AF231"/>
  <c r="AF263" s="1"/>
  <c r="AH119"/>
  <c r="AH151" s="1"/>
  <c r="AH120"/>
  <c r="AH152" s="1"/>
  <c r="AH140"/>
  <c r="AH172" s="1"/>
  <c r="AH134"/>
  <c r="AH166" s="1"/>
  <c r="AH114"/>
  <c r="AH146" s="1"/>
  <c r="AH121"/>
  <c r="AH153" s="1"/>
  <c r="AH117"/>
  <c r="AH149" s="1"/>
  <c r="AH115"/>
  <c r="AH147" s="1"/>
  <c r="AH116"/>
  <c r="AH148" s="1"/>
  <c r="AI44"/>
  <c r="AH113"/>
  <c r="AH145" s="1"/>
  <c r="AH138"/>
  <c r="AH170" s="1"/>
  <c r="AH135"/>
  <c r="AH167" s="1"/>
  <c r="AH118"/>
  <c r="AH150" s="1"/>
  <c r="AH133"/>
  <c r="AH165" s="1"/>
  <c r="AH137"/>
  <c r="AH169" s="1"/>
  <c r="AH136"/>
  <c r="AH168" s="1"/>
  <c r="AH139"/>
  <c r="AH171" s="1"/>
  <c r="S119"/>
  <c r="R151"/>
  <c r="L148"/>
  <c r="M116"/>
  <c r="X155"/>
  <c r="Y123"/>
  <c r="G11"/>
  <c r="G12" s="1"/>
  <c r="G145"/>
  <c r="G175" s="1"/>
  <c r="G209" s="1"/>
  <c r="G210" s="1"/>
  <c r="G212" s="1"/>
  <c r="H201" s="1"/>
  <c r="H113"/>
  <c r="Q118"/>
  <c r="P150"/>
  <c r="U120"/>
  <c r="T152"/>
  <c r="D343" i="104"/>
  <c r="C343"/>
  <c r="I114" i="92"/>
  <c r="H146"/>
  <c r="AA157"/>
  <c r="AB125"/>
  <c r="AC159"/>
  <c r="AD127"/>
  <c r="W121"/>
  <c r="V153"/>
  <c r="P39"/>
  <c r="Q32"/>
  <c r="Q57"/>
  <c r="Q89" s="1"/>
  <c r="E58"/>
  <c r="N18"/>
  <c r="O190"/>
  <c r="O219"/>
  <c r="O220" s="1"/>
  <c r="O208"/>
  <c r="O16"/>
  <c r="G19" i="9"/>
  <c r="G22"/>
  <c r="AA131" i="92"/>
  <c r="Z163"/>
  <c r="P84"/>
  <c r="Q52"/>
  <c r="Q86"/>
  <c r="R54"/>
  <c r="G1" i="125"/>
  <c r="Q56" i="92"/>
  <c r="Z124" l="1"/>
  <c r="Y156"/>
  <c r="AF130"/>
  <c r="AE162"/>
  <c r="AD128"/>
  <c r="AC160"/>
  <c r="F1" i="38"/>
  <c r="D1" i="47"/>
  <c r="G1" i="122"/>
  <c r="G1" i="120"/>
  <c r="G1" i="128"/>
  <c r="K1" i="104"/>
  <c r="I1" i="67"/>
  <c r="D1" i="6"/>
  <c r="J1" i="93"/>
  <c r="G1" i="91"/>
  <c r="I1" i="1"/>
  <c r="H1" i="114"/>
  <c r="F1" i="59"/>
  <c r="G1" i="96"/>
  <c r="G1" i="119"/>
  <c r="F1" i="48"/>
  <c r="P1" i="54"/>
  <c r="G1" i="126"/>
  <c r="H1" i="40"/>
  <c r="G1" i="127"/>
  <c r="G1" i="94"/>
  <c r="G1" i="124"/>
  <c r="K1" i="32"/>
  <c r="E1" i="49"/>
  <c r="G1" i="113"/>
  <c r="G1" i="9"/>
  <c r="G1" i="121"/>
  <c r="E20" i="35"/>
  <c r="F1" i="98"/>
  <c r="J1" i="30"/>
  <c r="E1" i="92"/>
  <c r="G1" i="123"/>
  <c r="F1" i="62"/>
  <c r="F1" i="39"/>
  <c r="E1" i="100"/>
  <c r="G1" i="15"/>
  <c r="Q85" i="92"/>
  <c r="R53"/>
  <c r="S87"/>
  <c r="T55"/>
  <c r="W154"/>
  <c r="X122"/>
  <c r="AD161"/>
  <c r="AE129"/>
  <c r="AB126"/>
  <c r="AA158"/>
  <c r="I259"/>
  <c r="J227"/>
  <c r="Z164"/>
  <c r="AA132"/>
  <c r="H202"/>
  <c r="H203" s="1"/>
  <c r="K81"/>
  <c r="L49"/>
  <c r="O83"/>
  <c r="P51"/>
  <c r="M82"/>
  <c r="N50"/>
  <c r="I80"/>
  <c r="J48"/>
  <c r="H79"/>
  <c r="H109" s="1"/>
  <c r="I47"/>
  <c r="G191"/>
  <c r="G192" s="1"/>
  <c r="G194" s="1"/>
  <c r="H183" s="1"/>
  <c r="H184" s="1"/>
  <c r="H185" s="1"/>
  <c r="G17"/>
  <c r="C344" i="104"/>
  <c r="D344"/>
  <c r="H145" i="92"/>
  <c r="H175" s="1"/>
  <c r="H209" s="1"/>
  <c r="H210" s="1"/>
  <c r="I113"/>
  <c r="Y155"/>
  <c r="Z123"/>
  <c r="N116"/>
  <c r="M148"/>
  <c r="G222"/>
  <c r="G224" s="1"/>
  <c r="G228" s="1"/>
  <c r="K147"/>
  <c r="L115"/>
  <c r="I146"/>
  <c r="J114"/>
  <c r="U152"/>
  <c r="V120"/>
  <c r="R118"/>
  <c r="Q150"/>
  <c r="T119"/>
  <c r="S151"/>
  <c r="AI119"/>
  <c r="AI151" s="1"/>
  <c r="AI117"/>
  <c r="AI149" s="1"/>
  <c r="AI133"/>
  <c r="AI165" s="1"/>
  <c r="AI138"/>
  <c r="AI170" s="1"/>
  <c r="AI139"/>
  <c r="AI171" s="1"/>
  <c r="AI136"/>
  <c r="AI168" s="1"/>
  <c r="AI114"/>
  <c r="AI146" s="1"/>
  <c r="AI120"/>
  <c r="AI152" s="1"/>
  <c r="AI116"/>
  <c r="AI148" s="1"/>
  <c r="AI115"/>
  <c r="AI147" s="1"/>
  <c r="AI113"/>
  <c r="AI145" s="1"/>
  <c r="AI121"/>
  <c r="AI153" s="1"/>
  <c r="AI122"/>
  <c r="AI154" s="1"/>
  <c r="AI137"/>
  <c r="AI169" s="1"/>
  <c r="AI140"/>
  <c r="AI172" s="1"/>
  <c r="AI135"/>
  <c r="AI167" s="1"/>
  <c r="AI118"/>
  <c r="AI150" s="1"/>
  <c r="AI141"/>
  <c r="AI173" s="1"/>
  <c r="AI134"/>
  <c r="AI166" s="1"/>
  <c r="AH217"/>
  <c r="AG234"/>
  <c r="AG266" s="1"/>
  <c r="AG236"/>
  <c r="AG268" s="1"/>
  <c r="AG239"/>
  <c r="AG271" s="1"/>
  <c r="AG229"/>
  <c r="AG261" s="1"/>
  <c r="AG231"/>
  <c r="AG263" s="1"/>
  <c r="AG237"/>
  <c r="AG269" s="1"/>
  <c r="AG228"/>
  <c r="AG260" s="1"/>
  <c r="AG232"/>
  <c r="AG264" s="1"/>
  <c r="AG233"/>
  <c r="AG265" s="1"/>
  <c r="AG238"/>
  <c r="AG270" s="1"/>
  <c r="AG227"/>
  <c r="AG259" s="1"/>
  <c r="AG230"/>
  <c r="AG262" s="1"/>
  <c r="AG235"/>
  <c r="AG267" s="1"/>
  <c r="O149"/>
  <c r="P117"/>
  <c r="AE127"/>
  <c r="AD159"/>
  <c r="AC125"/>
  <c r="AB157"/>
  <c r="W153"/>
  <c r="X121"/>
  <c r="AA163"/>
  <c r="AB131"/>
  <c r="Q39"/>
  <c r="R32"/>
  <c r="Q88"/>
  <c r="R56"/>
  <c r="R86"/>
  <c r="S54"/>
  <c r="Q84"/>
  <c r="R52"/>
  <c r="I22" i="9"/>
  <c r="G24"/>
  <c r="O18" i="92"/>
  <c r="R58"/>
  <c r="R90" s="1"/>
  <c r="E59"/>
  <c r="P208"/>
  <c r="P16"/>
  <c r="P219"/>
  <c r="P220" s="1"/>
  <c r="P190"/>
  <c r="R57"/>
  <c r="Z156" l="1"/>
  <c r="AA124"/>
  <c r="AE128"/>
  <c r="AD160"/>
  <c r="AF162"/>
  <c r="AG130"/>
  <c r="T87"/>
  <c r="U55"/>
  <c r="R85"/>
  <c r="S53"/>
  <c r="AC126"/>
  <c r="AB158"/>
  <c r="K227"/>
  <c r="J259"/>
  <c r="AE161"/>
  <c r="AF129"/>
  <c r="Y122"/>
  <c r="X154"/>
  <c r="AA164"/>
  <c r="AB132"/>
  <c r="H212"/>
  <c r="I201" s="1"/>
  <c r="I202" s="1"/>
  <c r="I79"/>
  <c r="I109" s="1"/>
  <c r="J47"/>
  <c r="H191"/>
  <c r="H192" s="1"/>
  <c r="H194" s="1"/>
  <c r="I183" s="1"/>
  <c r="H17"/>
  <c r="J80"/>
  <c r="K48"/>
  <c r="N82"/>
  <c r="O50"/>
  <c r="P83"/>
  <c r="Q51"/>
  <c r="L81"/>
  <c r="M49"/>
  <c r="P149"/>
  <c r="Q117"/>
  <c r="T151"/>
  <c r="U119"/>
  <c r="S118"/>
  <c r="R150"/>
  <c r="H228"/>
  <c r="G260"/>
  <c r="G289" s="1"/>
  <c r="G19" s="1"/>
  <c r="G20" s="1"/>
  <c r="G24" s="1"/>
  <c r="H10" s="1"/>
  <c r="H11" s="1"/>
  <c r="H12" s="1"/>
  <c r="N148"/>
  <c r="O116"/>
  <c r="D345" i="104"/>
  <c r="C345"/>
  <c r="AI217" i="92"/>
  <c r="AH231"/>
  <c r="AH263" s="1"/>
  <c r="AH230"/>
  <c r="AH262" s="1"/>
  <c r="AH235"/>
  <c r="AH267" s="1"/>
  <c r="AH238"/>
  <c r="AH270" s="1"/>
  <c r="AH229"/>
  <c r="AH261" s="1"/>
  <c r="AH237"/>
  <c r="AH269" s="1"/>
  <c r="AH240"/>
  <c r="AH272" s="1"/>
  <c r="AH228"/>
  <c r="AH260" s="1"/>
  <c r="AH233"/>
  <c r="AH265" s="1"/>
  <c r="AH232"/>
  <c r="AH264" s="1"/>
  <c r="AH236"/>
  <c r="AH268" s="1"/>
  <c r="AH227"/>
  <c r="AH259" s="1"/>
  <c r="AH234"/>
  <c r="AH266" s="1"/>
  <c r="AH239"/>
  <c r="AH271" s="1"/>
  <c r="V152"/>
  <c r="W120"/>
  <c r="K114"/>
  <c r="J146"/>
  <c r="L147"/>
  <c r="M115"/>
  <c r="H222"/>
  <c r="H224" s="1"/>
  <c r="H229" s="1"/>
  <c r="AA123"/>
  <c r="Z155"/>
  <c r="I145"/>
  <c r="I175" s="1"/>
  <c r="I209" s="1"/>
  <c r="I210" s="1"/>
  <c r="J113"/>
  <c r="AD125"/>
  <c r="AC157"/>
  <c r="AE159"/>
  <c r="AF127"/>
  <c r="X153"/>
  <c r="Y121"/>
  <c r="P18"/>
  <c r="R84"/>
  <c r="S52"/>
  <c r="S86"/>
  <c r="T54"/>
  <c r="R88"/>
  <c r="S56"/>
  <c r="Q208"/>
  <c r="Q219"/>
  <c r="Q220" s="1"/>
  <c r="Q190"/>
  <c r="Q16"/>
  <c r="R89"/>
  <c r="S57"/>
  <c r="S59"/>
  <c r="S91" s="1"/>
  <c r="E60"/>
  <c r="S32"/>
  <c r="R39"/>
  <c r="AB163"/>
  <c r="AC131"/>
  <c r="S58"/>
  <c r="AB124" l="1"/>
  <c r="AA156"/>
  <c r="AE160"/>
  <c r="AF128"/>
  <c r="AH130"/>
  <c r="AG162"/>
  <c r="S85"/>
  <c r="T53"/>
  <c r="U87"/>
  <c r="V55"/>
  <c r="I203"/>
  <c r="Z122"/>
  <c r="Y154"/>
  <c r="L227"/>
  <c r="K259"/>
  <c r="AC158"/>
  <c r="AD126"/>
  <c r="AG129"/>
  <c r="AF161"/>
  <c r="AB164"/>
  <c r="AC132"/>
  <c r="M81"/>
  <c r="N49"/>
  <c r="Q83"/>
  <c r="R51"/>
  <c r="O82"/>
  <c r="P50"/>
  <c r="L48"/>
  <c r="K80"/>
  <c r="K47"/>
  <c r="J79"/>
  <c r="J109" s="1"/>
  <c r="I191"/>
  <c r="I192" s="1"/>
  <c r="I17"/>
  <c r="I212"/>
  <c r="J201" s="1"/>
  <c r="K113"/>
  <c r="J145"/>
  <c r="J175" s="1"/>
  <c r="J209" s="1"/>
  <c r="J210" s="1"/>
  <c r="H261"/>
  <c r="I229"/>
  <c r="M147"/>
  <c r="N115"/>
  <c r="X120"/>
  <c r="W152"/>
  <c r="AI231"/>
  <c r="AI263" s="1"/>
  <c r="AI241"/>
  <c r="AI273" s="1"/>
  <c r="AI235"/>
  <c r="AI267" s="1"/>
  <c r="AI240"/>
  <c r="AI272" s="1"/>
  <c r="AI230"/>
  <c r="AI262" s="1"/>
  <c r="AI233"/>
  <c r="AI265" s="1"/>
  <c r="AI238"/>
  <c r="AI270" s="1"/>
  <c r="AI228"/>
  <c r="AI260" s="1"/>
  <c r="AI236"/>
  <c r="AI268" s="1"/>
  <c r="AI229"/>
  <c r="AI261" s="1"/>
  <c r="AI237"/>
  <c r="AI269" s="1"/>
  <c r="AI227"/>
  <c r="AI259" s="1"/>
  <c r="AI232"/>
  <c r="AI264" s="1"/>
  <c r="AI234"/>
  <c r="AI266" s="1"/>
  <c r="AI239"/>
  <c r="AI271" s="1"/>
  <c r="H260"/>
  <c r="I228"/>
  <c r="S150"/>
  <c r="T118"/>
  <c r="AB123"/>
  <c r="AA155"/>
  <c r="I184"/>
  <c r="I185" s="1"/>
  <c r="L114"/>
  <c r="K146"/>
  <c r="D346" i="104"/>
  <c r="C346"/>
  <c r="O148" i="92"/>
  <c r="P116"/>
  <c r="V119"/>
  <c r="U151"/>
  <c r="R117"/>
  <c r="Q149"/>
  <c r="AD157"/>
  <c r="AE125"/>
  <c r="AF159"/>
  <c r="AG127"/>
  <c r="Y153"/>
  <c r="Z121"/>
  <c r="S90"/>
  <c r="T58"/>
  <c r="S39"/>
  <c r="T32"/>
  <c r="Q18"/>
  <c r="S88"/>
  <c r="T56"/>
  <c r="T86"/>
  <c r="U54"/>
  <c r="S84"/>
  <c r="T52"/>
  <c r="AC163"/>
  <c r="AD131"/>
  <c r="R219"/>
  <c r="R220" s="1"/>
  <c r="R190"/>
  <c r="R16"/>
  <c r="R208"/>
  <c r="E61"/>
  <c r="T60"/>
  <c r="T92" s="1"/>
  <c r="S89"/>
  <c r="T57"/>
  <c r="T59"/>
  <c r="AC124" l="1"/>
  <c r="AB156"/>
  <c r="AH162"/>
  <c r="AI130"/>
  <c r="AI162" s="1"/>
  <c r="AG128"/>
  <c r="AF160"/>
  <c r="V87"/>
  <c r="W55"/>
  <c r="T85"/>
  <c r="U53"/>
  <c r="AH129"/>
  <c r="AG161"/>
  <c r="M227"/>
  <c r="L259"/>
  <c r="Z154"/>
  <c r="AA122"/>
  <c r="AE126"/>
  <c r="AD158"/>
  <c r="AC164"/>
  <c r="AD132"/>
  <c r="J202"/>
  <c r="J203" s="1"/>
  <c r="J212" s="1"/>
  <c r="K201" s="1"/>
  <c r="K202" s="1"/>
  <c r="K203" s="1"/>
  <c r="J191"/>
  <c r="J192" s="1"/>
  <c r="J17"/>
  <c r="K79"/>
  <c r="K109" s="1"/>
  <c r="L47"/>
  <c r="M48"/>
  <c r="L80"/>
  <c r="P82"/>
  <c r="Q50"/>
  <c r="R83"/>
  <c r="S51"/>
  <c r="N81"/>
  <c r="O49"/>
  <c r="H289"/>
  <c r="H19" s="1"/>
  <c r="H20" s="1"/>
  <c r="H24" s="1"/>
  <c r="I10" s="1"/>
  <c r="I11" s="1"/>
  <c r="I12" s="1"/>
  <c r="P148"/>
  <c r="Q116"/>
  <c r="I194"/>
  <c r="J183" s="1"/>
  <c r="I222"/>
  <c r="I224" s="1"/>
  <c r="I230" s="1"/>
  <c r="U118"/>
  <c r="T150"/>
  <c r="J228"/>
  <c r="I260"/>
  <c r="X152"/>
  <c r="Y120"/>
  <c r="K145"/>
  <c r="K175" s="1"/>
  <c r="K209" s="1"/>
  <c r="K210" s="1"/>
  <c r="L113"/>
  <c r="S117"/>
  <c r="R149"/>
  <c r="V151"/>
  <c r="W119"/>
  <c r="M114"/>
  <c r="L146"/>
  <c r="AB155"/>
  <c r="AC123"/>
  <c r="N147"/>
  <c r="O115"/>
  <c r="I261"/>
  <c r="J229"/>
  <c r="AH127"/>
  <c r="AG159"/>
  <c r="AF125"/>
  <c r="AE157"/>
  <c r="AA121"/>
  <c r="Z153"/>
  <c r="AE131"/>
  <c r="AD163"/>
  <c r="U32"/>
  <c r="T39"/>
  <c r="T90"/>
  <c r="U58"/>
  <c r="U60"/>
  <c r="T91"/>
  <c r="U59"/>
  <c r="T89"/>
  <c r="U57"/>
  <c r="U61"/>
  <c r="U93" s="1"/>
  <c r="E62"/>
  <c r="V61"/>
  <c r="V93" s="1"/>
  <c r="T84"/>
  <c r="U52"/>
  <c r="U86"/>
  <c r="V54"/>
  <c r="T88"/>
  <c r="U56"/>
  <c r="S219"/>
  <c r="S220" s="1"/>
  <c r="S190"/>
  <c r="S208"/>
  <c r="S16"/>
  <c r="AD124" l="1"/>
  <c r="AC156"/>
  <c r="AH128"/>
  <c r="AG160"/>
  <c r="W61"/>
  <c r="W93" s="1"/>
  <c r="U85"/>
  <c r="V53"/>
  <c r="W87"/>
  <c r="X55"/>
  <c r="AF126"/>
  <c r="AE158"/>
  <c r="N227"/>
  <c r="M259"/>
  <c r="AH161"/>
  <c r="AI129"/>
  <c r="AI161" s="1"/>
  <c r="AA154"/>
  <c r="AB122"/>
  <c r="AD164"/>
  <c r="AE132"/>
  <c r="U39"/>
  <c r="U208" s="1"/>
  <c r="V32"/>
  <c r="P49"/>
  <c r="O81"/>
  <c r="S83"/>
  <c r="T51"/>
  <c r="Q82"/>
  <c r="R50"/>
  <c r="N48"/>
  <c r="M80"/>
  <c r="M47"/>
  <c r="L79"/>
  <c r="L109" s="1"/>
  <c r="K191"/>
  <c r="K192" s="1"/>
  <c r="K17"/>
  <c r="K212"/>
  <c r="L201" s="1"/>
  <c r="L202" s="1"/>
  <c r="L203" s="1"/>
  <c r="N114"/>
  <c r="M146"/>
  <c r="T117"/>
  <c r="S149"/>
  <c r="K228"/>
  <c r="J260"/>
  <c r="U150"/>
  <c r="V118"/>
  <c r="J184"/>
  <c r="J185" s="1"/>
  <c r="J261"/>
  <c r="K229"/>
  <c r="O147"/>
  <c r="P115"/>
  <c r="AC155"/>
  <c r="AD123"/>
  <c r="W151"/>
  <c r="X119"/>
  <c r="M113"/>
  <c r="L145"/>
  <c r="L175" s="1"/>
  <c r="L209" s="1"/>
  <c r="L210" s="1"/>
  <c r="Z120"/>
  <c r="Y152"/>
  <c r="I262"/>
  <c r="I289" s="1"/>
  <c r="I19" s="1"/>
  <c r="I20" s="1"/>
  <c r="I24" s="1"/>
  <c r="J10" s="1"/>
  <c r="J11" s="1"/>
  <c r="J12" s="1"/>
  <c r="J230"/>
  <c r="R116"/>
  <c r="Q148"/>
  <c r="AG125"/>
  <c r="AF157"/>
  <c r="AH159"/>
  <c r="AI127"/>
  <c r="AI159" s="1"/>
  <c r="AA153"/>
  <c r="AB121"/>
  <c r="U88"/>
  <c r="V56"/>
  <c r="U84"/>
  <c r="V52"/>
  <c r="V62"/>
  <c r="V94" s="1"/>
  <c r="E63"/>
  <c r="W62"/>
  <c r="W94" s="1"/>
  <c r="U90"/>
  <c r="V58"/>
  <c r="T16"/>
  <c r="T190"/>
  <c r="T208"/>
  <c r="T219"/>
  <c r="T220" s="1"/>
  <c r="V86"/>
  <c r="W54"/>
  <c r="U89"/>
  <c r="V57"/>
  <c r="U91"/>
  <c r="V59"/>
  <c r="U92"/>
  <c r="V60"/>
  <c r="AF131"/>
  <c r="AE163"/>
  <c r="X61"/>
  <c r="U219" l="1"/>
  <c r="U190"/>
  <c r="U16"/>
  <c r="AE124"/>
  <c r="AD156"/>
  <c r="AH160"/>
  <c r="AI128"/>
  <c r="AI160" s="1"/>
  <c r="X87"/>
  <c r="Y55"/>
  <c r="W53"/>
  <c r="V85"/>
  <c r="AB154"/>
  <c r="AC122"/>
  <c r="N259"/>
  <c r="O227"/>
  <c r="AF158"/>
  <c r="AG126"/>
  <c r="AE164"/>
  <c r="AF132"/>
  <c r="W32"/>
  <c r="V39"/>
  <c r="L191"/>
  <c r="L192" s="1"/>
  <c r="L17"/>
  <c r="N47"/>
  <c r="M79"/>
  <c r="M109" s="1"/>
  <c r="O48"/>
  <c r="N80"/>
  <c r="R82"/>
  <c r="S50"/>
  <c r="T83"/>
  <c r="U51"/>
  <c r="P81"/>
  <c r="Q49"/>
  <c r="L212"/>
  <c r="M201" s="1"/>
  <c r="S116"/>
  <c r="R148"/>
  <c r="AA120"/>
  <c r="Z152"/>
  <c r="M145"/>
  <c r="M175" s="1"/>
  <c r="M209" s="1"/>
  <c r="M210" s="1"/>
  <c r="N113"/>
  <c r="L228"/>
  <c r="K260"/>
  <c r="U117"/>
  <c r="T149"/>
  <c r="N146"/>
  <c r="O114"/>
  <c r="K230"/>
  <c r="J262"/>
  <c r="X151"/>
  <c r="Y119"/>
  <c r="AE123"/>
  <c r="AD155"/>
  <c r="Q115"/>
  <c r="P147"/>
  <c r="K261"/>
  <c r="L229"/>
  <c r="J194"/>
  <c r="K183" s="1"/>
  <c r="J222"/>
  <c r="J224" s="1"/>
  <c r="J231" s="1"/>
  <c r="W118"/>
  <c r="V150"/>
  <c r="AH125"/>
  <c r="AG157"/>
  <c r="AB153"/>
  <c r="AC121"/>
  <c r="AG131"/>
  <c r="AF163"/>
  <c r="U220"/>
  <c r="V92"/>
  <c r="W60"/>
  <c r="V91"/>
  <c r="W59"/>
  <c r="V89"/>
  <c r="W57"/>
  <c r="W86"/>
  <c r="X54"/>
  <c r="W63"/>
  <c r="W95" s="1"/>
  <c r="E64"/>
  <c r="V84"/>
  <c r="W52"/>
  <c r="V88"/>
  <c r="W56"/>
  <c r="X93"/>
  <c r="Y61"/>
  <c r="V90"/>
  <c r="W58"/>
  <c r="X62"/>
  <c r="AF124" l="1"/>
  <c r="AE156"/>
  <c r="W85"/>
  <c r="X53"/>
  <c r="X63"/>
  <c r="X95" s="1"/>
  <c r="Z55"/>
  <c r="Y87"/>
  <c r="AG158"/>
  <c r="AH126"/>
  <c r="O259"/>
  <c r="P227"/>
  <c r="AC154"/>
  <c r="AD122"/>
  <c r="AF164"/>
  <c r="AG132"/>
  <c r="V190"/>
  <c r="V16"/>
  <c r="V219"/>
  <c r="V208"/>
  <c r="X32"/>
  <c r="W39"/>
  <c r="M202"/>
  <c r="M203" s="1"/>
  <c r="M212" s="1"/>
  <c r="N201" s="1"/>
  <c r="Q81"/>
  <c r="R49"/>
  <c r="U83"/>
  <c r="V51"/>
  <c r="S82"/>
  <c r="T50"/>
  <c r="P48"/>
  <c r="O80"/>
  <c r="M191"/>
  <c r="M192" s="1"/>
  <c r="M17"/>
  <c r="N79"/>
  <c r="N109" s="1"/>
  <c r="O47"/>
  <c r="X118"/>
  <c r="W150"/>
  <c r="K184"/>
  <c r="K185" s="1"/>
  <c r="Q147"/>
  <c r="R115"/>
  <c r="AF123"/>
  <c r="AE155"/>
  <c r="L230"/>
  <c r="K262"/>
  <c r="U149"/>
  <c r="V117"/>
  <c r="L260"/>
  <c r="M228"/>
  <c r="AA152"/>
  <c r="AB120"/>
  <c r="S148"/>
  <c r="T116"/>
  <c r="J263"/>
  <c r="J289" s="1"/>
  <c r="J19" s="1"/>
  <c r="J20" s="1"/>
  <c r="J24" s="1"/>
  <c r="K10" s="1"/>
  <c r="K231"/>
  <c r="M229"/>
  <c r="L261"/>
  <c r="Y151"/>
  <c r="Z119"/>
  <c r="O146"/>
  <c r="P114"/>
  <c r="O113"/>
  <c r="N145"/>
  <c r="N175" s="1"/>
  <c r="N209" s="1"/>
  <c r="N210" s="1"/>
  <c r="AH157"/>
  <c r="AI125"/>
  <c r="AI157" s="1"/>
  <c r="AD121"/>
  <c r="AC153"/>
  <c r="W90"/>
  <c r="X58"/>
  <c r="W88"/>
  <c r="X56"/>
  <c r="W84"/>
  <c r="X52"/>
  <c r="X64"/>
  <c r="X96" s="1"/>
  <c r="E65"/>
  <c r="Y64"/>
  <c r="Y96" s="1"/>
  <c r="X94"/>
  <c r="Y62"/>
  <c r="Y93"/>
  <c r="Z61"/>
  <c r="X86"/>
  <c r="Y54"/>
  <c r="W89"/>
  <c r="X57"/>
  <c r="W91"/>
  <c r="X59"/>
  <c r="W92"/>
  <c r="X60"/>
  <c r="AG163"/>
  <c r="AH131"/>
  <c r="Y63"/>
  <c r="AG124" l="1"/>
  <c r="AF156"/>
  <c r="Z64"/>
  <c r="Z96" s="1"/>
  <c r="Z87"/>
  <c r="AA55"/>
  <c r="X85"/>
  <c r="Y53"/>
  <c r="AD154"/>
  <c r="AE122"/>
  <c r="P259"/>
  <c r="Q227"/>
  <c r="AI126"/>
  <c r="AI158" s="1"/>
  <c r="AH158"/>
  <c r="AG164"/>
  <c r="AH132"/>
  <c r="W190"/>
  <c r="W219"/>
  <c r="W220" s="1"/>
  <c r="W16"/>
  <c r="W208"/>
  <c r="Y32"/>
  <c r="X39"/>
  <c r="V220"/>
  <c r="K11"/>
  <c r="K12" s="1"/>
  <c r="O79"/>
  <c r="O109" s="1"/>
  <c r="P47"/>
  <c r="N191"/>
  <c r="N192" s="1"/>
  <c r="N17"/>
  <c r="Q48"/>
  <c r="P80"/>
  <c r="T82"/>
  <c r="U50"/>
  <c r="V83"/>
  <c r="W51"/>
  <c r="S49"/>
  <c r="R81"/>
  <c r="N202"/>
  <c r="N203" s="1"/>
  <c r="N212" s="1"/>
  <c r="O201" s="1"/>
  <c r="O145"/>
  <c r="O175" s="1"/>
  <c r="O209" s="1"/>
  <c r="O210" s="1"/>
  <c r="P113"/>
  <c r="N229"/>
  <c r="M261"/>
  <c r="M230"/>
  <c r="L262"/>
  <c r="AG123"/>
  <c r="AF155"/>
  <c r="K222"/>
  <c r="K224" s="1"/>
  <c r="K232" s="1"/>
  <c r="K194"/>
  <c r="L183" s="1"/>
  <c r="L184" s="1"/>
  <c r="L185" s="1"/>
  <c r="Y118"/>
  <c r="X150"/>
  <c r="P146"/>
  <c r="Q114"/>
  <c r="AA119"/>
  <c r="Z151"/>
  <c r="K263"/>
  <c r="L231"/>
  <c r="T148"/>
  <c r="U116"/>
  <c r="AC120"/>
  <c r="AB152"/>
  <c r="N228"/>
  <c r="M260"/>
  <c r="W117"/>
  <c r="V149"/>
  <c r="R147"/>
  <c r="S115"/>
  <c r="AE121"/>
  <c r="AD153"/>
  <c r="Y95"/>
  <c r="Z63"/>
  <c r="AI131"/>
  <c r="AI163" s="1"/>
  <c r="AH163"/>
  <c r="X92"/>
  <c r="Y60"/>
  <c r="X91"/>
  <c r="Y59"/>
  <c r="X89"/>
  <c r="Y57"/>
  <c r="Y86"/>
  <c r="Z54"/>
  <c r="Z93"/>
  <c r="AA61"/>
  <c r="Y94"/>
  <c r="Z62"/>
  <c r="AA64"/>
  <c r="Y65"/>
  <c r="Y97" s="1"/>
  <c r="E66"/>
  <c r="X84"/>
  <c r="Y52"/>
  <c r="X88"/>
  <c r="Y56"/>
  <c r="X90"/>
  <c r="Y58"/>
  <c r="AG156" l="1"/>
  <c r="AH124"/>
  <c r="Z53"/>
  <c r="Y85"/>
  <c r="AA87"/>
  <c r="AB55"/>
  <c r="Q259"/>
  <c r="R227"/>
  <c r="AF122"/>
  <c r="AE154"/>
  <c r="AH164"/>
  <c r="AI132"/>
  <c r="AI164" s="1"/>
  <c r="X190"/>
  <c r="X208"/>
  <c r="X16"/>
  <c r="X219"/>
  <c r="Z32"/>
  <c r="Z39" s="1"/>
  <c r="Y39"/>
  <c r="O202"/>
  <c r="O203" s="1"/>
  <c r="O212" s="1"/>
  <c r="P201" s="1"/>
  <c r="P202" s="1"/>
  <c r="P203" s="1"/>
  <c r="T49"/>
  <c r="S81"/>
  <c r="W83"/>
  <c r="X51"/>
  <c r="U82"/>
  <c r="V50"/>
  <c r="R48"/>
  <c r="Q80"/>
  <c r="Q47"/>
  <c r="P79"/>
  <c r="P109" s="1"/>
  <c r="O191"/>
  <c r="O192" s="1"/>
  <c r="O17"/>
  <c r="Z65"/>
  <c r="Z97" s="1"/>
  <c r="X117"/>
  <c r="W149"/>
  <c r="N260"/>
  <c r="O228"/>
  <c r="AD120"/>
  <c r="AC152"/>
  <c r="AB119"/>
  <c r="AA151"/>
  <c r="Z118"/>
  <c r="Y150"/>
  <c r="K264"/>
  <c r="K289" s="1"/>
  <c r="K19" s="1"/>
  <c r="K20" s="1"/>
  <c r="K24" s="1"/>
  <c r="L10" s="1"/>
  <c r="L232"/>
  <c r="AG155"/>
  <c r="AH123"/>
  <c r="N230"/>
  <c r="M262"/>
  <c r="O229"/>
  <c r="N261"/>
  <c r="S147"/>
  <c r="T115"/>
  <c r="V116"/>
  <c r="U148"/>
  <c r="M231"/>
  <c r="L263"/>
  <c r="R114"/>
  <c r="Q146"/>
  <c r="L222"/>
  <c r="L224" s="1"/>
  <c r="L233" s="1"/>
  <c r="L194"/>
  <c r="M183" s="1"/>
  <c r="P145"/>
  <c r="P175" s="1"/>
  <c r="P209" s="1"/>
  <c r="P210" s="1"/>
  <c r="Q113"/>
  <c r="AE153"/>
  <c r="AF121"/>
  <c r="Z66"/>
  <c r="Z98" s="1"/>
  <c r="E67"/>
  <c r="AA96"/>
  <c r="AB64"/>
  <c r="Y90"/>
  <c r="Z58"/>
  <c r="Y88"/>
  <c r="Z56"/>
  <c r="Y84"/>
  <c r="Z52"/>
  <c r="Z94"/>
  <c r="AA62"/>
  <c r="AA93"/>
  <c r="AB61"/>
  <c r="Z86"/>
  <c r="AA54"/>
  <c r="Y89"/>
  <c r="Z57"/>
  <c r="Y91"/>
  <c r="Z59"/>
  <c r="Y92"/>
  <c r="Z60"/>
  <c r="Z95"/>
  <c r="AA63"/>
  <c r="AA65"/>
  <c r="AI124" l="1"/>
  <c r="AI156" s="1"/>
  <c r="AH156"/>
  <c r="AA53"/>
  <c r="Z85"/>
  <c r="AC55"/>
  <c r="AB87"/>
  <c r="S227"/>
  <c r="R259"/>
  <c r="AG122"/>
  <c r="AF154"/>
  <c r="Y190"/>
  <c r="Y16"/>
  <c r="Y208"/>
  <c r="Y219"/>
  <c r="E39"/>
  <c r="Z16"/>
  <c r="Z17" s="1"/>
  <c r="Z208"/>
  <c r="Z190"/>
  <c r="Z219"/>
  <c r="Y220"/>
  <c r="X220"/>
  <c r="P191"/>
  <c r="P192" s="1"/>
  <c r="P17"/>
  <c r="R47"/>
  <c r="Q79"/>
  <c r="Q109" s="1"/>
  <c r="S48"/>
  <c r="R80"/>
  <c r="V82"/>
  <c r="W50"/>
  <c r="X83"/>
  <c r="Y51"/>
  <c r="U49"/>
  <c r="T81"/>
  <c r="P212"/>
  <c r="Q201" s="1"/>
  <c r="Q202" s="1"/>
  <c r="Q203" s="1"/>
  <c r="Q145"/>
  <c r="Q175" s="1"/>
  <c r="Q209" s="1"/>
  <c r="Q210" s="1"/>
  <c r="R113"/>
  <c r="M184"/>
  <c r="M185" s="1"/>
  <c r="U115"/>
  <c r="T147"/>
  <c r="O261"/>
  <c r="P229"/>
  <c r="N262"/>
  <c r="O230"/>
  <c r="L11"/>
  <c r="L12" s="1"/>
  <c r="Z150"/>
  <c r="AA118"/>
  <c r="AC119"/>
  <c r="AB151"/>
  <c r="AE120"/>
  <c r="AD152"/>
  <c r="Y117"/>
  <c r="X149"/>
  <c r="L265"/>
  <c r="M233"/>
  <c r="S114"/>
  <c r="R146"/>
  <c r="N231"/>
  <c r="M263"/>
  <c r="W116"/>
  <c r="V148"/>
  <c r="AI123"/>
  <c r="AI155" s="1"/>
  <c r="AI175" s="1"/>
  <c r="AH155"/>
  <c r="M232"/>
  <c r="L264"/>
  <c r="O260"/>
  <c r="P228"/>
  <c r="AG121"/>
  <c r="AG153" s="1"/>
  <c r="AF153"/>
  <c r="AA97"/>
  <c r="AB65"/>
  <c r="AB96"/>
  <c r="AC64"/>
  <c r="AA67"/>
  <c r="AA99" s="1"/>
  <c r="E68"/>
  <c r="AA95"/>
  <c r="AB63"/>
  <c r="Z92"/>
  <c r="AA60"/>
  <c r="Z91"/>
  <c r="AA59"/>
  <c r="Z89"/>
  <c r="AA57"/>
  <c r="AA86"/>
  <c r="AB54"/>
  <c r="AB93"/>
  <c r="AC61"/>
  <c r="AA94"/>
  <c r="AB62"/>
  <c r="Z84"/>
  <c r="AA52"/>
  <c r="Z88"/>
  <c r="AA56"/>
  <c r="Z90"/>
  <c r="AA58"/>
  <c r="AA66"/>
  <c r="AC220" l="1"/>
  <c r="AB67"/>
  <c r="AB99" s="1"/>
  <c r="AA220"/>
  <c r="AI220"/>
  <c r="AE220"/>
  <c r="Z220"/>
  <c r="AG220"/>
  <c r="AC67"/>
  <c r="AC99" s="1"/>
  <c r="AH220"/>
  <c r="AF220"/>
  <c r="AB220"/>
  <c r="AD55"/>
  <c r="AC87"/>
  <c r="AA85"/>
  <c r="AB53"/>
  <c r="AD220"/>
  <c r="AG154"/>
  <c r="AH122"/>
  <c r="AH154" s="1"/>
  <c r="AH175" s="1"/>
  <c r="T227"/>
  <c r="T259" s="1"/>
  <c r="S259"/>
  <c r="AG175"/>
  <c r="AI209"/>
  <c r="AI210" s="1"/>
  <c r="AI18"/>
  <c r="U81"/>
  <c r="V49"/>
  <c r="Y83"/>
  <c r="Z51"/>
  <c r="W82"/>
  <c r="X50"/>
  <c r="T48"/>
  <c r="S80"/>
  <c r="Q191"/>
  <c r="Q192" s="1"/>
  <c r="Q17"/>
  <c r="S47"/>
  <c r="R79"/>
  <c r="R109" s="1"/>
  <c r="L289"/>
  <c r="L19" s="1"/>
  <c r="L20" s="1"/>
  <c r="L24" s="1"/>
  <c r="M10" s="1"/>
  <c r="M11" s="1"/>
  <c r="M12" s="1"/>
  <c r="Q212"/>
  <c r="R201" s="1"/>
  <c r="R202" s="1"/>
  <c r="R203" s="1"/>
  <c r="M264"/>
  <c r="N232"/>
  <c r="W148"/>
  <c r="X116"/>
  <c r="N263"/>
  <c r="O231"/>
  <c r="T114"/>
  <c r="S146"/>
  <c r="Y149"/>
  <c r="Z117"/>
  <c r="AE152"/>
  <c r="AF120"/>
  <c r="AF152" s="1"/>
  <c r="AF175" s="1"/>
  <c r="AD119"/>
  <c r="AC151"/>
  <c r="V115"/>
  <c r="U147"/>
  <c r="M222"/>
  <c r="M224" s="1"/>
  <c r="M234" s="1"/>
  <c r="M194"/>
  <c r="N183" s="1"/>
  <c r="P260"/>
  <c r="Q228"/>
  <c r="N233"/>
  <c r="M265"/>
  <c r="AB118"/>
  <c r="AA150"/>
  <c r="P230"/>
  <c r="O262"/>
  <c r="P261"/>
  <c r="Q229"/>
  <c r="S113"/>
  <c r="R145"/>
  <c r="R175" s="1"/>
  <c r="AA98"/>
  <c r="AB66"/>
  <c r="AA90"/>
  <c r="AB58"/>
  <c r="AA88"/>
  <c r="AB56"/>
  <c r="AA84"/>
  <c r="AB52"/>
  <c r="AB94"/>
  <c r="AC62"/>
  <c r="AC93"/>
  <c r="AD61"/>
  <c r="AB86"/>
  <c r="AC54"/>
  <c r="AA89"/>
  <c r="AB57"/>
  <c r="AA91"/>
  <c r="AB59"/>
  <c r="AA92"/>
  <c r="AB60"/>
  <c r="AB95"/>
  <c r="AC63"/>
  <c r="AB68"/>
  <c r="AB100" s="1"/>
  <c r="E69"/>
  <c r="AC96"/>
  <c r="AD64"/>
  <c r="AB97"/>
  <c r="AC65"/>
  <c r="AD67"/>
  <c r="R209" l="1"/>
  <c r="R210" s="1"/>
  <c r="R18"/>
  <c r="AH209"/>
  <c r="AH210" s="1"/>
  <c r="AH18"/>
  <c r="AD87"/>
  <c r="AE55"/>
  <c r="AG209"/>
  <c r="AG210" s="1"/>
  <c r="AG18"/>
  <c r="AC53"/>
  <c r="AB85"/>
  <c r="AF209"/>
  <c r="AF210" s="1"/>
  <c r="AF18"/>
  <c r="R191"/>
  <c r="R192" s="1"/>
  <c r="R17"/>
  <c r="T47"/>
  <c r="S79"/>
  <c r="S109" s="1"/>
  <c r="T80"/>
  <c r="U48"/>
  <c r="X82"/>
  <c r="Y50"/>
  <c r="Z83"/>
  <c r="AA51"/>
  <c r="V81"/>
  <c r="W49"/>
  <c r="R212"/>
  <c r="S201" s="1"/>
  <c r="S202" s="1"/>
  <c r="S203" s="1"/>
  <c r="R229"/>
  <c r="Q261"/>
  <c r="R228"/>
  <c r="Q260"/>
  <c r="M266"/>
  <c r="M289" s="1"/>
  <c r="M19" s="1"/>
  <c r="M20" s="1"/>
  <c r="M24" s="1"/>
  <c r="N10" s="1"/>
  <c r="N11" s="1"/>
  <c r="N12" s="1"/>
  <c r="N234"/>
  <c r="W115"/>
  <c r="V147"/>
  <c r="AE119"/>
  <c r="AE151" s="1"/>
  <c r="AE175" s="1"/>
  <c r="AD151"/>
  <c r="U114"/>
  <c r="T146"/>
  <c r="T113"/>
  <c r="S145"/>
  <c r="S175" s="1"/>
  <c r="Q230"/>
  <c r="P262"/>
  <c r="AB150"/>
  <c r="AC118"/>
  <c r="N265"/>
  <c r="O233"/>
  <c r="N184"/>
  <c r="N185" s="1"/>
  <c r="Z149"/>
  <c r="AA117"/>
  <c r="P231"/>
  <c r="O263"/>
  <c r="Y116"/>
  <c r="X148"/>
  <c r="N264"/>
  <c r="O232"/>
  <c r="AD99"/>
  <c r="AE67"/>
  <c r="AC97"/>
  <c r="AD65"/>
  <c r="AD96"/>
  <c r="AE64"/>
  <c r="AC68"/>
  <c r="AC69"/>
  <c r="AC101" s="1"/>
  <c r="E70"/>
  <c r="AC95"/>
  <c r="AD63"/>
  <c r="AB92"/>
  <c r="AC60"/>
  <c r="AB91"/>
  <c r="AC59"/>
  <c r="AB89"/>
  <c r="AC57"/>
  <c r="AC86"/>
  <c r="AD54"/>
  <c r="AD93"/>
  <c r="AE61"/>
  <c r="AC94"/>
  <c r="AD62"/>
  <c r="AB84"/>
  <c r="AC52"/>
  <c r="AB88"/>
  <c r="AC56"/>
  <c r="AB90"/>
  <c r="AC58"/>
  <c r="AB98"/>
  <c r="AC66"/>
  <c r="S209" l="1"/>
  <c r="S210" s="1"/>
  <c r="S18"/>
  <c r="AC85"/>
  <c r="AD53"/>
  <c r="AF55"/>
  <c r="AE87"/>
  <c r="AE209"/>
  <c r="AE210" s="1"/>
  <c r="AE18"/>
  <c r="X49"/>
  <c r="W81"/>
  <c r="AA83"/>
  <c r="AB51"/>
  <c r="Y82"/>
  <c r="Z50"/>
  <c r="V48"/>
  <c r="U80"/>
  <c r="S191"/>
  <c r="S192" s="1"/>
  <c r="S17"/>
  <c r="T79"/>
  <c r="T109" s="1"/>
  <c r="U47"/>
  <c r="AD69"/>
  <c r="AD101" s="1"/>
  <c r="S212"/>
  <c r="T201" s="1"/>
  <c r="Y148"/>
  <c r="Z116"/>
  <c r="P263"/>
  <c r="Q231"/>
  <c r="N222"/>
  <c r="N224" s="1"/>
  <c r="N235" s="1"/>
  <c r="N194"/>
  <c r="O183" s="1"/>
  <c r="Q262"/>
  <c r="R230"/>
  <c r="T145"/>
  <c r="T175" s="1"/>
  <c r="U113"/>
  <c r="V114"/>
  <c r="U146"/>
  <c r="X115"/>
  <c r="W147"/>
  <c r="R260"/>
  <c r="S228"/>
  <c r="R261"/>
  <c r="S229"/>
  <c r="P232"/>
  <c r="O264"/>
  <c r="AB117"/>
  <c r="AA149"/>
  <c r="O265"/>
  <c r="P233"/>
  <c r="AD118"/>
  <c r="AD150" s="1"/>
  <c r="AD175" s="1"/>
  <c r="AC150"/>
  <c r="O234"/>
  <c r="N266"/>
  <c r="AD70"/>
  <c r="AD102" s="1"/>
  <c r="E71"/>
  <c r="AE70"/>
  <c r="AE102" s="1"/>
  <c r="AE96"/>
  <c r="AF64"/>
  <c r="AD97"/>
  <c r="AE65"/>
  <c r="AE99"/>
  <c r="AF67"/>
  <c r="AC98"/>
  <c r="AD66"/>
  <c r="AC90"/>
  <c r="AD58"/>
  <c r="AC88"/>
  <c r="AD56"/>
  <c r="AC84"/>
  <c r="AD52"/>
  <c r="AD94"/>
  <c r="AE62"/>
  <c r="AE93"/>
  <c r="AF61"/>
  <c r="AD86"/>
  <c r="AE54"/>
  <c r="AC89"/>
  <c r="AD57"/>
  <c r="AC91"/>
  <c r="AD59"/>
  <c r="AC92"/>
  <c r="AD60"/>
  <c r="AD95"/>
  <c r="AE63"/>
  <c r="AC100"/>
  <c r="AD68"/>
  <c r="AE69"/>
  <c r="T209" l="1"/>
  <c r="T210" s="1"/>
  <c r="T18"/>
  <c r="AG55"/>
  <c r="AF87"/>
  <c r="AD85"/>
  <c r="AE53"/>
  <c r="AD209"/>
  <c r="AD210" s="1"/>
  <c r="AD18"/>
  <c r="T202"/>
  <c r="T203" s="1"/>
  <c r="T212" s="1"/>
  <c r="U201" s="1"/>
  <c r="U202" s="1"/>
  <c r="U203" s="1"/>
  <c r="V47"/>
  <c r="U79"/>
  <c r="U109" s="1"/>
  <c r="T191"/>
  <c r="T192" s="1"/>
  <c r="T17"/>
  <c r="W48"/>
  <c r="V80"/>
  <c r="Z82"/>
  <c r="AA50"/>
  <c r="AB83"/>
  <c r="AC51"/>
  <c r="X81"/>
  <c r="Y49"/>
  <c r="O266"/>
  <c r="P234"/>
  <c r="AB149"/>
  <c r="AC117"/>
  <c r="AC149" s="1"/>
  <c r="AC175" s="1"/>
  <c r="P264"/>
  <c r="Q232"/>
  <c r="Y115"/>
  <c r="X147"/>
  <c r="V146"/>
  <c r="W114"/>
  <c r="N267"/>
  <c r="N289" s="1"/>
  <c r="N19" s="1"/>
  <c r="N20" s="1"/>
  <c r="N24" s="1"/>
  <c r="O10" s="1"/>
  <c r="O11" s="1"/>
  <c r="O12" s="1"/>
  <c r="O235"/>
  <c r="P265"/>
  <c r="Q233"/>
  <c r="S261"/>
  <c r="T229"/>
  <c r="S260"/>
  <c r="T228"/>
  <c r="U145"/>
  <c r="U175" s="1"/>
  <c r="V113"/>
  <c r="S230"/>
  <c r="R262"/>
  <c r="O184"/>
  <c r="O185" s="1"/>
  <c r="R231"/>
  <c r="Q263"/>
  <c r="AA116"/>
  <c r="Z148"/>
  <c r="AD100"/>
  <c r="AE68"/>
  <c r="AE95"/>
  <c r="AF63"/>
  <c r="AD92"/>
  <c r="AE60"/>
  <c r="AD91"/>
  <c r="AE59"/>
  <c r="AD89"/>
  <c r="AE57"/>
  <c r="AE86"/>
  <c r="AF54"/>
  <c r="AF93"/>
  <c r="AG61"/>
  <c r="AE94"/>
  <c r="AF62"/>
  <c r="AD84"/>
  <c r="AE52"/>
  <c r="AD88"/>
  <c r="AE56"/>
  <c r="AD90"/>
  <c r="AE58"/>
  <c r="AD98"/>
  <c r="AE66"/>
  <c r="AE71"/>
  <c r="AE103" s="1"/>
  <c r="E72"/>
  <c r="AF71"/>
  <c r="AF103" s="1"/>
  <c r="AE101"/>
  <c r="AF69"/>
  <c r="AF99"/>
  <c r="AG67"/>
  <c r="AE97"/>
  <c r="AF65"/>
  <c r="AF96"/>
  <c r="AG64"/>
  <c r="AF70"/>
  <c r="AG71" l="1"/>
  <c r="AG103" s="1"/>
  <c r="AG87"/>
  <c r="AH55"/>
  <c r="U209"/>
  <c r="U210" s="1"/>
  <c r="U18"/>
  <c r="AE85"/>
  <c r="AF53"/>
  <c r="U212"/>
  <c r="V201" s="1"/>
  <c r="V202" s="1"/>
  <c r="V203" s="1"/>
  <c r="AC209"/>
  <c r="AC210" s="1"/>
  <c r="AC18"/>
  <c r="Y81"/>
  <c r="Z49"/>
  <c r="AC83"/>
  <c r="AD51"/>
  <c r="AA82"/>
  <c r="AB50"/>
  <c r="X48"/>
  <c r="W80"/>
  <c r="U191"/>
  <c r="U192" s="1"/>
  <c r="U17"/>
  <c r="W47"/>
  <c r="V79"/>
  <c r="V109" s="1"/>
  <c r="AB116"/>
  <c r="AB148" s="1"/>
  <c r="AA148"/>
  <c r="S231"/>
  <c r="R263"/>
  <c r="T230"/>
  <c r="S262"/>
  <c r="Z115"/>
  <c r="Y147"/>
  <c r="AB175"/>
  <c r="O222"/>
  <c r="O224" s="1"/>
  <c r="O236" s="1"/>
  <c r="O194"/>
  <c r="P183" s="1"/>
  <c r="P184" s="1"/>
  <c r="P185" s="1"/>
  <c r="V145"/>
  <c r="V175" s="1"/>
  <c r="W113"/>
  <c r="T260"/>
  <c r="U228"/>
  <c r="U260" s="1"/>
  <c r="T261"/>
  <c r="U229"/>
  <c r="Q265"/>
  <c r="R233"/>
  <c r="P235"/>
  <c r="O267"/>
  <c r="X114"/>
  <c r="W146"/>
  <c r="Q264"/>
  <c r="R232"/>
  <c r="Q234"/>
  <c r="P266"/>
  <c r="E73"/>
  <c r="AF72"/>
  <c r="AF104" s="1"/>
  <c r="AE98"/>
  <c r="AF66"/>
  <c r="AE90"/>
  <c r="AF58"/>
  <c r="AE88"/>
  <c r="AF56"/>
  <c r="AE84"/>
  <c r="AF52"/>
  <c r="AF94"/>
  <c r="AG62"/>
  <c r="AG93"/>
  <c r="AH61"/>
  <c r="AF86"/>
  <c r="AG54"/>
  <c r="AE89"/>
  <c r="AF57"/>
  <c r="AE91"/>
  <c r="AF59"/>
  <c r="AE92"/>
  <c r="AF60"/>
  <c r="AF95"/>
  <c r="AG63"/>
  <c r="AE100"/>
  <c r="AF68"/>
  <c r="AF102"/>
  <c r="AG70"/>
  <c r="AG96"/>
  <c r="AH64"/>
  <c r="AF97"/>
  <c r="AG65"/>
  <c r="AG99"/>
  <c r="AH67"/>
  <c r="AF101"/>
  <c r="AG69"/>
  <c r="AH71"/>
  <c r="AG72" l="1"/>
  <c r="AG104" s="1"/>
  <c r="AF85"/>
  <c r="AG53"/>
  <c r="AH87"/>
  <c r="AI55"/>
  <c r="AI87" s="1"/>
  <c r="V191"/>
  <c r="V192" s="1"/>
  <c r="V17"/>
  <c r="V209"/>
  <c r="V210" s="1"/>
  <c r="V212" s="1"/>
  <c r="W201" s="1"/>
  <c r="V18"/>
  <c r="AB209"/>
  <c r="AB210" s="1"/>
  <c r="AB18"/>
  <c r="W79"/>
  <c r="W109" s="1"/>
  <c r="X47"/>
  <c r="Y48"/>
  <c r="X80"/>
  <c r="AB82"/>
  <c r="AC50"/>
  <c r="AD83"/>
  <c r="AE51"/>
  <c r="Z81"/>
  <c r="AA49"/>
  <c r="R264"/>
  <c r="S232"/>
  <c r="R265"/>
  <c r="S233"/>
  <c r="V229"/>
  <c r="V261" s="1"/>
  <c r="U261"/>
  <c r="X113"/>
  <c r="W145"/>
  <c r="W175" s="1"/>
  <c r="P222"/>
  <c r="P224" s="1"/>
  <c r="P237" s="1"/>
  <c r="P194"/>
  <c r="Q183" s="1"/>
  <c r="Q184" s="1"/>
  <c r="Q185" s="1"/>
  <c r="Z147"/>
  <c r="AA115"/>
  <c r="AA147" s="1"/>
  <c r="AA175" s="1"/>
  <c r="U230"/>
  <c r="T262"/>
  <c r="S263"/>
  <c r="T231"/>
  <c r="R234"/>
  <c r="Q266"/>
  <c r="X146"/>
  <c r="Y114"/>
  <c r="P267"/>
  <c r="Q235"/>
  <c r="W202"/>
  <c r="P236"/>
  <c r="O268"/>
  <c r="O289" s="1"/>
  <c r="O19" s="1"/>
  <c r="O20" s="1"/>
  <c r="O24" s="1"/>
  <c r="P10" s="1"/>
  <c r="P11" s="1"/>
  <c r="P12" s="1"/>
  <c r="AF100"/>
  <c r="AG68"/>
  <c r="AG95"/>
  <c r="AH63"/>
  <c r="AF92"/>
  <c r="AG60"/>
  <c r="AF91"/>
  <c r="AG59"/>
  <c r="AF89"/>
  <c r="AG57"/>
  <c r="AG86"/>
  <c r="AH54"/>
  <c r="AH93"/>
  <c r="AI61"/>
  <c r="AI93" s="1"/>
  <c r="AG94"/>
  <c r="AH62"/>
  <c r="AF84"/>
  <c r="AG52"/>
  <c r="AF88"/>
  <c r="AG56"/>
  <c r="AF90"/>
  <c r="AG58"/>
  <c r="AF98"/>
  <c r="AG66"/>
  <c r="AG73"/>
  <c r="AG105" s="1"/>
  <c r="E74"/>
  <c r="AH73"/>
  <c r="AH105" s="1"/>
  <c r="AH103"/>
  <c r="AI71"/>
  <c r="AI103" s="1"/>
  <c r="AG101"/>
  <c r="AH69"/>
  <c r="AH99"/>
  <c r="AI67"/>
  <c r="AI99" s="1"/>
  <c r="AG97"/>
  <c r="AH65"/>
  <c r="AH96"/>
  <c r="AI64"/>
  <c r="AI96" s="1"/>
  <c r="AG102"/>
  <c r="AH70"/>
  <c r="AH72"/>
  <c r="W203" l="1"/>
  <c r="AG85"/>
  <c r="AH53"/>
  <c r="W191"/>
  <c r="W192" s="1"/>
  <c r="W17"/>
  <c r="AA209"/>
  <c r="AA210" s="1"/>
  <c r="AA18"/>
  <c r="W209"/>
  <c r="W210" s="1"/>
  <c r="W18"/>
  <c r="AB49"/>
  <c r="AA81"/>
  <c r="AE83"/>
  <c r="AF51"/>
  <c r="AC82"/>
  <c r="AD50"/>
  <c r="Y80"/>
  <c r="Z48"/>
  <c r="Y47"/>
  <c r="X79"/>
  <c r="X109" s="1"/>
  <c r="W212"/>
  <c r="X201" s="1"/>
  <c r="P268"/>
  <c r="Q236"/>
  <c r="R266"/>
  <c r="S234"/>
  <c r="U262"/>
  <c r="V230"/>
  <c r="P269"/>
  <c r="P289" s="1"/>
  <c r="P19" s="1"/>
  <c r="P20" s="1"/>
  <c r="P24" s="1"/>
  <c r="Q10" s="1"/>
  <c r="Q11" s="1"/>
  <c r="Q12" s="1"/>
  <c r="Q237"/>
  <c r="Y113"/>
  <c r="Y145" s="1"/>
  <c r="X145"/>
  <c r="X175" s="1"/>
  <c r="X202"/>
  <c r="X203" s="1"/>
  <c r="Q267"/>
  <c r="R235"/>
  <c r="Z114"/>
  <c r="Z146" s="1"/>
  <c r="Z175" s="1"/>
  <c r="Y146"/>
  <c r="U231"/>
  <c r="T263"/>
  <c r="Q194"/>
  <c r="R183" s="1"/>
  <c r="R184" s="1"/>
  <c r="R185" s="1"/>
  <c r="Q222"/>
  <c r="Q224" s="1"/>
  <c r="Q238" s="1"/>
  <c r="T233"/>
  <c r="S265"/>
  <c r="T232"/>
  <c r="S264"/>
  <c r="AH102"/>
  <c r="AI70"/>
  <c r="AI102" s="1"/>
  <c r="AH97"/>
  <c r="AI65"/>
  <c r="AI97" s="1"/>
  <c r="AI73"/>
  <c r="AI105" s="1"/>
  <c r="AH104"/>
  <c r="AI72"/>
  <c r="AI104" s="1"/>
  <c r="AH101"/>
  <c r="AI69"/>
  <c r="AI101" s="1"/>
  <c r="AH74"/>
  <c r="AH106" s="1"/>
  <c r="E75"/>
  <c r="AI74"/>
  <c r="AI106" s="1"/>
  <c r="AG98"/>
  <c r="AH66"/>
  <c r="AG90"/>
  <c r="AH58"/>
  <c r="AG88"/>
  <c r="AH56"/>
  <c r="AG84"/>
  <c r="AH52"/>
  <c r="AH94"/>
  <c r="AI62"/>
  <c r="AI94" s="1"/>
  <c r="AH86"/>
  <c r="AI54"/>
  <c r="AI86" s="1"/>
  <c r="AG89"/>
  <c r="AH57"/>
  <c r="AG91"/>
  <c r="AH59"/>
  <c r="AG92"/>
  <c r="AH60"/>
  <c r="AH95"/>
  <c r="AI63"/>
  <c r="AI95" s="1"/>
  <c r="AG100"/>
  <c r="AH68"/>
  <c r="AH85" l="1"/>
  <c r="AI53"/>
  <c r="AI85" s="1"/>
  <c r="X191"/>
  <c r="X192" s="1"/>
  <c r="X17"/>
  <c r="Z209"/>
  <c r="Z210" s="1"/>
  <c r="Z18"/>
  <c r="X209"/>
  <c r="X210" s="1"/>
  <c r="X18"/>
  <c r="Y79"/>
  <c r="Y109" s="1"/>
  <c r="Z47"/>
  <c r="Z80"/>
  <c r="AA48"/>
  <c r="AD82"/>
  <c r="AE50"/>
  <c r="AF83"/>
  <c r="AG51"/>
  <c r="AB81"/>
  <c r="AC49"/>
  <c r="X212"/>
  <c r="Y201" s="1"/>
  <c r="Q270"/>
  <c r="R238"/>
  <c r="R267"/>
  <c r="S235"/>
  <c r="Y175"/>
  <c r="T264"/>
  <c r="U232"/>
  <c r="T265"/>
  <c r="U233"/>
  <c r="R194"/>
  <c r="S183" s="1"/>
  <c r="R222"/>
  <c r="R224" s="1"/>
  <c r="R239" s="1"/>
  <c r="U263"/>
  <c r="V231"/>
  <c r="Y202"/>
  <c r="Y203" s="1"/>
  <c r="Q269"/>
  <c r="R237"/>
  <c r="W230"/>
  <c r="W262" s="1"/>
  <c r="V262"/>
  <c r="S266"/>
  <c r="T234"/>
  <c r="R236"/>
  <c r="Q268"/>
  <c r="AH100"/>
  <c r="AI68"/>
  <c r="AI100" s="1"/>
  <c r="AH92"/>
  <c r="AI60"/>
  <c r="AI92" s="1"/>
  <c r="AH89"/>
  <c r="AI57"/>
  <c r="AI89" s="1"/>
  <c r="AI75"/>
  <c r="AI107" s="1"/>
  <c r="E76"/>
  <c r="AH91"/>
  <c r="AI59"/>
  <c r="AI91" s="1"/>
  <c r="AH84"/>
  <c r="AI52"/>
  <c r="AI84" s="1"/>
  <c r="AH88"/>
  <c r="AI56"/>
  <c r="AI88" s="1"/>
  <c r="AH90"/>
  <c r="AI58"/>
  <c r="AI90" s="1"/>
  <c r="AH98"/>
  <c r="AI66"/>
  <c r="AI98" s="1"/>
  <c r="Y191" l="1"/>
  <c r="Y192" s="1"/>
  <c r="Y17"/>
  <c r="Y209"/>
  <c r="Y210" s="1"/>
  <c r="Y18"/>
  <c r="AD49"/>
  <c r="AC81"/>
  <c r="AG83"/>
  <c r="AH51"/>
  <c r="AE82"/>
  <c r="AF50"/>
  <c r="AA80"/>
  <c r="AB48"/>
  <c r="AA47"/>
  <c r="Z79"/>
  <c r="Z109" s="1"/>
  <c r="Z191" s="1"/>
  <c r="Z192" s="1"/>
  <c r="Q289"/>
  <c r="Q19" s="1"/>
  <c r="Q20" s="1"/>
  <c r="Q24" s="1"/>
  <c r="R10" s="1"/>
  <c r="Y212"/>
  <c r="Z201" s="1"/>
  <c r="Z202" s="1"/>
  <c r="T266"/>
  <c r="U234"/>
  <c r="S237"/>
  <c r="R269"/>
  <c r="V263"/>
  <c r="W231"/>
  <c r="S239"/>
  <c r="R271"/>
  <c r="V233"/>
  <c r="U265"/>
  <c r="U264"/>
  <c r="V232"/>
  <c r="R11"/>
  <c r="R12" s="1"/>
  <c r="S236"/>
  <c r="R268"/>
  <c r="S184"/>
  <c r="S185" s="1"/>
  <c r="T235"/>
  <c r="S267"/>
  <c r="S238"/>
  <c r="R270"/>
  <c r="AB47" l="1"/>
  <c r="AA79"/>
  <c r="AA109" s="1"/>
  <c r="AA191" s="1"/>
  <c r="AA192" s="1"/>
  <c r="AB80"/>
  <c r="AC48"/>
  <c r="AF82"/>
  <c r="AG50"/>
  <c r="AH83"/>
  <c r="AI51"/>
  <c r="AI83" s="1"/>
  <c r="AD81"/>
  <c r="AE49"/>
  <c r="R289"/>
  <c r="R19" s="1"/>
  <c r="R20" s="1"/>
  <c r="R24" s="1"/>
  <c r="Z203"/>
  <c r="Z212" s="1"/>
  <c r="AA201" s="1"/>
  <c r="AA202" s="1"/>
  <c r="S270"/>
  <c r="T238"/>
  <c r="U235"/>
  <c r="T267"/>
  <c r="T236"/>
  <c r="S268"/>
  <c r="V265"/>
  <c r="W233"/>
  <c r="S271"/>
  <c r="T239"/>
  <c r="T237"/>
  <c r="S269"/>
  <c r="S194"/>
  <c r="T183" s="1"/>
  <c r="S222"/>
  <c r="S224" s="1"/>
  <c r="S240" s="1"/>
  <c r="W232"/>
  <c r="V264"/>
  <c r="W263"/>
  <c r="X231"/>
  <c r="X263" s="1"/>
  <c r="V234"/>
  <c r="U266"/>
  <c r="S10" l="1"/>
  <c r="R22"/>
  <c r="AF49"/>
  <c r="AE81"/>
  <c r="AG82"/>
  <c r="AH50"/>
  <c r="AC80"/>
  <c r="AD48"/>
  <c r="AC47"/>
  <c r="AB79"/>
  <c r="AB109" s="1"/>
  <c r="AB191" s="1"/>
  <c r="AB192" s="1"/>
  <c r="AA203"/>
  <c r="AA212" s="1"/>
  <c r="AB201" s="1"/>
  <c r="V266"/>
  <c r="W234"/>
  <c r="X232"/>
  <c r="W264"/>
  <c r="T184"/>
  <c r="T185" s="1"/>
  <c r="T269"/>
  <c r="U237"/>
  <c r="U236"/>
  <c r="T268"/>
  <c r="U267"/>
  <c r="V235"/>
  <c r="S11"/>
  <c r="S12" s="1"/>
  <c r="S272"/>
  <c r="S289" s="1"/>
  <c r="S19" s="1"/>
  <c r="S20" s="1"/>
  <c r="T240"/>
  <c r="T271"/>
  <c r="U239"/>
  <c r="X233"/>
  <c r="W265"/>
  <c r="T270"/>
  <c r="U238"/>
  <c r="AC79" l="1"/>
  <c r="AC109" s="1"/>
  <c r="AC191" s="1"/>
  <c r="AC192" s="1"/>
  <c r="AD47"/>
  <c r="AE48"/>
  <c r="AD80"/>
  <c r="AH82"/>
  <c r="AI50"/>
  <c r="AI82" s="1"/>
  <c r="AF81"/>
  <c r="AG49"/>
  <c r="AB202"/>
  <c r="AB203" s="1"/>
  <c r="AB212" s="1"/>
  <c r="AC201" s="1"/>
  <c r="AC202" s="1"/>
  <c r="AC203" s="1"/>
  <c r="AC212" s="1"/>
  <c r="AD201" s="1"/>
  <c r="X265"/>
  <c r="Y233"/>
  <c r="V236"/>
  <c r="U268"/>
  <c r="Y232"/>
  <c r="Y264" s="1"/>
  <c r="X264"/>
  <c r="V238"/>
  <c r="U270"/>
  <c r="V239"/>
  <c r="U271"/>
  <c r="U240"/>
  <c r="T272"/>
  <c r="W235"/>
  <c r="V267"/>
  <c r="V237"/>
  <c r="U269"/>
  <c r="T194"/>
  <c r="U183" s="1"/>
  <c r="T222"/>
  <c r="T224" s="1"/>
  <c r="T241" s="1"/>
  <c r="X234"/>
  <c r="W266"/>
  <c r="S22"/>
  <c r="AD202" l="1"/>
  <c r="AD203" s="1"/>
  <c r="AD212" s="1"/>
  <c r="AE201" s="1"/>
  <c r="AE202" s="1"/>
  <c r="AE203" s="1"/>
  <c r="AE212" s="1"/>
  <c r="AF201" s="1"/>
  <c r="AF202" s="1"/>
  <c r="AF203" s="1"/>
  <c r="AF212" s="1"/>
  <c r="AG201" s="1"/>
  <c r="AH49"/>
  <c r="AG81"/>
  <c r="AE80"/>
  <c r="AF48"/>
  <c r="AE47"/>
  <c r="AD79"/>
  <c r="AD109" s="1"/>
  <c r="AD191" s="1"/>
  <c r="AD192" s="1"/>
  <c r="T10"/>
  <c r="T11" s="1"/>
  <c r="T12" s="1"/>
  <c r="S24"/>
  <c r="X266"/>
  <c r="Y234"/>
  <c r="U184"/>
  <c r="U185" s="1"/>
  <c r="V269"/>
  <c r="W237"/>
  <c r="W267"/>
  <c r="X235"/>
  <c r="V240"/>
  <c r="U272"/>
  <c r="V271"/>
  <c r="W239"/>
  <c r="W238"/>
  <c r="V270"/>
  <c r="W236"/>
  <c r="V268"/>
  <c r="U241"/>
  <c r="T273"/>
  <c r="T289" s="1"/>
  <c r="T19" s="1"/>
  <c r="T20" s="1"/>
  <c r="Z233"/>
  <c r="Z265" s="1"/>
  <c r="Y265"/>
  <c r="AF47" l="1"/>
  <c r="AE79"/>
  <c r="AE109" s="1"/>
  <c r="AE191" s="1"/>
  <c r="AE192" s="1"/>
  <c r="AF80"/>
  <c r="AG48"/>
  <c r="AI49"/>
  <c r="AI81" s="1"/>
  <c r="AH81"/>
  <c r="AG202"/>
  <c r="AG203"/>
  <c r="AG212" s="1"/>
  <c r="AH201" s="1"/>
  <c r="U273"/>
  <c r="V241"/>
  <c r="X236"/>
  <c r="W268"/>
  <c r="W270"/>
  <c r="X238"/>
  <c r="V272"/>
  <c r="W240"/>
  <c r="U222"/>
  <c r="U224" s="1"/>
  <c r="U242" s="1"/>
  <c r="U194"/>
  <c r="V183" s="1"/>
  <c r="T22"/>
  <c r="W271"/>
  <c r="X239"/>
  <c r="X267"/>
  <c r="Y235"/>
  <c r="W269"/>
  <c r="X237"/>
  <c r="Y266"/>
  <c r="Z234"/>
  <c r="AG80" l="1"/>
  <c r="AH48"/>
  <c r="AF79"/>
  <c r="AF109" s="1"/>
  <c r="AF191" s="1"/>
  <c r="AF192" s="1"/>
  <c r="AG47"/>
  <c r="AA234"/>
  <c r="AA266" s="1"/>
  <c r="Z266"/>
  <c r="X269"/>
  <c r="Y237"/>
  <c r="Y267"/>
  <c r="Z235"/>
  <c r="X271"/>
  <c r="Y239"/>
  <c r="T24"/>
  <c r="U10"/>
  <c r="U11" s="1"/>
  <c r="U12" s="1"/>
  <c r="V242"/>
  <c r="U274"/>
  <c r="U289" s="1"/>
  <c r="U19" s="1"/>
  <c r="U20" s="1"/>
  <c r="X268"/>
  <c r="Y236"/>
  <c r="V184"/>
  <c r="V185" s="1"/>
  <c r="W272"/>
  <c r="X240"/>
  <c r="Y238"/>
  <c r="X270"/>
  <c r="V273"/>
  <c r="W241"/>
  <c r="AH202"/>
  <c r="AH203" s="1"/>
  <c r="AH212" s="1"/>
  <c r="AI201" s="1"/>
  <c r="AH47" l="1"/>
  <c r="AG79"/>
  <c r="AG109" s="1"/>
  <c r="AG191" s="1"/>
  <c r="AG192" s="1"/>
  <c r="AH80"/>
  <c r="AI48"/>
  <c r="AI80" s="1"/>
  <c r="Z238"/>
  <c r="Y270"/>
  <c r="V222"/>
  <c r="V224" s="1"/>
  <c r="V243" s="1"/>
  <c r="V194"/>
  <c r="W183" s="1"/>
  <c r="V274"/>
  <c r="W242"/>
  <c r="AI202"/>
  <c r="AI203"/>
  <c r="AI212" s="1"/>
  <c r="X241"/>
  <c r="W273"/>
  <c r="Y240"/>
  <c r="X272"/>
  <c r="Z236"/>
  <c r="Y268"/>
  <c r="Y271"/>
  <c r="Z239"/>
  <c r="Z267"/>
  <c r="AA235"/>
  <c r="Z237"/>
  <c r="Y269"/>
  <c r="U22"/>
  <c r="AI47" l="1"/>
  <c r="AI79" s="1"/>
  <c r="AI109" s="1"/>
  <c r="AI191" s="1"/>
  <c r="AI192" s="1"/>
  <c r="AH79"/>
  <c r="AH109" s="1"/>
  <c r="AH191" s="1"/>
  <c r="AH192" s="1"/>
  <c r="V10"/>
  <c r="U24"/>
  <c r="Z269"/>
  <c r="AA237"/>
  <c r="AA236"/>
  <c r="Z268"/>
  <c r="Z240"/>
  <c r="Y272"/>
  <c r="Y241"/>
  <c r="X273"/>
  <c r="W243"/>
  <c r="V275"/>
  <c r="V289" s="1"/>
  <c r="V19" s="1"/>
  <c r="V20" s="1"/>
  <c r="Z270"/>
  <c r="AA238"/>
  <c r="AA267"/>
  <c r="AB235"/>
  <c r="AB267" s="1"/>
  <c r="Z271"/>
  <c r="AA239"/>
  <c r="W274"/>
  <c r="X242"/>
  <c r="W184"/>
  <c r="W185" s="1"/>
  <c r="W194" l="1"/>
  <c r="X183" s="1"/>
  <c r="X184" s="1"/>
  <c r="X185" s="1"/>
  <c r="W222"/>
  <c r="W224" s="1"/>
  <c r="W244" s="1"/>
  <c r="X243"/>
  <c r="W275"/>
  <c r="Y273"/>
  <c r="Z241"/>
  <c r="AA240"/>
  <c r="Z272"/>
  <c r="AA268"/>
  <c r="AB236"/>
  <c r="V11"/>
  <c r="V12" s="1"/>
  <c r="V22" s="1"/>
  <c r="X274"/>
  <c r="Y242"/>
  <c r="AB239"/>
  <c r="AA271"/>
  <c r="AB238"/>
  <c r="AA270"/>
  <c r="AB237"/>
  <c r="AA269"/>
  <c r="AB269" l="1"/>
  <c r="AC237"/>
  <c r="AC238"/>
  <c r="AB270"/>
  <c r="AC239"/>
  <c r="AB271"/>
  <c r="AA272"/>
  <c r="AB240"/>
  <c r="X275"/>
  <c r="Y243"/>
  <c r="X222"/>
  <c r="X224" s="1"/>
  <c r="X245" s="1"/>
  <c r="X194"/>
  <c r="Y183" s="1"/>
  <c r="Y184" s="1"/>
  <c r="Y185" s="1"/>
  <c r="Y194" s="1"/>
  <c r="Z183" s="1"/>
  <c r="Z242"/>
  <c r="Y274"/>
  <c r="W10"/>
  <c r="W11" s="1"/>
  <c r="W12" s="1"/>
  <c r="V24"/>
  <c r="AC236"/>
  <c r="AC268" s="1"/>
  <c r="AB268"/>
  <c r="AA241"/>
  <c r="Z273"/>
  <c r="X244"/>
  <c r="W276"/>
  <c r="W289" s="1"/>
  <c r="W19" s="1"/>
  <c r="W20" s="1"/>
  <c r="Y222" l="1"/>
  <c r="Y224" s="1"/>
  <c r="Y246" s="1"/>
  <c r="Z246" s="1"/>
  <c r="X276"/>
  <c r="Y244"/>
  <c r="AA273"/>
  <c r="AB241"/>
  <c r="AA242"/>
  <c r="Z274"/>
  <c r="X277"/>
  <c r="X289" s="1"/>
  <c r="X19" s="1"/>
  <c r="X20" s="1"/>
  <c r="E54" i="9" s="1"/>
  <c r="Y245" i="92"/>
  <c r="AC271"/>
  <c r="AD239"/>
  <c r="AD238"/>
  <c r="AC270"/>
  <c r="W22"/>
  <c r="Y275"/>
  <c r="Z243"/>
  <c r="AC240"/>
  <c r="AB272"/>
  <c r="AC269"/>
  <c r="AD237"/>
  <c r="AD269" s="1"/>
  <c r="Z184"/>
  <c r="Z185" s="1"/>
  <c r="Y278"/>
  <c r="AB242" l="1"/>
  <c r="AA274"/>
  <c r="Z275"/>
  <c r="AA243"/>
  <c r="W24"/>
  <c r="X10"/>
  <c r="AE238"/>
  <c r="AE270" s="1"/>
  <c r="AD270"/>
  <c r="AD240"/>
  <c r="AC272"/>
  <c r="AD271"/>
  <c r="AE239"/>
  <c r="Z245"/>
  <c r="Y277"/>
  <c r="AC241"/>
  <c r="AB273"/>
  <c r="Z244"/>
  <c r="Y276"/>
  <c r="Y289" s="1"/>
  <c r="Y19" s="1"/>
  <c r="Y20" s="1"/>
  <c r="G54" i="9" s="1"/>
  <c r="Z278" i="92"/>
  <c r="AA246"/>
  <c r="Z194"/>
  <c r="AA183" s="1"/>
  <c r="Z222"/>
  <c r="Z224" s="1"/>
  <c r="Z247" s="1"/>
  <c r="Z276" l="1"/>
  <c r="AA244"/>
  <c r="AC273"/>
  <c r="AD241"/>
  <c r="AA245"/>
  <c r="Z277"/>
  <c r="AD272"/>
  <c r="AE240"/>
  <c r="AB274"/>
  <c r="AC242"/>
  <c r="AE271"/>
  <c r="AF239"/>
  <c r="AF271" s="1"/>
  <c r="X11"/>
  <c r="X12" s="1"/>
  <c r="AB243"/>
  <c r="AA275"/>
  <c r="AA184"/>
  <c r="AA185" s="1"/>
  <c r="Z279"/>
  <c r="AA247"/>
  <c r="AA278"/>
  <c r="AB246"/>
  <c r="Z289" l="1"/>
  <c r="Z19" s="1"/>
  <c r="Z20" s="1"/>
  <c r="AC243"/>
  <c r="AB275"/>
  <c r="E52" i="9"/>
  <c r="E55" s="1"/>
  <c r="X22" i="92"/>
  <c r="AA277"/>
  <c r="AB245"/>
  <c r="AC274"/>
  <c r="AD242"/>
  <c r="AE272"/>
  <c r="AF240"/>
  <c r="AD273"/>
  <c r="AE241"/>
  <c r="AA276"/>
  <c r="AB244"/>
  <c r="AA194"/>
  <c r="AB183" s="1"/>
  <c r="AA222"/>
  <c r="AA224" s="1"/>
  <c r="AA248" s="1"/>
  <c r="AC246"/>
  <c r="AB278"/>
  <c r="AA279"/>
  <c r="AB247"/>
  <c r="AD243" l="1"/>
  <c r="AC275"/>
  <c r="AB276"/>
  <c r="AC244"/>
  <c r="AF241"/>
  <c r="AE273"/>
  <c r="AF272"/>
  <c r="AG240"/>
  <c r="AG272" s="1"/>
  <c r="AE242"/>
  <c r="AD274"/>
  <c r="AB277"/>
  <c r="AC245"/>
  <c r="Y10"/>
  <c r="Y11" s="1"/>
  <c r="Y12" s="1"/>
  <c r="X24"/>
  <c r="E57" i="9" s="1"/>
  <c r="E61" s="1"/>
  <c r="AD246" i="92"/>
  <c r="AC278"/>
  <c r="AB184"/>
  <c r="AB185" s="1"/>
  <c r="AB279"/>
  <c r="AC247"/>
  <c r="AA280"/>
  <c r="AA289" s="1"/>
  <c r="AA19" s="1"/>
  <c r="AA20" s="1"/>
  <c r="AB248"/>
  <c r="G52" i="9" l="1"/>
  <c r="G55" s="1"/>
  <c r="Y22" i="92"/>
  <c r="AF242"/>
  <c r="AE274"/>
  <c r="AF273"/>
  <c r="AG241"/>
  <c r="AD275"/>
  <c r="AE243"/>
  <c r="AC277"/>
  <c r="AD245"/>
  <c r="AD244"/>
  <c r="AC276"/>
  <c r="AB194"/>
  <c r="AC183" s="1"/>
  <c r="AB222"/>
  <c r="AB224" s="1"/>
  <c r="AB249" s="1"/>
  <c r="AE246"/>
  <c r="AD278"/>
  <c r="AC248"/>
  <c r="AB280"/>
  <c r="AD247"/>
  <c r="AC279"/>
  <c r="AE244" l="1"/>
  <c r="AD276"/>
  <c r="AF274"/>
  <c r="AG242"/>
  <c r="AE245"/>
  <c r="AD277"/>
  <c r="AE275"/>
  <c r="AF243"/>
  <c r="AH241"/>
  <c r="AH273" s="1"/>
  <c r="AG273"/>
  <c r="Y24"/>
  <c r="G57" i="9" s="1"/>
  <c r="Z10" i="92"/>
  <c r="AD279"/>
  <c r="AE247"/>
  <c r="AD248"/>
  <c r="AC280"/>
  <c r="AF246"/>
  <c r="AE278"/>
  <c r="AC184"/>
  <c r="AC185" s="1"/>
  <c r="AB281"/>
  <c r="AB289" s="1"/>
  <c r="AB19" s="1"/>
  <c r="AB20" s="1"/>
  <c r="AC249"/>
  <c r="AE277" l="1"/>
  <c r="AF245"/>
  <c r="AF244"/>
  <c r="AE276"/>
  <c r="Z11"/>
  <c r="Z12" s="1"/>
  <c r="Z22" s="1"/>
  <c r="AF275"/>
  <c r="AG243"/>
  <c r="AG274"/>
  <c r="AH242"/>
  <c r="AC194"/>
  <c r="AD183" s="1"/>
  <c r="AC222"/>
  <c r="AC224" s="1"/>
  <c r="AC250" s="1"/>
  <c r="AD249"/>
  <c r="AC281"/>
  <c r="AF278"/>
  <c r="AG246"/>
  <c r="AD280"/>
  <c r="AE248"/>
  <c r="AF247"/>
  <c r="AE279"/>
  <c r="AA10" l="1"/>
  <c r="AA11" s="1"/>
  <c r="AA12" s="1"/>
  <c r="AA22" s="1"/>
  <c r="Z24"/>
  <c r="AG244"/>
  <c r="AF276"/>
  <c r="AH274"/>
  <c r="AI242"/>
  <c r="AI274" s="1"/>
  <c r="AG275"/>
  <c r="AH243"/>
  <c r="AG245"/>
  <c r="AF277"/>
  <c r="AF279"/>
  <c r="AG247"/>
  <c r="AD281"/>
  <c r="AE249"/>
  <c r="AD184"/>
  <c r="AD185" s="1"/>
  <c r="AE280"/>
  <c r="AF248"/>
  <c r="AH246"/>
  <c r="AG278"/>
  <c r="AD250"/>
  <c r="AC282"/>
  <c r="AC289" s="1"/>
  <c r="AC19" s="1"/>
  <c r="AC20" s="1"/>
  <c r="AH245" l="1"/>
  <c r="AG277"/>
  <c r="AH244"/>
  <c r="AG276"/>
  <c r="AA24"/>
  <c r="AB10"/>
  <c r="AB11" s="1"/>
  <c r="AB12" s="1"/>
  <c r="AB22" s="1"/>
  <c r="AC10" s="1"/>
  <c r="AH275"/>
  <c r="AI243"/>
  <c r="AI275" s="1"/>
  <c r="AG248"/>
  <c r="AF280"/>
  <c r="AE250"/>
  <c r="AD282"/>
  <c r="AI246"/>
  <c r="AI278" s="1"/>
  <c r="AH278"/>
  <c r="AD194"/>
  <c r="AE183" s="1"/>
  <c r="AD222"/>
  <c r="AD224" s="1"/>
  <c r="AD251" s="1"/>
  <c r="AF249"/>
  <c r="AE281"/>
  <c r="AG279"/>
  <c r="AH247"/>
  <c r="AB24" l="1"/>
  <c r="AH276"/>
  <c r="AI244"/>
  <c r="AI276" s="1"/>
  <c r="AI245"/>
  <c r="AI277" s="1"/>
  <c r="AH277"/>
  <c r="AI247"/>
  <c r="AI279" s="1"/>
  <c r="AH279"/>
  <c r="AD283"/>
  <c r="AD289" s="1"/>
  <c r="AD19" s="1"/>
  <c r="AD20" s="1"/>
  <c r="AE251"/>
  <c r="AC11"/>
  <c r="AC12" s="1"/>
  <c r="AC22" s="1"/>
  <c r="AG249"/>
  <c r="AF281"/>
  <c r="AE184"/>
  <c r="AE185" s="1"/>
  <c r="AF250"/>
  <c r="AE282"/>
  <c r="AG280"/>
  <c r="AH248"/>
  <c r="AG250" l="1"/>
  <c r="AF282"/>
  <c r="AE194"/>
  <c r="AF183" s="1"/>
  <c r="AE222"/>
  <c r="AE224" s="1"/>
  <c r="AE252" s="1"/>
  <c r="AH249"/>
  <c r="AG281"/>
  <c r="AD10"/>
  <c r="AC24"/>
  <c r="AI248"/>
  <c r="AI280" s="1"/>
  <c r="AH280"/>
  <c r="AF251"/>
  <c r="AE283"/>
  <c r="AG251" l="1"/>
  <c r="AF283"/>
  <c r="AD11"/>
  <c r="AD12" s="1"/>
  <c r="AD22" s="1"/>
  <c r="AI249"/>
  <c r="AI281" s="1"/>
  <c r="AH281"/>
  <c r="AF184"/>
  <c r="AF185" s="1"/>
  <c r="AG282"/>
  <c r="AH250"/>
  <c r="AE284"/>
  <c r="AE289" s="1"/>
  <c r="AE19" s="1"/>
  <c r="AE20" s="1"/>
  <c r="AF252"/>
  <c r="AD24" l="1"/>
  <c r="AE10"/>
  <c r="AF194"/>
  <c r="AG183" s="1"/>
  <c r="AF222"/>
  <c r="AF224" s="1"/>
  <c r="AF253" s="1"/>
  <c r="AG283"/>
  <c r="AH251"/>
  <c r="AG252"/>
  <c r="AF284"/>
  <c r="AI250"/>
  <c r="AI282" s="1"/>
  <c r="AH282"/>
  <c r="AH252" l="1"/>
  <c r="AG284"/>
  <c r="AG184"/>
  <c r="AG185"/>
  <c r="AI251"/>
  <c r="AI283" s="1"/>
  <c r="AH283"/>
  <c r="AF285"/>
  <c r="AF289" s="1"/>
  <c r="AF19" s="1"/>
  <c r="AF20" s="1"/>
  <c r="AG253"/>
  <c r="AE11"/>
  <c r="AE12" s="1"/>
  <c r="AE22" s="1"/>
  <c r="AI252" l="1"/>
  <c r="AI284" s="1"/>
  <c r="AH284"/>
  <c r="AF10"/>
  <c r="AE24"/>
  <c r="AH253"/>
  <c r="AG285"/>
  <c r="AG194"/>
  <c r="AH183" s="1"/>
  <c r="AG222"/>
  <c r="AG224" s="1"/>
  <c r="AG254" s="1"/>
  <c r="AH184" l="1"/>
  <c r="AH185" s="1"/>
  <c r="AI253"/>
  <c r="AI285" s="1"/>
  <c r="AH285"/>
  <c r="AF11"/>
  <c r="AF12" s="1"/>
  <c r="AF22" s="1"/>
  <c r="AG286"/>
  <c r="AG289" s="1"/>
  <c r="AG19" s="1"/>
  <c r="AG20" s="1"/>
  <c r="AH254"/>
  <c r="AH194" l="1"/>
  <c r="AI183" s="1"/>
  <c r="AH222"/>
  <c r="AH224" s="1"/>
  <c r="AH255" s="1"/>
  <c r="AF24"/>
  <c r="AG10"/>
  <c r="AI254"/>
  <c r="AI286" s="1"/>
  <c r="AH286"/>
  <c r="AI184" l="1"/>
  <c r="AI185" s="1"/>
  <c r="AG11"/>
  <c r="AG12" s="1"/>
  <c r="AG22" s="1"/>
  <c r="AH287"/>
  <c r="AH289" s="1"/>
  <c r="AH19" s="1"/>
  <c r="AH20" s="1"/>
  <c r="AI255"/>
  <c r="AI287" s="1"/>
  <c r="AI194" l="1"/>
  <c r="AI222"/>
  <c r="AI224" s="1"/>
  <c r="AI256" s="1"/>
  <c r="AI288" s="1"/>
  <c r="AI289" s="1"/>
  <c r="AI19" s="1"/>
  <c r="AI20" s="1"/>
  <c r="AG24"/>
  <c r="AH10"/>
  <c r="AH11" l="1"/>
  <c r="AH12" s="1"/>
  <c r="AH22" s="1"/>
  <c r="AH24" l="1"/>
  <c r="AI10"/>
  <c r="AI11" l="1"/>
  <c r="AI12" s="1"/>
  <c r="AI22" s="1"/>
  <c r="AI24" s="1"/>
</calcChain>
</file>

<file path=xl/sharedStrings.xml><?xml version="1.0" encoding="utf-8"?>
<sst xmlns="http://schemas.openxmlformats.org/spreadsheetml/2006/main" count="4035" uniqueCount="1359">
  <si>
    <r>
      <t>Non-activity based costs</t>
    </r>
    <r>
      <rPr>
        <sz val="11"/>
        <rFont val="CG Omega"/>
        <family val="2"/>
      </rPr>
      <t xml:space="preserve"> (excluded from Table 2.2)(enter as positive)</t>
    </r>
  </si>
  <si>
    <t>A1.13</t>
  </si>
  <si>
    <t>A1.12</t>
  </si>
  <si>
    <t>A1.12/ A1.13</t>
  </si>
  <si>
    <t>A1.20</t>
  </si>
  <si>
    <t>A1.45</t>
  </si>
  <si>
    <t>A1.48</t>
  </si>
  <si>
    <t>A1.16</t>
  </si>
  <si>
    <t>A1.13 / A1.19</t>
  </si>
  <si>
    <t>A1.13 / A1.45</t>
  </si>
  <si>
    <t>A1.12 / A1.13</t>
  </si>
  <si>
    <t>A1.11 &amp; App 1</t>
  </si>
  <si>
    <t>LV Services</t>
  </si>
  <si>
    <t>Substation electricity</t>
  </si>
  <si>
    <t>TOTAL COST MATRIX - Cash typical costs</t>
  </si>
  <si>
    <t>A.  Labour Costs as reported in Table 2.2 Cost Matrix</t>
  </si>
  <si>
    <t>Enter DNO number from Table to the right</t>
  </si>
  <si>
    <t>Master</t>
  </si>
  <si>
    <t>DPCR4 allowance</t>
  </si>
  <si>
    <t>£m (02/03 prices)</t>
  </si>
  <si>
    <t>Operating costs (excluding all pensions, rates, licence fee and depreciation)</t>
  </si>
  <si>
    <t>Pensions</t>
  </si>
  <si>
    <t>2006/07</t>
  </si>
  <si>
    <t>2007/08</t>
  </si>
  <si>
    <t>2008/09</t>
  </si>
  <si>
    <t>2009/10</t>
  </si>
  <si>
    <t>Normal Cost</t>
  </si>
  <si>
    <t>Deficit Recovery</t>
  </si>
  <si>
    <t>Proportion of external Turnover</t>
  </si>
  <si>
    <t>Amounts in the distribution business</t>
  </si>
  <si>
    <t>Attributable to</t>
  </si>
  <si>
    <t>TOTAL CONTRIBUTIONS</t>
  </si>
  <si>
    <t>Third party claims paid out</t>
  </si>
  <si>
    <t>Gross opex before:</t>
  </si>
  <si>
    <t>2006-07 Year revised costs</t>
  </si>
  <si>
    <t>ES10</t>
  </si>
  <si>
    <t>New Connections (carried out by Third Parties)</t>
  </si>
  <si>
    <t xml:space="preserve">Direct Cost Reallocation </t>
  </si>
  <si>
    <t>Total Costs including Reallocations</t>
  </si>
  <si>
    <t>Insurance:
    Insurance management</t>
  </si>
  <si>
    <r>
      <t xml:space="preserve">LV Control centre costs </t>
    </r>
    <r>
      <rPr>
        <sz val="11"/>
        <rFont val="CG Omega"/>
        <family val="2"/>
      </rPr>
      <t>(where it remotely controls LV network)</t>
    </r>
  </si>
  <si>
    <t>Explanation of formulae</t>
  </si>
  <si>
    <t>Funded by employer deficit contributions</t>
  </si>
  <si>
    <t>Allocated to</t>
  </si>
  <si>
    <t>Scheme name:</t>
  </si>
  <si>
    <t>Total Normal Contributions</t>
  </si>
  <si>
    <t>Active Scheme members</t>
  </si>
  <si>
    <t>Total Depreciation</t>
  </si>
  <si>
    <t>Congestion charges</t>
  </si>
  <si>
    <t>c/f</t>
  </si>
  <si>
    <t>Inflation</t>
  </si>
  <si>
    <t>Inflation index</t>
  </si>
  <si>
    <t xml:space="preserve">C.  </t>
  </si>
  <si>
    <t>Loans to other group companies</t>
  </si>
  <si>
    <t>Capex and opex on a DPCR4 basis</t>
  </si>
  <si>
    <t>132kV Tower</t>
  </si>
  <si>
    <t>132kV Fittings (Tower Line)</t>
  </si>
  <si>
    <t>No. of Fittings</t>
  </si>
  <si>
    <t>132kV UG Cable (Non Pressurised)</t>
  </si>
  <si>
    <t>132kV UG Cable (Oil)</t>
  </si>
  <si>
    <t>A1.12/A1.13/A1.15/A1.18</t>
  </si>
  <si>
    <t>A1.12/A1.13</t>
  </si>
  <si>
    <t>T2.5 row 311</t>
  </si>
  <si>
    <t>33kV OHL (Pole Line)</t>
  </si>
  <si>
    <t>33kV OHL (Tower Line)</t>
  </si>
  <si>
    <t>Copy of captive insurance company audited accounts</t>
  </si>
  <si>
    <t>Activity Costs before allocation to direct opex and capex less customer contributions (excluding disallowed related party margins)</t>
  </si>
  <si>
    <t>Allowed Related Party Margin Charged (Note 6)</t>
  </si>
  <si>
    <t>DPCR4 Capex Plan</t>
  </si>
  <si>
    <t>RAV Roll Forward</t>
  </si>
  <si>
    <t>Part 5 -  Network Analysis</t>
  </si>
  <si>
    <t>RAV additions £ (02/03)</t>
  </si>
  <si>
    <t>Pension Fund Protection Payments</t>
  </si>
  <si>
    <t xml:space="preserve">   includes activities of Network Policy, Network Design, Project Management and Engineering Management &amp; Clerical Support</t>
  </si>
  <si>
    <t>Opex to be compared to allowance</t>
  </si>
  <si>
    <t>DPCR4 capex allowance</t>
  </si>
  <si>
    <t>Statutory Depreciation on operational assets</t>
  </si>
  <si>
    <t>Total Undergrounding in National Parks / AONB</t>
  </si>
  <si>
    <t>Total Use of System Bad Debts</t>
  </si>
  <si>
    <t>Pension costs (employer only)</t>
  </si>
  <si>
    <t>Cash proceeds received on sale of:</t>
  </si>
  <si>
    <t>Post vesting catch-up depreciation</t>
  </si>
  <si>
    <t>the statutory and regulatory year ends are not co-terminus</t>
  </si>
  <si>
    <t>Abbreviation</t>
  </si>
  <si>
    <t>Full name</t>
  </si>
  <si>
    <t>Other DNOs in same group</t>
  </si>
  <si>
    <t>Distribution Activity</t>
  </si>
  <si>
    <t>Metering Activity</t>
  </si>
  <si>
    <t>Total Distribution Activity</t>
  </si>
  <si>
    <t>(as submitted to the Inland Revenue)</t>
  </si>
  <si>
    <t>Triennial actuarial valuation reports ( or any that might be provided more frequently)</t>
  </si>
  <si>
    <t>Total Labour</t>
  </si>
  <si>
    <t>B. Labour Cost Adjustment onto a DPCR4 Basis</t>
  </si>
  <si>
    <t>Data From Other Tables overall check</t>
  </si>
  <si>
    <t>Transmission exit charges</t>
  </si>
  <si>
    <t>brings in total payments for Cash atypicals and utilisation of provisions &amp; atypical accruals, etc from Table 2.5</t>
  </si>
  <si>
    <t>Reconciliation of the amount shown in that return to the amounts used in the Tables for the year to which it relates where:</t>
  </si>
  <si>
    <t>(a)</t>
  </si>
  <si>
    <t>the amounts are different; and</t>
  </si>
  <si>
    <t>(b)</t>
  </si>
  <si>
    <t xml:space="preserve">Total pension related severance costs </t>
  </si>
  <si>
    <t>Non pension related severance costs</t>
  </si>
  <si>
    <t>Total costs of severance</t>
  </si>
  <si>
    <t>Number of severances (headcount)</t>
  </si>
  <si>
    <t>N.B. Yellow denotes a worksheet requiring input</t>
  </si>
  <si>
    <t>TABLE A</t>
  </si>
  <si>
    <t>TABLE B: 
ANALYSIS OF FINANCE AND REGULATION</t>
  </si>
  <si>
    <t>DPCR4 Labour - Direct/Indirect Cost Adjustment</t>
  </si>
  <si>
    <t xml:space="preserve">Annual Depn on catch up </t>
  </si>
  <si>
    <t>see below - row 87</t>
  </si>
  <si>
    <t>total payments for Cash typicals costs from Table 2.2 row 151 (excluding Relevant Excluded Services costs below) and before allocation of directs and non-distribution activities</t>
  </si>
  <si>
    <t>66kV UG Cable (Gas)</t>
  </si>
  <si>
    <t>EHV Sub Cable</t>
  </si>
  <si>
    <t>33 KV CB (ID)</t>
  </si>
  <si>
    <t>33 kV CB (OD)</t>
  </si>
  <si>
    <t>33 kV Switch (GM)</t>
  </si>
  <si>
    <t>33 kV Switch (PM)</t>
  </si>
  <si>
    <t>33 kV RMU</t>
  </si>
  <si>
    <t>No of RMU</t>
  </si>
  <si>
    <t>33 kV Switchgear - Other</t>
  </si>
  <si>
    <t>66 KV CB (ID &amp; OD)</t>
  </si>
  <si>
    <t>66 KV Switchgear - Other</t>
  </si>
  <si>
    <t>33 kV Transformer (PM)</t>
  </si>
  <si>
    <t>33 kV Transformer (GM)</t>
  </si>
  <si>
    <t>33 kV AuxiliaryTransfomer</t>
  </si>
  <si>
    <t>66 kV Transformer</t>
  </si>
  <si>
    <t>Overhead Mains</t>
  </si>
  <si>
    <t>Underground Mains</t>
  </si>
  <si>
    <t>Underground Mains - Consac</t>
  </si>
  <si>
    <t>Underground Mains - Non Consac</t>
  </si>
  <si>
    <t>Switchgear, Transformers, Substation</t>
  </si>
  <si>
    <t>Underground - Pressure assisted</t>
  </si>
  <si>
    <t>Underground - Non Pressure assisted</t>
  </si>
  <si>
    <t>Total Direct Cost Activities</t>
  </si>
  <si>
    <t>h</t>
  </si>
  <si>
    <t>i</t>
  </si>
  <si>
    <t>WPD Swest</t>
  </si>
  <si>
    <t>Submission version number</t>
  </si>
  <si>
    <t>Metering Opex</t>
  </si>
  <si>
    <t>Metering Capex</t>
  </si>
  <si>
    <t>DG Opex</t>
  </si>
  <si>
    <t>DG Capex</t>
  </si>
  <si>
    <t>Sub-total</t>
  </si>
  <si>
    <t>deducts all the cash proceeds of sale for non-operational assets</t>
  </si>
  <si>
    <t>includes DNOs allocation of tree cutting costs to LRE</t>
  </si>
  <si>
    <t>total payment of cash atypicals, utilisation of provisions &amp; atypical accruals from Table 2.5 row 268</t>
  </si>
  <si>
    <t>Increase/decrease) from previous year</t>
  </si>
  <si>
    <t>IFRS - Amortisation of Customer Contributions</t>
  </si>
  <si>
    <t>Only this Total line is published</t>
  </si>
  <si>
    <t>ENW</t>
  </si>
  <si>
    <t>separately identify:</t>
  </si>
  <si>
    <t xml:space="preserve">Claims handling (in-house only) </t>
  </si>
  <si>
    <t>Vehicles &amp; Transport</t>
  </si>
  <si>
    <t>Opex</t>
  </si>
  <si>
    <t>Property Mgt</t>
  </si>
  <si>
    <t>P&amp;L</t>
  </si>
  <si>
    <t>Summary Indicators</t>
  </si>
  <si>
    <t>Variance</t>
  </si>
  <si>
    <t>Additions to the RAV</t>
  </si>
  <si>
    <t>Total Costs:</t>
  </si>
  <si>
    <t>Total</t>
  </si>
  <si>
    <t>#</t>
  </si>
  <si>
    <t>j</t>
  </si>
  <si>
    <t>k</t>
  </si>
  <si>
    <t>PENSION ADMINISTRATION COSTS incurred in the scheme</t>
  </si>
  <si>
    <t>Fault Costs</t>
  </si>
  <si>
    <t>Atypicals</t>
  </si>
  <si>
    <t>Date</t>
  </si>
  <si>
    <t xml:space="preserve">Inspections </t>
  </si>
  <si>
    <t>BUSINESS SUPPORT COST ANALYSIS</t>
  </si>
  <si>
    <t>Costs inside scope of DPCR4 allowances</t>
  </si>
  <si>
    <t>Receipts/(recoveries)</t>
  </si>
  <si>
    <t>Costs incurred (excluding VAT)</t>
  </si>
  <si>
    <t>Total reconciling items</t>
  </si>
  <si>
    <t>T2.2</t>
  </si>
  <si>
    <t>g</t>
  </si>
  <si>
    <t>Analysis of Related Party transactions</t>
  </si>
  <si>
    <t>Company names and date input</t>
  </si>
  <si>
    <t>EHV</t>
  </si>
  <si>
    <t>HV</t>
  </si>
  <si>
    <t>LV</t>
  </si>
  <si>
    <t>Total Tree Cutting</t>
  </si>
  <si>
    <t>Table</t>
  </si>
  <si>
    <t>Un-metered LV Services</t>
  </si>
  <si>
    <t>UU</t>
  </si>
  <si>
    <t>WPD S Wales</t>
  </si>
  <si>
    <t>WPD S West</t>
  </si>
  <si>
    <t>SP Distribution</t>
  </si>
  <si>
    <t>SP Dist</t>
  </si>
  <si>
    <t>Funded using scheme surpluses</t>
  </si>
  <si>
    <t>Funded by employer normal contributions</t>
  </si>
  <si>
    <t>New Connections &amp; Customer Specific Reinforcement:</t>
  </si>
  <si>
    <t>removes indirect costs allocated to all non-distribution activities. Indirects allocated to Relevant excluded services are included in the RES section below.</t>
  </si>
  <si>
    <t>deducts all the cash proceeds of sale for operational assets and scrap</t>
  </si>
  <si>
    <t>Cost per TMA Penalty</t>
  </si>
  <si>
    <t>Total Costs after Allocations</t>
  </si>
  <si>
    <t>Table 2.2 Fin &amp; Reg</t>
  </si>
  <si>
    <t>New ESQCR costs - Other</t>
  </si>
  <si>
    <t>Other</t>
  </si>
  <si>
    <t>Electricity Distribution Industry Activity Costs from the year ended 31 March 2006</t>
  </si>
  <si>
    <t>Cash typical costs</t>
  </si>
  <si>
    <t>Atypical cash costs</t>
  </si>
  <si>
    <t>NON TRADING RECHARGEABLES</t>
  </si>
  <si>
    <t>ES5</t>
  </si>
  <si>
    <t>Non Trading Rechargeables</t>
  </si>
  <si>
    <t>ES6</t>
  </si>
  <si>
    <t>Difference after pre vesting fully depreciated</t>
  </si>
  <si>
    <t>Inflation indices inputs</t>
  </si>
  <si>
    <t>Metered LV Services</t>
  </si>
  <si>
    <t>Underground</t>
  </si>
  <si>
    <t>Overhead</t>
  </si>
  <si>
    <t>LV System</t>
  </si>
  <si>
    <t>TABLE E:
ANALYSIS OF</t>
  </si>
  <si>
    <t>NETWORK DESIGN &amp; ENGINEERING</t>
  </si>
  <si>
    <t>PROJECT MANAGEMENT</t>
  </si>
  <si>
    <t>Allocated to Distribution Business (excl. Metering)</t>
  </si>
  <si>
    <t>Normal costs</t>
  </si>
  <si>
    <t>Deficit pension payments</t>
  </si>
  <si>
    <t>Total DPCR4 pension allowance</t>
  </si>
  <si>
    <t>Actual Normal pensions</t>
  </si>
  <si>
    <t>Actual total pensions</t>
  </si>
  <si>
    <t>Normal pension allowance</t>
  </si>
  <si>
    <t>Deficit pension allowance</t>
  </si>
  <si>
    <t>Electricity Distribution Industry Activity Costs - individual DNO input</t>
  </si>
  <si>
    <t>Full Activity costs</t>
  </si>
  <si>
    <t>Description of services provided</t>
  </si>
  <si>
    <t>20 kV OHL (Conventional)</t>
  </si>
  <si>
    <t>20 kV OHL (BLX or similar)</t>
  </si>
  <si>
    <t>LV Fuses ™</t>
  </si>
  <si>
    <t>CEO etc.</t>
  </si>
  <si>
    <t>ANALYSIS OF CEO etc. ACTIVITY</t>
  </si>
  <si>
    <t>Direct opex &amp; total faults &amp; Non-op capex</t>
  </si>
  <si>
    <t>Less:</t>
  </si>
  <si>
    <t>Related party margins</t>
  </si>
  <si>
    <t>Reallocate % indirects</t>
  </si>
  <si>
    <t>Adjustments to:</t>
  </si>
  <si>
    <t>Total costs before allocations</t>
  </si>
  <si>
    <t>Adjustment for:</t>
  </si>
  <si>
    <t>Fault opex</t>
  </si>
  <si>
    <t>Fault capex</t>
  </si>
  <si>
    <t>Total Cash Atypicals</t>
  </si>
  <si>
    <t>Expenditure replacing Pressure Assisted cables</t>
  </si>
  <si>
    <t>CE NEDL</t>
  </si>
  <si>
    <t>CE YEDL</t>
  </si>
  <si>
    <t>Guaranteed standard of performance compensation payments</t>
  </si>
  <si>
    <t>RAV Balance in £m nominal</t>
  </si>
  <si>
    <t>Vesting assets £ (02/03)</t>
  </si>
  <si>
    <t>Pre vesting asset depn in first year (mths)</t>
  </si>
  <si>
    <t>Check and balance</t>
  </si>
  <si>
    <t>All check boxes (0=OK, 1=Error)</t>
  </si>
  <si>
    <t>Pension Costs (employer only)</t>
  </si>
  <si>
    <t xml:space="preserve">Total Labour cost (including Pensions) </t>
  </si>
  <si>
    <t xml:space="preserve">Original Annual Depn on post vesting additions </t>
  </si>
  <si>
    <t>Salary sacrifice schemes (including flexible benefit schemes)</t>
  </si>
  <si>
    <t>Net Debt, Borrowings, Gearing and Net Interest</t>
  </si>
  <si>
    <t>Total Non-operational New Assets &amp; Replacement</t>
  </si>
  <si>
    <t>Projected Excluded Services Revenue</t>
  </si>
  <si>
    <t>Tax computation</t>
  </si>
  <si>
    <t>£m (02/03)</t>
  </si>
  <si>
    <t>RAV balance £ (nominal)</t>
  </si>
  <si>
    <t>Reg. Life</t>
  </si>
  <si>
    <t>Total Cash Costs after Allocation of Direct Activities:</t>
  </si>
  <si>
    <t>General Reinforcement:</t>
  </si>
  <si>
    <t>Actual opex (exc rates, licence fees, pensions)</t>
  </si>
  <si>
    <t>£m (nominal)</t>
  </si>
  <si>
    <t>Actual AONB</t>
  </si>
  <si>
    <t>Full year depreciation</t>
  </si>
  <si>
    <t>Depreciation - post vesting</t>
  </si>
  <si>
    <t>Lane rentals</t>
  </si>
  <si>
    <t>Road occupation costs</t>
  </si>
  <si>
    <t>Permit scheme costs</t>
  </si>
  <si>
    <t>Tree cutting allocated to LRE</t>
  </si>
  <si>
    <t>RELEVANT EXCLUDED SERVICES (RES) COSTS</t>
  </si>
  <si>
    <t>Pension costs in RES</t>
  </si>
  <si>
    <t>add:</t>
  </si>
  <si>
    <t>Total Distribution activities costs before any reallocations</t>
  </si>
  <si>
    <t>T2.10 row 39</t>
  </si>
  <si>
    <t>removes all other fines and penalties (excluding from Lane rentals)</t>
  </si>
  <si>
    <t>excludes all normal pension costs reported in Table 2.2 under distribution activities</t>
  </si>
  <si>
    <t>Overhead lines</t>
  </si>
  <si>
    <t>Vehicles</t>
  </si>
  <si>
    <t>2004/05</t>
  </si>
  <si>
    <t>Metering</t>
  </si>
  <si>
    <t>Underground Cables</t>
  </si>
  <si>
    <t>Disposals</t>
  </si>
  <si>
    <t>20 kV Switch (GM)</t>
  </si>
  <si>
    <t>20 kV RMU</t>
  </si>
  <si>
    <t>20 kV Switchgear - Other (PM)</t>
  </si>
  <si>
    <t>Contractor Costs</t>
  </si>
  <si>
    <t>Pre vesting assets fully depreciated</t>
  </si>
  <si>
    <t>TABLE C: Cash Atypicals - atypicals (EXCLUDING amounts recorded in provisions and accruals and prepayments utilisation above)</t>
  </si>
  <si>
    <t>Opex (including pensions) for comparison to the allowance</t>
  </si>
  <si>
    <t>Related Party Margins Total</t>
  </si>
  <si>
    <t>Road Occupation &amp; Permit Scheme Costs included within Lane Rentals, previously agreed in writing with Ofgem to be treated as logged up costs:</t>
  </si>
  <si>
    <t>Fines &amp; Penalties (other than in Lane rentals)</t>
  </si>
  <si>
    <t>RRP tables</t>
  </si>
  <si>
    <t>RAV roll forward</t>
  </si>
  <si>
    <t>Related Parties</t>
  </si>
  <si>
    <t>T2.5</t>
  </si>
  <si>
    <t xml:space="preserve"> - self insured risks</t>
  </si>
  <si>
    <t>T2.6</t>
  </si>
  <si>
    <t>2005/06</t>
  </si>
  <si>
    <t>Year of catch up difference</t>
  </si>
  <si>
    <t xml:space="preserve">   All typical &amp; atypical cash costs include normal pension costs, except for UU which exclude normal pensions costs since UU's 5 year lump sum payment was treated as paid 1 April 2005</t>
  </si>
  <si>
    <t>Load related new connections &amp; reinforcement (net of contributions)</t>
  </si>
  <si>
    <t>Customer Call Centre</t>
  </si>
  <si>
    <t>CEO etc</t>
  </si>
  <si>
    <t>Operational IT &amp; Telecoms - other</t>
  </si>
  <si>
    <t>Depreciation - vesting</t>
  </si>
  <si>
    <t>Total Cost Matrix cash typical costs</t>
  </si>
  <si>
    <t>Difference to allowance</t>
  </si>
  <si>
    <t>Direct capex less contribs</t>
  </si>
  <si>
    <t>Related party analysis</t>
  </si>
  <si>
    <t>Memorandum pension related severance costs</t>
  </si>
  <si>
    <t>De minimis</t>
  </si>
  <si>
    <t>NTRs</t>
  </si>
  <si>
    <t>Contributions/costs by entity</t>
  </si>
  <si>
    <t>Finance (excluding taxation and audit)</t>
  </si>
  <si>
    <t>Taxation (compliance and planning - internal &amp; external)</t>
  </si>
  <si>
    <t>pension switch</t>
  </si>
  <si>
    <t>Asset Type</t>
  </si>
  <si>
    <t>Cost</t>
  </si>
  <si>
    <t>Depn.</t>
  </si>
  <si>
    <t>Net Book Value</t>
  </si>
  <si>
    <t>Net Sales Proceeds</t>
  </si>
  <si>
    <t>Asset Owner</t>
  </si>
  <si>
    <t>T2.10 row 35</t>
  </si>
  <si>
    <t>Gross capex before:</t>
  </si>
  <si>
    <r>
      <t>Diesel generation costs</t>
    </r>
    <r>
      <rPr>
        <sz val="11"/>
        <rFont val="CG Omega"/>
        <family val="2"/>
      </rPr>
      <t xml:space="preserve"> (permanent emergency back up on islands)</t>
    </r>
  </si>
  <si>
    <t>Calculated average cost per FTE (£k)</t>
  </si>
  <si>
    <t>Actual average cost per FTE (£k)</t>
  </si>
  <si>
    <t>Review FTEs &amp;/or Labour costs as outside tolerance</t>
  </si>
  <si>
    <t>Loans from other group companies</t>
  </si>
  <si>
    <t>Net Debt</t>
  </si>
  <si>
    <t>Costs previously agreed with Ofgem in writing for additional security</t>
  </si>
  <si>
    <t>removes costs previously agreed with Ofgem in writing for additional security</t>
  </si>
  <si>
    <t>removes ESQCR costs treated as logged up under Special Licence condition A3 and previously agreed in writing with Ofgem</t>
  </si>
  <si>
    <t>proceeds of operational assets sold</t>
  </si>
  <si>
    <t>Total Net Non-load related (other non-fault)</t>
  </si>
  <si>
    <t>Total Non-load related expenditure (direct costs)</t>
  </si>
  <si>
    <t>Total Net Non-load replacement (Direct Costs)</t>
  </si>
  <si>
    <t>132kV UG Cable (Gas)</t>
  </si>
  <si>
    <t>132 kV Sub Cable</t>
  </si>
  <si>
    <t>132 kV CB (ID &amp; OD)</t>
  </si>
  <si>
    <t>132 kV Switchgear (other)</t>
  </si>
  <si>
    <t>132 kV Transformer</t>
  </si>
  <si>
    <t>132 kV AuxiliaryTransfomer</t>
  </si>
  <si>
    <t>Approved Sum (£m)</t>
  </si>
  <si>
    <t>Expenditure during Year (£m)</t>
  </si>
  <si>
    <t>Description of Scheme &amp; Driver e.g. Reliability/P2/6 etc</t>
  </si>
  <si>
    <t>Options Considered</t>
  </si>
  <si>
    <t>132kV Pole</t>
  </si>
  <si>
    <t>132 kV/EHV RTU (GM)</t>
  </si>
  <si>
    <t>Secondary substation</t>
  </si>
  <si>
    <t>HV RTU (PM)</t>
  </si>
  <si>
    <t>HV RTU (GM)</t>
  </si>
  <si>
    <t>Asset replacement profile</t>
  </si>
  <si>
    <t>Pre</t>
  </si>
  <si>
    <t>Average asset 
lives</t>
  </si>
  <si>
    <t>Standard deviation
of lives</t>
  </si>
  <si>
    <t>Years</t>
  </si>
  <si>
    <t>(#)</t>
  </si>
  <si>
    <t>For Future years</t>
  </si>
  <si>
    <t>TABLE E: Source of TOTAL Utilisation &amp; Atypical Events by entity</t>
  </si>
  <si>
    <t>TABLE D: TOTAL Utilisation of Provisions &amp; Atypical Accruals and Cash Atypical Events allocation by cost</t>
  </si>
  <si>
    <t>Cash Atypicals and utilisation of provisions and atypical accruals and prepayments</t>
  </si>
  <si>
    <t>- severance &amp; ERDCs</t>
  </si>
  <si>
    <r>
      <t>Pension administration costs</t>
    </r>
    <r>
      <rPr>
        <sz val="11"/>
        <rFont val="CG Omega"/>
        <family val="2"/>
      </rPr>
      <t xml:space="preserve"> (reported in HR &amp; Non-op training)</t>
    </r>
  </si>
  <si>
    <t>Pensions element included in</t>
  </si>
  <si>
    <t>Exclude pension costs</t>
  </si>
  <si>
    <t>enter "`1" for yes, "0" for no</t>
  </si>
  <si>
    <t>Related party margins element included in</t>
  </si>
  <si>
    <t>Memorandum Data</t>
  </si>
  <si>
    <t>Meters Depreciated Replacement Cost (£nominal)</t>
  </si>
  <si>
    <t>LV Main (UG Paper)</t>
  </si>
  <si>
    <t>LV Service (UG)</t>
  </si>
  <si>
    <t xml:space="preserve">Switchgear </t>
  </si>
  <si>
    <t>LV Pillar (ID)</t>
  </si>
  <si>
    <t>No. of Pillars</t>
  </si>
  <si>
    <t>LV Pillar (OD)</t>
  </si>
  <si>
    <t>LV Board (WM)</t>
  </si>
  <si>
    <t>No. of Boards</t>
  </si>
  <si>
    <t>LV UGB</t>
  </si>
  <si>
    <t>No. of Boxes</t>
  </si>
  <si>
    <t>LV Fuses (PM)</t>
  </si>
  <si>
    <t>No. of Fuses</t>
  </si>
  <si>
    <t>LV Fuses (TM)</t>
  </si>
  <si>
    <t>HV network</t>
  </si>
  <si>
    <t>6.6/11 kV OHL (Open)</t>
  </si>
  <si>
    <t>6.6/11 kV OHL (Covered)</t>
  </si>
  <si>
    <t>Pension deficit payments</t>
  </si>
  <si>
    <t>Excluded services &amp; de minimis</t>
  </si>
  <si>
    <t>Network Rates</t>
  </si>
  <si>
    <t>Transmission Exit Charges</t>
  </si>
  <si>
    <t>Explained movements in costs in current year from prior year</t>
  </si>
  <si>
    <t>Memorandum Information - Scottish DNOs 132kV</t>
  </si>
  <si>
    <t>Shetland Balancing Costs (SHEPD only)</t>
  </si>
  <si>
    <t>T2.10 row 29</t>
  </si>
  <si>
    <t>Pension costs adjustment Distribution only</t>
  </si>
  <si>
    <t>Margin in related party insurance captive</t>
  </si>
  <si>
    <t>Related party margin for this activity (excluding in insurance captive)</t>
  </si>
  <si>
    <t>Total Non-load replacement</t>
  </si>
  <si>
    <t>Total Net Non-load replacement</t>
  </si>
  <si>
    <t>Owned by DNO</t>
  </si>
  <si>
    <t>Owned by related party</t>
  </si>
  <si>
    <t>Related party margin for this activity</t>
  </si>
  <si>
    <t>BS Note</t>
  </si>
  <si>
    <t>Regulatory Depreciation</t>
  </si>
  <si>
    <t>No. of RMUs</t>
  </si>
  <si>
    <t>6.6/11 kV Switchgear - Other (PM)</t>
  </si>
  <si>
    <t>No. of Switchgear</t>
  </si>
  <si>
    <t>6.6/11 kV Switchgear - Other (GM)</t>
  </si>
  <si>
    <t>20 kV CB (PM)</t>
  </si>
  <si>
    <t>20 kV CB (GM)</t>
  </si>
  <si>
    <t>Non-activity costs include Ofgem licence fee, Shetland Balancing Costs (SHEPD only), Scottish Electricity Settlements run-off (Scottish DNOs only) and proceeds of asset sales; and reconciling amounts, e.g. intra-group recharges treated as de minimis costs</t>
  </si>
  <si>
    <t>reduction to final proposals allowed percentage applied to main scheme only and second scheme for two DNOs (per FP)</t>
  </si>
  <si>
    <t>20 kV Switchgear - Other (GM)</t>
  </si>
  <si>
    <t xml:space="preserve">Transformers  </t>
  </si>
  <si>
    <t>adjusts direct Labour cost to DPCR4 basis</t>
  </si>
  <si>
    <t>Employers contribution rate</t>
  </si>
  <si>
    <t>Employers contributions</t>
  </si>
  <si>
    <t>Employee contribution rate</t>
  </si>
  <si>
    <t>Employee contributions</t>
  </si>
  <si>
    <t>Scheme investment return</t>
  </si>
  <si>
    <t>Miscellaneous costs (included in table 2.2 costs)</t>
  </si>
  <si>
    <t>Actual Excluded Services revenue</t>
  </si>
  <si>
    <t>Memo: Projected Excluded Services Revenue</t>
  </si>
  <si>
    <t>EHV/132kV</t>
  </si>
  <si>
    <t>Board approved Capex plan</t>
  </si>
  <si>
    <t>Relevant Distributed Generation Activity
(enter as negative)</t>
  </si>
  <si>
    <t>Appendix 3</t>
  </si>
  <si>
    <t>Proceeds of sale - non-operational assets</t>
  </si>
  <si>
    <t>Regulation</t>
  </si>
  <si>
    <t>RAV additions (including pensions) on a DPCR4 basis</t>
  </si>
  <si>
    <t xml:space="preserve">Total </t>
  </si>
  <si>
    <t>Analysed into cost type reported within Total Cost Matrix</t>
  </si>
  <si>
    <t>Deduct:  Provisions, accruals and cash atypicals</t>
  </si>
  <si>
    <t>Fines and penalties</t>
  </si>
  <si>
    <r>
      <t xml:space="preserve">Lane rentals analysis: </t>
    </r>
    <r>
      <rPr>
        <sz val="11"/>
        <rFont val="CG Omega"/>
        <family val="2"/>
      </rPr>
      <t>including logged up costs (see below):</t>
    </r>
  </si>
  <si>
    <t xml:space="preserve">Variance between Actual &amp; Calculated FTE costs (£k) </t>
  </si>
  <si>
    <t>Management charges from Affiliates of a general non-specific nature</t>
  </si>
  <si>
    <t>Prior year ending</t>
  </si>
  <si>
    <t>Year beginning</t>
  </si>
  <si>
    <t xml:space="preserve"> </t>
  </si>
  <si>
    <t>Check and Balance report</t>
  </si>
  <si>
    <t>FTEs per activity</t>
  </si>
  <si>
    <t>Cost and Data Tables</t>
  </si>
  <si>
    <t>1. Severance costs (excl. ERDCs)</t>
  </si>
  <si>
    <t>System Mapping - Cartographical</t>
  </si>
  <si>
    <t xml:space="preserve">   includes activities of Control Centre, System Mapping, Call Centre, Stores, Vehicles &amp; Transport, Health &amp; Safety &amp; Operational Training</t>
  </si>
  <si>
    <t>CN West</t>
  </si>
  <si>
    <t>CN East</t>
  </si>
  <si>
    <t>£m (2002/03)</t>
  </si>
  <si>
    <t>RAV balance £ (2002/03)</t>
  </si>
  <si>
    <t xml:space="preserve">Depn per year on vesting assets </t>
  </si>
  <si>
    <t>Pre - Vesting assets</t>
  </si>
  <si>
    <t xml:space="preserve">Post vesting additions </t>
  </si>
  <si>
    <t xml:space="preserve">Depn on post vesting additions </t>
  </si>
  <si>
    <t>FTE Labour Costs</t>
  </si>
  <si>
    <t>Direct capex</t>
  </si>
  <si>
    <t>All Other non-distrib'n activities</t>
  </si>
  <si>
    <t>Direct opex, faults &amp; Non-op capex</t>
  </si>
  <si>
    <t>Additional employer pension contributions (+ve)</t>
  </si>
  <si>
    <t>Salary sacrifice scheme impact reversal</t>
  </si>
  <si>
    <t>Inspections &amp; Maintenance&amp; Tree Cutting</t>
  </si>
  <si>
    <t>DPCR4 Summary indicators</t>
  </si>
  <si>
    <t>TOTAL Scheme deficit payments</t>
  </si>
  <si>
    <t>Pre allocation direct activity costs</t>
  </si>
  <si>
    <t>Allocated Indirect costs</t>
  </si>
  <si>
    <t>Atypical Cash Costs</t>
  </si>
  <si>
    <t>Cash typical costs (note 4)</t>
  </si>
  <si>
    <t>Total Distribution Business Cash Costs</t>
  </si>
  <si>
    <t>Load Related New Connections &amp; Reinforcement (net of contributions)</t>
  </si>
  <si>
    <t>Non-load non-fault new &amp; replacement assets (net of contributions)</t>
  </si>
  <si>
    <t>Notes</t>
  </si>
  <si>
    <t>Average cost per FTE</t>
  </si>
  <si>
    <t>Regulated Businesses</t>
  </si>
  <si>
    <t>External</t>
  </si>
  <si>
    <t>External Customers</t>
  </si>
  <si>
    <t>Transmission</t>
  </si>
  <si>
    <t>Tangible Fixed Asset Additions</t>
  </si>
  <si>
    <t>£m</t>
  </si>
  <si>
    <t>%</t>
  </si>
  <si>
    <t>Total Cash Typical Costs after all Allocations:</t>
  </si>
  <si>
    <t>Cash typical costs (excluding disallowed related party margins)</t>
  </si>
  <si>
    <t>Stores</t>
  </si>
  <si>
    <t>(version 3)</t>
  </si>
  <si>
    <t>Engineering Mgt &amp; Clerical Support (inc Wayleaves)</t>
  </si>
  <si>
    <t>TABLE G: Disallowed Related Party Margins</t>
  </si>
  <si>
    <t xml:space="preserve">Vegetation Management </t>
  </si>
  <si>
    <t>c/f as at 31 March</t>
  </si>
  <si>
    <t>Total Number of Spans</t>
  </si>
  <si>
    <t>Average Span length</t>
  </si>
  <si>
    <t>Spans affected by trees</t>
  </si>
  <si>
    <t>Spans Cut</t>
  </si>
  <si>
    <t>(# spans)</t>
  </si>
  <si>
    <t>(m)</t>
  </si>
  <si>
    <t>66 kV AuxiliaryTransfomer</t>
  </si>
  <si>
    <t>132kV Network</t>
  </si>
  <si>
    <t>132kV OHL Conductor (Pole Line)</t>
  </si>
  <si>
    <t>Activity Analysis</t>
  </si>
  <si>
    <t>Version name</t>
  </si>
  <si>
    <t>Other Excluded Services (inc. diversions)</t>
  </si>
  <si>
    <t>Labour Cost Adjustment between Direct &amp; Indirect</t>
  </si>
  <si>
    <t>Direct Activity Allocations</t>
  </si>
  <si>
    <t>less: capitalised interest</t>
  </si>
  <si>
    <t>% of total</t>
  </si>
  <si>
    <t>IT &amp; Telecoms</t>
  </si>
  <si>
    <t>Uncertain Costs (included in table 2.2 costs)</t>
  </si>
  <si>
    <t xml:space="preserve">Deduct: Total Non-activity based costs </t>
  </si>
  <si>
    <t>SSE Southern</t>
  </si>
  <si>
    <t>Where costs incurred</t>
  </si>
  <si>
    <t>Basis of Allocation</t>
  </si>
  <si>
    <t>Description (enter description)</t>
  </si>
  <si>
    <t>A</t>
  </si>
  <si>
    <t>B</t>
  </si>
  <si>
    <t>C</t>
  </si>
  <si>
    <t>D</t>
  </si>
  <si>
    <t>E</t>
  </si>
  <si>
    <t>F</t>
  </si>
  <si>
    <t>G</t>
  </si>
  <si>
    <t>H</t>
  </si>
  <si>
    <t>I</t>
  </si>
  <si>
    <t>J</t>
  </si>
  <si>
    <t>K</t>
  </si>
  <si>
    <t>20 kV OHL (Open)</t>
  </si>
  <si>
    <t>20 kV OHL (Covered)</t>
  </si>
  <si>
    <t>Underground cables (kms)</t>
  </si>
  <si>
    <t>6.6/11kV UG Cable</t>
  </si>
  <si>
    <t>20kV UG Cable</t>
  </si>
  <si>
    <t>Submarine cables (kms)</t>
  </si>
  <si>
    <t>HV Sub Cable</t>
  </si>
  <si>
    <t>6.6/11 kV CB (PM)</t>
  </si>
  <si>
    <t>No. of CB</t>
  </si>
  <si>
    <t>6.6/11 kV CB (GM)</t>
  </si>
  <si>
    <t>6.6/11 kV Switch (PM)</t>
  </si>
  <si>
    <t>Inspections, &amp; Maintenance</t>
  </si>
  <si>
    <t> £m (05/06 prices)</t>
  </si>
  <si>
    <t>Related Party Margin Charged</t>
  </si>
  <si>
    <t>Other Excluded Services</t>
  </si>
  <si>
    <t>Excluded &amp; de minimis Activity</t>
  </si>
  <si>
    <t>Percentage allocation to RAV</t>
  </si>
  <si>
    <t>New Connections (carried out by DNO/RP)</t>
  </si>
  <si>
    <t>General Reinforcement</t>
  </si>
  <si>
    <t>Additional information submitted with this RRP or earlier</t>
  </si>
  <si>
    <t>Letter signed by a director on behalf of the licensee confirming that the pack has been completed in accordance with the Rules</t>
  </si>
  <si>
    <t>Relevant distributed generation (less contributions)</t>
  </si>
  <si>
    <t>Total per Table 2.2</t>
  </si>
  <si>
    <t>previously allowed</t>
  </si>
  <si>
    <t>Net Debt &amp; Gearing ratio</t>
  </si>
  <si>
    <t>Gearing ratio - net debt to RAV</t>
  </si>
  <si>
    <t>(Profit)/loss on sale of fixed assets and scrap[(-ve)/+ve]</t>
  </si>
  <si>
    <t>Salary element sacrificed by employee(-ve)</t>
  </si>
  <si>
    <t>removes ERDCs and severance costs as not allowable</t>
  </si>
  <si>
    <t>Indirect Cost Activities</t>
  </si>
  <si>
    <t>Total Costs after Non-Op'l Statutory Depreciation</t>
  </si>
  <si>
    <t>Total Indirect Costs</t>
  </si>
  <si>
    <t>Capex</t>
  </si>
  <si>
    <t>NTR Costs</t>
  </si>
  <si>
    <t>Total Distribution Business</t>
  </si>
  <si>
    <t>Cost of Sales</t>
  </si>
  <si>
    <t>Statutory Depreciation</t>
  </si>
  <si>
    <t>Cross casting checks</t>
  </si>
  <si>
    <r>
      <t xml:space="preserve">Related Party Margin Charged </t>
    </r>
    <r>
      <rPr>
        <i/>
        <sz val="10"/>
        <rFont val="CG Omega"/>
        <family val="2"/>
      </rPr>
      <t>(analyse in Table F)</t>
    </r>
  </si>
  <si>
    <t>TMA &amp; NRASWA Costs</t>
  </si>
  <si>
    <t>Traffic Management Act, NRASWA &amp; ESQCR Costs</t>
  </si>
  <si>
    <t>ESQCR costs (Reg 17 &amp;18)</t>
  </si>
  <si>
    <t>New ESQCR costs - ESQCAR 2006 - 43-8</t>
  </si>
  <si>
    <t xml:space="preserve">  Related party margin for this activity</t>
  </si>
  <si>
    <t xml:space="preserve">  Cost recoveries</t>
  </si>
  <si>
    <t>TOTAL RAV additions (including pensions)</t>
  </si>
  <si>
    <t>Normal pensions (employers') costs</t>
  </si>
  <si>
    <t>Fines and penalties (other than Lane rentals)</t>
  </si>
  <si>
    <t>Fines and penalties (in Lane rentals)</t>
  </si>
  <si>
    <t>Cash atypicals, utilisation of provisions &amp; atypical accruals</t>
  </si>
  <si>
    <t>Related party margins allocated as part of indirects to RES</t>
  </si>
  <si>
    <t>Total scheme Pension deficit cash contributions (excluding ERDCs)</t>
  </si>
  <si>
    <t>Average of monthly RP indices (02/03 prices up to 2003/04)</t>
  </si>
  <si>
    <t>Average RP indices for current year</t>
  </si>
  <si>
    <t>Finance &amp; Regulation</t>
  </si>
  <si>
    <t>Pension deficit repair payments by related parties (note 2)</t>
  </si>
  <si>
    <t>Non-load new &amp; replacement assets</t>
  </si>
  <si>
    <t>Load Related New Connections &amp; Reinforcement assets</t>
  </si>
  <si>
    <t>Project Management</t>
  </si>
  <si>
    <t>Faults</t>
  </si>
  <si>
    <t>Turnover / Sales/recharge (+ve)</t>
  </si>
  <si>
    <t>Pension deficit payments made by a related party and not charged in the regulatory accounts of the DNO</t>
  </si>
  <si>
    <t>Scheme total</t>
  </si>
  <si>
    <t>Cumulative average AONB allowance</t>
  </si>
  <si>
    <t>Pensions deficit payments (note 5)</t>
  </si>
  <si>
    <t>Engineering Indirects (note 1)</t>
  </si>
  <si>
    <t>Pre-vesting asset life (yrs)</t>
  </si>
  <si>
    <t>Customer contributions</t>
  </si>
  <si>
    <t>Indirects allocated to non-distribution activities (incl. Excluded Services)</t>
  </si>
  <si>
    <t>Capital Expenditure Scheme Analysis - current year</t>
  </si>
  <si>
    <t>Scheme No</t>
  </si>
  <si>
    <t>LRE</t>
  </si>
  <si>
    <t>NLRE</t>
  </si>
  <si>
    <t>Title</t>
  </si>
  <si>
    <t>Date of Approval</t>
  </si>
  <si>
    <t>Number of Scheme members</t>
  </si>
  <si>
    <t>Active</t>
  </si>
  <si>
    <t>Deferred members</t>
  </si>
  <si>
    <t>Pensioners</t>
  </si>
  <si>
    <t>Capex to be compared to allowance</t>
  </si>
  <si>
    <t>DPCR4 pension allowance</t>
  </si>
  <si>
    <t>Pensions to be compared to allowance</t>
  </si>
  <si>
    <t>Wayleaves/servitudes/easements</t>
  </si>
  <si>
    <t>Direct labour cost adjustment (Indirect labour in direct activities)</t>
  </si>
  <si>
    <t>Disallowed related party margins</t>
  </si>
  <si>
    <t>Admin</t>
  </si>
  <si>
    <t>Non-operational property</t>
  </si>
  <si>
    <t>Audit (external and internal)</t>
  </si>
  <si>
    <t>Total adjustments on row 55</t>
  </si>
  <si>
    <t>(for DNO own accounting year for year end following this RRP reporting year end)</t>
  </si>
  <si>
    <t>Year Ending</t>
  </si>
  <si>
    <t>Wheeled units imported</t>
  </si>
  <si>
    <t xml:space="preserve"> - Non severance related restructuring/merger costs</t>
  </si>
  <si>
    <t>Exclude margin if less than</t>
  </si>
  <si>
    <t>Direct Activities</t>
  </si>
  <si>
    <t>Indirect Activities</t>
  </si>
  <si>
    <t>activities</t>
  </si>
  <si>
    <t>Total Costs Excluded Services &amp; De minimis activity</t>
  </si>
  <si>
    <t>Total Costs Distribution Activity</t>
  </si>
  <si>
    <t>Total Costs Metering Activity</t>
  </si>
  <si>
    <t>38% of indirect costs</t>
  </si>
  <si>
    <t>removes Road occupation costs treated as logged up under Special Licence condition A3</t>
  </si>
  <si>
    <t>Tele-control / SCADA</t>
  </si>
  <si>
    <t>Primary substation</t>
  </si>
  <si>
    <t>132 kV/EHV RTU (PM)</t>
  </si>
  <si>
    <t>No. of RTUs</t>
  </si>
  <si>
    <t>TOTAL Distribution Business</t>
  </si>
  <si>
    <t xml:space="preserve">Relevant Distributed Generation Activity </t>
  </si>
  <si>
    <t>Closing balances on accruals and prepayments (non ordinary level of business) (-ve) at 1 April</t>
  </si>
  <si>
    <t>Load related new connections &amp; reinforcem't contributions</t>
  </si>
  <si>
    <t>Load Related New Connections &amp; Reinforcement</t>
  </si>
  <si>
    <t>Ex-gratia compensation payments</t>
  </si>
  <si>
    <t>Customer Contributions [-ve]</t>
  </si>
  <si>
    <t>Undergrounding in National Parks / AONB - indirect costs</t>
  </si>
  <si>
    <t>I&amp;M costs capitalised</t>
  </si>
  <si>
    <t>Additional Explanation required</t>
  </si>
  <si>
    <t>Note: Column "All Other non-distribution costs" is memorandum data none of which affect RAV</t>
  </si>
  <si>
    <t>ESQCR costs treated as logged up</t>
  </si>
  <si>
    <t>TABLE F: Analysis of related party margins included in Table E amounts</t>
  </si>
  <si>
    <t>Ofgem post submission manual adjustments</t>
  </si>
  <si>
    <t>Shortfall</t>
  </si>
  <si>
    <t>total scheme deficit cash contributions excluding ERDCs</t>
  </si>
  <si>
    <t>New/Upgraded Software</t>
  </si>
  <si>
    <t>Table 2.2 Non-Op</t>
  </si>
  <si>
    <t>Table 2.2 Non-Operational New &amp; Replacement Assets</t>
  </si>
  <si>
    <t>132kV</t>
  </si>
  <si>
    <t>Customer Specific Reinforcement - Non Chargeable</t>
  </si>
  <si>
    <t>y/e 31 March</t>
  </si>
  <si>
    <t>b/f</t>
  </si>
  <si>
    <t>Inflation adjustment</t>
  </si>
  <si>
    <t>RAV additions</t>
  </si>
  <si>
    <t>Depreciation on vesting assets</t>
  </si>
  <si>
    <t>Tax capital allowances</t>
  </si>
  <si>
    <t xml:space="preserve">Annual Depn on post vesting additions </t>
  </si>
  <si>
    <t xml:space="preserve">Total activity cost before allocations less disallowed related party margins </t>
  </si>
  <si>
    <t>Total Costs IFI activity</t>
  </si>
  <si>
    <t>excludes eligible IFI expenditure under with Standard Licence Condition 51 - now separate Activity</t>
  </si>
  <si>
    <t>memo row</t>
  </si>
  <si>
    <t>Excluded Services and de minimis</t>
  </si>
  <si>
    <t>IFI
(enter as negative)</t>
  </si>
  <si>
    <t>Regulatory Accounts Rec</t>
  </si>
  <si>
    <t>Detailed Cost Matrix</t>
  </si>
  <si>
    <t>Detailed Capex</t>
  </si>
  <si>
    <t>Atypicals &amp; provisions</t>
  </si>
  <si>
    <t>FTEs</t>
  </si>
  <si>
    <t>Detailed IT</t>
  </si>
  <si>
    <t>Business Support</t>
  </si>
  <si>
    <t>Excluded Services</t>
  </si>
  <si>
    <t>Yearly Movements</t>
  </si>
  <si>
    <t>Cash Pension contributions</t>
  </si>
  <si>
    <t>Indirect Cost Adjustment</t>
  </si>
  <si>
    <t>DPCR4 basis</t>
  </si>
  <si>
    <t>Network Data</t>
  </si>
  <si>
    <t>Asset Data</t>
  </si>
  <si>
    <t>TABLE D: 
ANALYSIS OF ENGINEERING MANAGEMENT &amp; CLERICAL SUPPORT</t>
  </si>
  <si>
    <t>TOTAL EXCLUDED SERVICES &amp; OUT OF AREA NETWORKS</t>
  </si>
  <si>
    <t>Number of Structures</t>
  </si>
  <si>
    <t>Connections Management</t>
  </si>
  <si>
    <t>T3.2 row 115</t>
  </si>
  <si>
    <t>removes normal pension cost in atypicals excluding disallowed  ERDCs and severance costs</t>
  </si>
  <si>
    <t>excludes all normal pension costs reported in Table 2.10 (direct and allocated costs)</t>
  </si>
  <si>
    <t>Operational assets (-ve)</t>
  </si>
  <si>
    <t>Non-operational assets (-ve)</t>
  </si>
  <si>
    <t xml:space="preserve"> - other (less than £500k)</t>
  </si>
  <si>
    <t>One-off Admin setup cost to administer TMA compliance</t>
  </si>
  <si>
    <t>Ongoing TMA administration costs</t>
  </si>
  <si>
    <t>Table 2.5 EMC&amp;S</t>
  </si>
  <si>
    <t>Table 2.2 EMC&amp;S</t>
  </si>
  <si>
    <t>Allocation of Ongoing TMA administration costs</t>
  </si>
  <si>
    <t xml:space="preserve">Allocation of one-off admin setup costs </t>
  </si>
  <si>
    <t>Cost per TMA Permit</t>
  </si>
  <si>
    <t>adjustment to deduct from cost for the difference between actual and projected (at DPCR4) relevant excluded services revenue as proxy for costs</t>
  </si>
  <si>
    <t>Total Costs (negative)</t>
  </si>
  <si>
    <t>(enter as positive)</t>
  </si>
  <si>
    <t>Excluded Services and 
de minimis Activity
(enter as negative)</t>
  </si>
  <si>
    <t>Network rates</t>
  </si>
  <si>
    <t>Ofgem licence fee</t>
  </si>
  <si>
    <t xml:space="preserve"> - DNO's own</t>
  </si>
  <si>
    <t>Direct Cost Activities</t>
  </si>
  <si>
    <t xml:space="preserve">   includes activities of IT &amp; Telecoms, Property management, HR &amp; Non-operational Training, Finance &amp; Regulation, CEO etc</t>
  </si>
  <si>
    <t>disallows related party margins reported in Table 4.4 where external related party turnover does not exceed 75% threshold</t>
  </si>
  <si>
    <t>disallows related party margins reported in Table 2.5 where external related party turnover does not exceed 75% threshold</t>
  </si>
  <si>
    <t>typical cash RES costs after allocation of all indirects and from Table 2.10.  Note: Table 2.2 row 151 cannot be used as it includes metering and out of area networks.</t>
  </si>
  <si>
    <t xml:space="preserve">          Non-load related replacement (Condition based)</t>
  </si>
  <si>
    <t>Non-load related (other)</t>
  </si>
  <si>
    <t>Date submitted</t>
  </si>
  <si>
    <t>Version submission control</t>
  </si>
  <si>
    <t>D.</t>
  </si>
  <si>
    <t>Regulatory Reporting Pack (RRP)</t>
  </si>
  <si>
    <t>Labour (excluding employer pension costs)</t>
  </si>
  <si>
    <t>Indirect costs</t>
  </si>
  <si>
    <t>IFI costs (within Network Policy inc R&amp;D)</t>
  </si>
  <si>
    <t>adds back salary reduction due to salary sacrifice schemes to restore pension &amp; labour costs to position at DPCR4</t>
  </si>
  <si>
    <t>Provision of legal services</t>
  </si>
  <si>
    <t>Provision of company secretarial services</t>
  </si>
  <si>
    <t>Statutory Depreciation - Non-operational Assets</t>
  </si>
  <si>
    <t>Total Costs after allocation to non-distribution</t>
  </si>
  <si>
    <t>Indirect Costs Allocated to Direct Distribution Activities</t>
  </si>
  <si>
    <t>Total Costs after all allocations</t>
  </si>
  <si>
    <t>TMA Penalties</t>
  </si>
  <si>
    <t>TMA Number of Permits</t>
  </si>
  <si>
    <t>TMA Number of Penalties</t>
  </si>
  <si>
    <t>2.10</t>
  </si>
  <si>
    <t>Summary of Checks and Balances for each table</t>
  </si>
  <si>
    <t>Inspections &amp; Maintenance, Tree Cutting and Fault Costs</t>
  </si>
  <si>
    <t>Non Relevant Distributed Generation</t>
  </si>
  <si>
    <t xml:space="preserve">Relevant Distributed </t>
  </si>
  <si>
    <t>proceeds of non-op assets sold &amp; excluded services adjustment</t>
  </si>
  <si>
    <t>Excluded services metering</t>
  </si>
  <si>
    <t>Activity Costs Incurred:</t>
  </si>
  <si>
    <t>Amounts in Other affiliates/businesses</t>
  </si>
  <si>
    <t>T3.2 row 117</t>
  </si>
  <si>
    <t>T3.2 row 89</t>
  </si>
  <si>
    <t>T3.2 row 25 [&amp; 52]</t>
  </si>
  <si>
    <t>T4.2 row 49</t>
  </si>
  <si>
    <t>ERDCs &amp; severance for Table 4.2</t>
  </si>
  <si>
    <t>ESQCR Costs</t>
  </si>
  <si>
    <t>NRASWA Road Occupation Costs</t>
  </si>
  <si>
    <t>Non-executive &amp; group directors labour costs &amp; Board meeting costs</t>
  </si>
  <si>
    <t>External loans</t>
  </si>
  <si>
    <t>Cash, short term deposits and overdrafts</t>
  </si>
  <si>
    <t>Total Net Debt</t>
  </si>
  <si>
    <t>TOTAL NON TRADING RECHARGEABLES</t>
  </si>
  <si>
    <t>Normal cash contributions - distribution business</t>
  </si>
  <si>
    <t>Normal cash contributions - RES</t>
  </si>
  <si>
    <t>deducts customer contributions</t>
  </si>
  <si>
    <t>4. Severe Weather Events</t>
  </si>
  <si>
    <t xml:space="preserve"> - ERDCs</t>
  </si>
  <si>
    <t xml:space="preserve"> - Severance (excl. ERDCs)</t>
  </si>
  <si>
    <t>TOTAL Utilisation &amp; Atypical Events</t>
  </si>
  <si>
    <t>EHV Network</t>
  </si>
  <si>
    <t>De minimis Activity</t>
  </si>
  <si>
    <t>Prior Year</t>
  </si>
  <si>
    <t>Current Year</t>
  </si>
  <si>
    <t>Total Opex and Capex per Regulatory Accounts</t>
  </si>
  <si>
    <t>Reconciling items</t>
  </si>
  <si>
    <t>Connections provided at 132kV</t>
  </si>
  <si>
    <t>Total Costs less Capital Contributions</t>
  </si>
  <si>
    <t>DEFINED BENEFIT SCHEMES</t>
  </si>
  <si>
    <t>DNO</t>
  </si>
  <si>
    <t>Non-operational New Assets &amp; Replacement</t>
  </si>
  <si>
    <t>TOTAL RELEVANT EXCLUDED SERVICES (excluding NTRs &amp; Metering)</t>
  </si>
  <si>
    <t>Relevant Excluded Services (including allocated pensions and margins)</t>
  </si>
  <si>
    <t>Total Undergrounding in National Parks / AONB treated as logged up</t>
  </si>
  <si>
    <t>RELEVANT EXCLUDED SERVICES</t>
  </si>
  <si>
    <t>Code</t>
  </si>
  <si>
    <t>Cost Mapping</t>
  </si>
  <si>
    <t>MISCELLANEOUS</t>
  </si>
  <si>
    <t>TOTAL EXCLUDED SERVICES</t>
  </si>
  <si>
    <t>Scottish Electricity Settlements run-off (Scottish DNOs only)</t>
  </si>
  <si>
    <t>Please 'X' box when complete</t>
  </si>
  <si>
    <t>Click on where you want to go</t>
  </si>
  <si>
    <t>Margin</t>
  </si>
  <si>
    <t>a</t>
  </si>
  <si>
    <t>b</t>
  </si>
  <si>
    <t>c</t>
  </si>
  <si>
    <t>d</t>
  </si>
  <si>
    <t>e</t>
  </si>
  <si>
    <t>f</t>
  </si>
  <si>
    <t>OUT OF AREA NETWORKS</t>
  </si>
  <si>
    <t>Regulatory financial year (e.g. 2005/06)</t>
  </si>
  <si>
    <t>Non-load non-fault new &amp; replacement assets  contributions</t>
  </si>
  <si>
    <t>Load related new connections &amp; reinforcem't (gross of contributions)</t>
  </si>
  <si>
    <t>Non-load non-fault new &amp; replacement assets (gross of contributions)</t>
  </si>
  <si>
    <t>Customer Contributions</t>
  </si>
  <si>
    <t>2. ERDCs (re-severance above)</t>
  </si>
  <si>
    <t>3. Non severance related restructuring/merger costs</t>
  </si>
  <si>
    <t>Current year</t>
  </si>
  <si>
    <t>TABLE H: Individual Severe Weather Events</t>
  </si>
  <si>
    <t>TOTAL CHARGES FROM EACH RELATED PARTY (Typical cash costs and non-operational depreciation)</t>
  </si>
  <si>
    <t>Contractor Costs (including professional services)</t>
  </si>
  <si>
    <t>Rent, etc (excluding software licences)</t>
  </si>
  <si>
    <t>Subscriptions, software &amp; software licences</t>
  </si>
  <si>
    <t>Check: Total Costs of FTEs * actual average costs per FTE compared to amounts reported in Tables 2.2 and 2.5</t>
  </si>
  <si>
    <t>Revised</t>
  </si>
  <si>
    <t>SSE Hydro</t>
  </si>
  <si>
    <t>T2.5 row 323</t>
  </si>
  <si>
    <t>Names and date input</t>
  </si>
  <si>
    <t>auto-populated</t>
  </si>
  <si>
    <t>T2.5 row 268</t>
  </si>
  <si>
    <t>T2.6 row 85</t>
  </si>
  <si>
    <t>T2.6 rows 31 &amp; 32</t>
  </si>
  <si>
    <t>T2.6 row 33</t>
  </si>
  <si>
    <t>T2.5 row 270 - 311</t>
  </si>
  <si>
    <t>Audited accounts for each Pension Scheme each year</t>
  </si>
  <si>
    <t>Tree cutting costs allocated to new assets</t>
  </si>
  <si>
    <t>Catch-up depreciation on Post vesting assets</t>
  </si>
  <si>
    <t>TOTAL Cash Atypical Events allocation</t>
  </si>
  <si>
    <t>Asset Age Profile</t>
  </si>
  <si>
    <t>Capital Expenditure Scheme Analysis</t>
  </si>
  <si>
    <t>Overhead Line Refurbishment</t>
  </si>
  <si>
    <t>Vegetation Management</t>
  </si>
  <si>
    <t>Network Analysis - Load Related</t>
  </si>
  <si>
    <t>Network Analysis – Fault levels</t>
  </si>
  <si>
    <t>5.10</t>
  </si>
  <si>
    <t>Network Analysis – Remaining life</t>
  </si>
  <si>
    <t>Capex scheme papers for the schemes listed on Table 5.5</t>
  </si>
  <si>
    <t>Tax provision workings for the year under review to support Table 3.4</t>
  </si>
  <si>
    <t>Reconciliation of changes to opening capital allowance pools from prior year submission(s) with supporting documentation to support Table 3.3</t>
  </si>
  <si>
    <t>Undergrounding in National Parks / AONB - direct costs</t>
  </si>
  <si>
    <t>TABLE C: BASIS OF ALLOCATION</t>
  </si>
  <si>
    <t>Inspectns &amp; Maint. (exc. Tree Cutting)</t>
  </si>
  <si>
    <t>Engineering Mgt &amp; Clerical Support</t>
  </si>
  <si>
    <t>Control Centre</t>
  </si>
  <si>
    <t>Materials</t>
  </si>
  <si>
    <t>All Other non-distribution costs</t>
  </si>
  <si>
    <t>Submarine Cables</t>
  </si>
  <si>
    <t xml:space="preserve"> - Related Parties Total</t>
  </si>
  <si>
    <t>LV Support</t>
  </si>
  <si>
    <t>No. of supports</t>
  </si>
  <si>
    <t>6.6/11 kV Support</t>
  </si>
  <si>
    <t>20 kV Support</t>
  </si>
  <si>
    <t>circuit kms</t>
  </si>
  <si>
    <t>Part 3 - Financial data</t>
  </si>
  <si>
    <t>DPCR4 opex allowance (per final proposals price control calcs)</t>
  </si>
  <si>
    <t>less: network rates (per final proposals Table 7.3)</t>
  </si>
  <si>
    <t>Reg. life of vesting assets at vesting (yrs)</t>
  </si>
  <si>
    <t>Corporate costs capitalised</t>
  </si>
  <si>
    <t>TOTAL</t>
  </si>
  <si>
    <t>Costs incurred or allocated</t>
  </si>
  <si>
    <t>Generic Name</t>
  </si>
  <si>
    <t>ES1</t>
  </si>
  <si>
    <t xml:space="preserve">EHV </t>
  </si>
  <si>
    <t>ES2</t>
  </si>
  <si>
    <t>Connections</t>
  </si>
  <si>
    <t>ES3</t>
  </si>
  <si>
    <t>Revenue Protection</t>
  </si>
  <si>
    <t>ES4</t>
  </si>
  <si>
    <t>Charging Statement</t>
  </si>
  <si>
    <t>ES7 A</t>
  </si>
  <si>
    <t>Top Up and Standby</t>
  </si>
  <si>
    <t>ES7 B</t>
  </si>
  <si>
    <t>Security</t>
  </si>
  <si>
    <t>ES8</t>
  </si>
  <si>
    <t>ES9</t>
  </si>
  <si>
    <t>Non-QoS Faults</t>
  </si>
  <si>
    <t>Explanation</t>
  </si>
  <si>
    <t>Cash atypical items</t>
  </si>
  <si>
    <t>Excluded &amp;  de minimis</t>
  </si>
  <si>
    <t>Generation Activity</t>
  </si>
  <si>
    <t>Network Indirects (note 2)</t>
  </si>
  <si>
    <t>Business Support (note 3)</t>
  </si>
  <si>
    <t>Inspections, Maintenance, Faults &amp; Tree Cutting</t>
  </si>
  <si>
    <t>Rent etc</t>
  </si>
  <si>
    <t>Inspection and Maintenance</t>
  </si>
  <si>
    <t>RECONCILIATION TO REGULATORY ACCOUNTS</t>
  </si>
  <si>
    <t>Meters DRC (£nominal)</t>
  </si>
  <si>
    <t>mths - First year part depreciation</t>
  </si>
  <si>
    <t>mths - Last year part depreciation</t>
  </si>
  <si>
    <t>First and last part year depreciation</t>
  </si>
  <si>
    <t>DPCR4 financial model inputs required to agree to final proposals</t>
  </si>
  <si>
    <t>Network Policy</t>
  </si>
  <si>
    <t>Network Design &amp; Engineering</t>
  </si>
  <si>
    <t>HR &amp; Non-operational Training</t>
  </si>
  <si>
    <t>Health &amp; Safety &amp; Operational Training</t>
  </si>
  <si>
    <t>Non-load non-fault new &amp; replacement assets</t>
  </si>
  <si>
    <t>Subscriptions to trade associations</t>
  </si>
  <si>
    <t>Cost recoveries</t>
  </si>
  <si>
    <t>UUE</t>
  </si>
  <si>
    <t>WPD SWales</t>
  </si>
  <si>
    <t>WPD SWest</t>
  </si>
  <si>
    <t>Lane Rentals</t>
  </si>
  <si>
    <t>TOTAL Utilisation &amp; Atypical Events allocation</t>
  </si>
  <si>
    <t>Pension deficit payments by related party (note 2)</t>
  </si>
  <si>
    <t>Non activity costs and reconciling amounts (note 3)</t>
  </si>
  <si>
    <t>Total Annual Operating &amp; Capital Expenditure per Regulatory Accounts</t>
  </si>
  <si>
    <t>Direct activities</t>
  </si>
  <si>
    <t>Indirect activities</t>
  </si>
  <si>
    <t>Load related new connections &amp; reinforcem't (net of contributions)</t>
  </si>
  <si>
    <t>Non-operational capex</t>
  </si>
  <si>
    <t>Faults capex</t>
  </si>
  <si>
    <t>Related Party Margins Adjustment - cash typicals</t>
  </si>
  <si>
    <t xml:space="preserve">   excludes disallowed related party margins per row 47 on Table 4.4 and cell AE322 on Table 2.5</t>
  </si>
  <si>
    <t>Intangible Asset Additions (under IFRS) - IT Software</t>
  </si>
  <si>
    <t>Customer Contributions Additions</t>
  </si>
  <si>
    <t>Dismantlement</t>
  </si>
  <si>
    <t xml:space="preserve">Strategic planning of the distribution network                 </t>
  </si>
  <si>
    <t>Annual inflation</t>
  </si>
  <si>
    <t>average March &amp; April monthly RPI</t>
  </si>
  <si>
    <t>Average March &amp; April monthly RPI for current year</t>
  </si>
  <si>
    <t>RAV Roll Forward - £m (2002/03)</t>
  </si>
  <si>
    <t>All costs elements (excluding Pension costs (employer only))</t>
  </si>
  <si>
    <r>
      <t>Indirect Activity Allocations:</t>
    </r>
    <r>
      <rPr>
        <sz val="10"/>
        <rFont val="CG Omega"/>
        <family val="2"/>
      </rPr>
      <t xml:space="preserve">  </t>
    </r>
  </si>
  <si>
    <t>Customer Contributions (-ve)</t>
  </si>
  <si>
    <t>Memo: Apprentices/graduate trainee FTEs</t>
  </si>
  <si>
    <t>Pass through Costs</t>
  </si>
  <si>
    <t>Costs outside scope of DPCR4 allowances</t>
  </si>
  <si>
    <t>smile</t>
  </si>
  <si>
    <t>Quality of Service</t>
  </si>
  <si>
    <t>Safety</t>
  </si>
  <si>
    <t>Visual Amenity</t>
  </si>
  <si>
    <t>ESQCR</t>
  </si>
  <si>
    <t>Resilience</t>
  </si>
  <si>
    <t>Non - rechargeable diversions</t>
  </si>
  <si>
    <t>Plant &amp; Machinery</t>
  </si>
  <si>
    <t>Small Tools &amp; Equipment</t>
  </si>
  <si>
    <t>Office Equipment</t>
  </si>
  <si>
    <t>TABLE B: Summary of accruals and prepayments (non ordinary level of business)</t>
  </si>
  <si>
    <t>RES costs do not include NTRs, out of area networks or ES10 (other excluded metering services). There is an underlying assumption that Excluded services costs are equal to revenues. This block of adjustments ensures that the actual costs for RES are included then deducts actual revenue and adds back forecast revenue. This ensures that only forecast revenue (and therefore costs) are included for RAV roll forward purposes.</t>
  </si>
  <si>
    <t>Adjustment to allowed distribution deficit contributions</t>
  </si>
  <si>
    <t>Provision of corporate communications/Community Awareness</t>
  </si>
  <si>
    <t>Funded using scheme surplusses</t>
  </si>
  <si>
    <t>Fault Level Reinforcement</t>
  </si>
  <si>
    <r>
      <t xml:space="preserve">Proceeds of sale of assets and scrap </t>
    </r>
    <r>
      <rPr>
        <sz val="10"/>
        <rFont val="CG Omega"/>
        <family val="2"/>
      </rPr>
      <t>(not recorded on Table 2.2)</t>
    </r>
  </si>
  <si>
    <t>Sales of scrap (-ve)</t>
  </si>
  <si>
    <t>Proceeds of sale - operational assets and scrap</t>
  </si>
  <si>
    <t>Charged to P&amp;L (-ve)</t>
  </si>
  <si>
    <t>Released to P&amp;L (+ve)</t>
  </si>
  <si>
    <t>Total DNO &amp; related parties</t>
  </si>
  <si>
    <t>Distribution activities</t>
  </si>
  <si>
    <t>Brought forward</t>
  </si>
  <si>
    <t>Carried forward</t>
  </si>
  <si>
    <t>Network Rates (2002/03 prices)</t>
  </si>
  <si>
    <t>Average</t>
  </si>
  <si>
    <t>(nominal)</t>
  </si>
  <si>
    <t>DPCR4 avg Ofgem licence fee</t>
  </si>
  <si>
    <t>Actual Capex</t>
  </si>
  <si>
    <t>Opex per Table 1.5</t>
  </si>
  <si>
    <t>Connections provided at LV</t>
  </si>
  <si>
    <t>Connections provided at HV</t>
  </si>
  <si>
    <t>Connections provided at EHV</t>
  </si>
  <si>
    <t>Road occupation costs treated as logged up</t>
  </si>
  <si>
    <t>Total FTEs</t>
  </si>
  <si>
    <t>Total Non-Activity Based Costs</t>
  </si>
  <si>
    <t xml:space="preserve">Maintenance </t>
  </si>
  <si>
    <t xml:space="preserve">HV </t>
  </si>
  <si>
    <t>Switchgear (incl other plant &amp; equipment)</t>
  </si>
  <si>
    <t xml:space="preserve">Transformers </t>
  </si>
  <si>
    <t>Substation</t>
  </si>
  <si>
    <t>Total Engineering Mgt &amp; Clerical Support activity costs</t>
  </si>
  <si>
    <t>Total Regulation and Finance activity costs</t>
  </si>
  <si>
    <t>Reactive Power Costs</t>
  </si>
  <si>
    <t>Total Allowance</t>
  </si>
  <si>
    <t>Per annum 2005/06</t>
  </si>
  <si>
    <t>AONB</t>
  </si>
  <si>
    <t>RRP CONTENTS AND VERSION CONTROL</t>
  </si>
  <si>
    <t>TABLE A: Summary of provisions (excluding deferred tax)</t>
  </si>
  <si>
    <t>Total in the distribution business</t>
  </si>
  <si>
    <t xml:space="preserve">A.  </t>
  </si>
  <si>
    <t xml:space="preserve">B.  </t>
  </si>
  <si>
    <t>66kV OHL (Pole Line)</t>
  </si>
  <si>
    <t>66kV OHL (Tower Line)</t>
  </si>
  <si>
    <t>33kV Pole</t>
  </si>
  <si>
    <t>33kV Tower</t>
  </si>
  <si>
    <t>6.6/11 kV Transformer (PM)</t>
  </si>
  <si>
    <t>No. of Transformers</t>
  </si>
  <si>
    <t>6.6/11 kV Transformer (GM)</t>
  </si>
  <si>
    <t>20 kV Transformer (PM)</t>
  </si>
  <si>
    <t>20 kV Transformer (GM)</t>
  </si>
  <si>
    <t>No. of Switches</t>
  </si>
  <si>
    <t>6.6/11 kV Switch (GM)</t>
  </si>
  <si>
    <t>6.6/11 kV RMU</t>
  </si>
  <si>
    <t>L</t>
  </si>
  <si>
    <t>M</t>
  </si>
  <si>
    <t>N</t>
  </si>
  <si>
    <t xml:space="preserve">          Load Related New Connections &amp; Reinforcement</t>
  </si>
  <si>
    <t xml:space="preserve">          Non-operational </t>
  </si>
  <si>
    <t>TMA Permits</t>
  </si>
  <si>
    <t>Environment</t>
  </si>
  <si>
    <t>Total Non-load related (other non-fault)</t>
  </si>
  <si>
    <t>02/03 real</t>
  </si>
  <si>
    <t>Third party insurance premiums</t>
  </si>
  <si>
    <t>Electricity Distribution Industry Activity Costs from the year ended 31 March 2007</t>
  </si>
  <si>
    <t>y/e 31 March 2007</t>
  </si>
  <si>
    <t>HV System</t>
  </si>
  <si>
    <t>EHV System</t>
  </si>
  <si>
    <t>132kV System</t>
  </si>
  <si>
    <t>Non-load new &amp; replacement assets (net of contributions)</t>
  </si>
  <si>
    <t>General EMCS</t>
  </si>
  <si>
    <t>Non-load related new &amp; replacement assets</t>
  </si>
  <si>
    <t>RAV impact? Y or N</t>
  </si>
  <si>
    <t>Amounts in other affiliates/businesses</t>
  </si>
  <si>
    <t>Relevant excluded services</t>
  </si>
  <si>
    <t>Distributed generation</t>
  </si>
  <si>
    <t>Cash payments to pension schemes and scheme data</t>
  </si>
  <si>
    <t>New Connections &amp; Customer Specific Reinforcement</t>
  </si>
  <si>
    <t>Non-operational New &amp; Replacement Assets</t>
  </si>
  <si>
    <t> £m (06/07 prices)</t>
  </si>
  <si>
    <t>IFI</t>
  </si>
  <si>
    <t xml:space="preserve"> DNO</t>
  </si>
  <si>
    <t>No. of Towers</t>
  </si>
  <si>
    <t>66kV Pole</t>
  </si>
  <si>
    <t>66kV Tower</t>
  </si>
  <si>
    <t>33kV UG Cable (Non Pressurised)</t>
  </si>
  <si>
    <t>33kV UG Cable (Oil)</t>
  </si>
  <si>
    <t>33kV UG Cable (Gas)</t>
  </si>
  <si>
    <t>66kV UG Cable (Non Pressurised)</t>
  </si>
  <si>
    <t>66kV UG Cable (Oil)</t>
  </si>
  <si>
    <t>Total Annual Operating &amp; Capital Expenditure per Regulatory Accounts has been adjusted, where appropriate, to include intangible fixed assets and customer contributions, the latter may be reported within Creditors as deferred income</t>
  </si>
  <si>
    <t>This information has not been audited.</t>
  </si>
  <si>
    <t>Year ended</t>
  </si>
  <si>
    <t>Stores &amp; Procurement</t>
  </si>
  <si>
    <t>23.5% of opex, etc*</t>
  </si>
  <si>
    <t>DEFINED CONTRIBUTION SCHEMES</t>
  </si>
  <si>
    <t>The individual activities are defined in the Electricity Distribution Price Control Review Price control cost reporting rules: Instructions and Guidance March 2006</t>
  </si>
  <si>
    <t>EMCS supporting Load Related activitities (Including Connections)</t>
  </si>
  <si>
    <t xml:space="preserve">EMCS supporting Non-load related </t>
  </si>
  <si>
    <t>Clerical Support and administration assiciated with NRSWA</t>
  </si>
  <si>
    <t>2006-07 Table 4.2 adjustments to 2005-06</t>
  </si>
  <si>
    <t>Table 2.5 EM&amp;CS</t>
  </si>
  <si>
    <t>Table 2.2 EM&amp;TCS</t>
  </si>
  <si>
    <t>£</t>
  </si>
  <si>
    <t>Year on year Movements in Table 2.2 Costs</t>
  </si>
  <si>
    <t>2005-06 Year revised costs</t>
  </si>
  <si>
    <t>2005-06 Year reported costs</t>
  </si>
  <si>
    <t>Operational IT &amp; Telecoms - BT 21CN</t>
  </si>
  <si>
    <t>IT Non-operational Capital Expenditure</t>
  </si>
  <si>
    <t>Telecoms Non-operational Capital Expenditures</t>
  </si>
  <si>
    <t>Other direct cost increases due to TMA</t>
  </si>
  <si>
    <t>Total typical cash costs by source [MEMO ITEMS]</t>
  </si>
  <si>
    <t>TOTAL to agree to cell AN173</t>
  </si>
  <si>
    <t>Pension deficit repair payments</t>
  </si>
  <si>
    <t>T2.2 rows 151</t>
  </si>
  <si>
    <t>T2.2 row 195</t>
  </si>
  <si>
    <t>T2.2 row 25</t>
  </si>
  <si>
    <t>T2.6 row 81</t>
  </si>
  <si>
    <t>T2.6 row 83</t>
  </si>
  <si>
    <t>T2.6 rows 95 to 97</t>
  </si>
  <si>
    <t>T2.6 rows 67 + 68 - 81</t>
  </si>
  <si>
    <t>T2.9 row 29</t>
  </si>
  <si>
    <t>T2.2 row 187</t>
  </si>
  <si>
    <t>T2.2 row 182</t>
  </si>
  <si>
    <t>T4.4 row 48</t>
  </si>
  <si>
    <t>T2.6 rows 62 &amp; 63</t>
  </si>
  <si>
    <t>removes the related party margins in RES included in allocated indirects.</t>
  </si>
  <si>
    <t>adds in pension cash contribution for RES</t>
  </si>
  <si>
    <t>removes tree cutting allocated to non-distribution activities</t>
  </si>
  <si>
    <t>DISTRIBUTION ACTIVITY COSTS (TYPICAL)</t>
  </si>
  <si>
    <t>DISTRIBUTION ACTIVITY COSTS (ATYPICAL)</t>
  </si>
  <si>
    <t>PENSION PAYMENTS</t>
  </si>
  <si>
    <t>Normal Pension costs in atypicals</t>
  </si>
  <si>
    <t>ERDCs &amp; Severance in atypicals</t>
  </si>
  <si>
    <t>Tree cutting allocated to non-distribution activities</t>
  </si>
  <si>
    <t>Regulatory Reporting Pack</t>
  </si>
  <si>
    <t>Pension Schemes</t>
  </si>
  <si>
    <t>Relevant Distributed Generation Activity</t>
  </si>
  <si>
    <t>Total CEO, etc activity costs</t>
  </si>
  <si>
    <t>A1.18</t>
  </si>
  <si>
    <t>A1.45 / FP Table 8.3</t>
  </si>
  <si>
    <t>Bad debt expense (net of recoveries)</t>
  </si>
  <si>
    <t>Direct Costs only</t>
  </si>
  <si>
    <t>Source /
Adjustment factors</t>
  </si>
  <si>
    <t>Customer Call Centre (inc compensation claims)</t>
  </si>
  <si>
    <t>Deficit Cash Contributions (excluding ERDCs)</t>
  </si>
  <si>
    <t xml:space="preserve">Tables </t>
  </si>
  <si>
    <t>2.2 &amp; 2.5</t>
  </si>
  <si>
    <t>&amp; 2.12</t>
  </si>
  <si>
    <t>Unexplained Movement in Current Year</t>
  </si>
  <si>
    <t>Adjustments on T4.3</t>
  </si>
  <si>
    <t>Procurement</t>
  </si>
  <si>
    <t>Review for costs but no FTEs disclosed</t>
  </si>
  <si>
    <t>Preferred Option and Justification</t>
  </si>
  <si>
    <t>Current Status/Progress (%)</t>
  </si>
  <si>
    <t>LRE/
NLRE</t>
  </si>
  <si>
    <t>DNO comments</t>
  </si>
  <si>
    <t>Asset quantity data (additions, removals, data cleansing)</t>
  </si>
  <si>
    <t>Asset Register movement</t>
  </si>
  <si>
    <t>Asset categories</t>
  </si>
  <si>
    <t>Units</t>
  </si>
  <si>
    <t>Asset Register</t>
  </si>
  <si>
    <t xml:space="preserve">Assets </t>
  </si>
  <si>
    <t>Assets Added</t>
  </si>
  <si>
    <t xml:space="preserve">Data </t>
  </si>
  <si>
    <t>b/f as at</t>
  </si>
  <si>
    <t>Removed</t>
  </si>
  <si>
    <t>Adopted From an ICP</t>
  </si>
  <si>
    <t>Non-Load &amp; Fault Related</t>
  </si>
  <si>
    <t xml:space="preserve">Cleansing Adjustment </t>
  </si>
  <si>
    <t>c/f as at</t>
  </si>
  <si>
    <t>1 April</t>
  </si>
  <si>
    <t xml:space="preserve">    (-ve)</t>
  </si>
  <si>
    <t xml:space="preserve"> (+ve)</t>
  </si>
  <si>
    <t>(+ve or -ve)</t>
  </si>
  <si>
    <t>31 March</t>
  </si>
  <si>
    <t>LV Network</t>
  </si>
  <si>
    <t>Last years closing</t>
  </si>
  <si>
    <t>Overhead lines - Conductor</t>
  </si>
  <si>
    <t>LV Main (OHL)</t>
  </si>
  <si>
    <t>Circuit kms</t>
  </si>
  <si>
    <t>LV Service (OHL)</t>
  </si>
  <si>
    <t>No. of Services</t>
  </si>
  <si>
    <t>Overhead lines - Support</t>
  </si>
  <si>
    <t>No. of Poles</t>
  </si>
  <si>
    <t>Underground cables</t>
  </si>
  <si>
    <t>LV Main (UG Consac)</t>
  </si>
  <si>
    <t>LV Main (UG Plastic)</t>
  </si>
  <si>
    <t>Current cash service cost</t>
  </si>
  <si>
    <t>Deficit Cash Contributions</t>
  </si>
  <si>
    <t>Prior Year FTEs per activity</t>
  </si>
  <si>
    <t>Cost Recoveries (-ve)</t>
  </si>
  <si>
    <t>Opening balances on provisions (-ve) at 1 April</t>
  </si>
  <si>
    <t xml:space="preserve">Closing balances on provisions (-ve) at 31 March </t>
  </si>
  <si>
    <t>Utilised (+ve) - analysed below</t>
  </si>
  <si>
    <t>Opening balances on accruals and prepayments (non ordinary level of business) (-ve) at 1 April</t>
  </si>
  <si>
    <t>(enter as negative)</t>
  </si>
  <si>
    <t>Depreciation on post-vesting assets</t>
  </si>
  <si>
    <t>Pensionable salaries</t>
  </si>
  <si>
    <t>Regulatory Accounts Extracts</t>
  </si>
  <si>
    <t>Source</t>
  </si>
  <si>
    <t>Labour cost (excluding pensions) per Tables 2.2 &amp; 2.5</t>
  </si>
  <si>
    <t>Corporation Tax return for the licensee's last statutory accounting financial year .</t>
  </si>
  <si>
    <t>DPCR4 opex allowance for comparison</t>
  </si>
  <si>
    <t>Inspects &amp; Maint. (exc. Tree Cutting)</t>
  </si>
  <si>
    <t>Post Investment Appraisal papers as identified by Ofgem (enter date submitted)</t>
  </si>
  <si>
    <t>EXCLUDED SERVICES REVENUE - Line 23 Price control tables - Final Proposals</t>
  </si>
  <si>
    <t>Excluded Services Revenue</t>
  </si>
  <si>
    <t>less: Ofgem licence fee (per final proposals Table A6)</t>
  </si>
  <si>
    <t>Submarine</t>
  </si>
  <si>
    <t>E.</t>
  </si>
  <si>
    <t>EDFE LPN</t>
  </si>
  <si>
    <t>EDFE SPN</t>
  </si>
  <si>
    <t>EDFE EPN</t>
  </si>
  <si>
    <t>Admin (exc PPF Levy)</t>
  </si>
  <si>
    <t>PPF Levy</t>
  </si>
  <si>
    <t>RELATED PARTY MARGIN PERCENTAGE</t>
  </si>
  <si>
    <t>DISALLOWED RELATED PARTY MARGINS</t>
  </si>
  <si>
    <t>Part 4 - DPCR4/RAV</t>
  </si>
  <si>
    <t>Part 2 - Costs</t>
  </si>
  <si>
    <t>Part 1 - Price control reporting</t>
  </si>
  <si>
    <t>Condition based</t>
  </si>
  <si>
    <t>Non-fault Related</t>
  </si>
  <si>
    <t>Fault Related</t>
  </si>
  <si>
    <t xml:space="preserve">Total
</t>
  </si>
  <si>
    <t>6.6/11 kV OHL (Conventional)</t>
  </si>
  <si>
    <t>6.6/11 kV OHL (BLX or similar)</t>
  </si>
  <si>
    <t>Cash payments on utilisation of provisions (+ve)</t>
  </si>
  <si>
    <t>Accruals &amp; Prepayments movements on P&amp;L (i.e. excluding utilisation)</t>
  </si>
  <si>
    <t>Labour (including NI on-costs)</t>
  </si>
  <si>
    <t>Max over 5 Yrs</t>
  </si>
  <si>
    <t>New ESQCR costs - ESQCAR 2006 - ETR132</t>
  </si>
  <si>
    <t>Excluded services &amp; Out Of Area Networks</t>
  </si>
  <si>
    <t>km</t>
  </si>
  <si>
    <t>Use of System Bad Debts</t>
  </si>
  <si>
    <t>OTHER ITEMS adjusting RAV</t>
  </si>
  <si>
    <t>Miscellaneous</t>
  </si>
  <si>
    <t>Provision movements charged/released to P&amp;L (i.e. excluding utilisation)</t>
  </si>
  <si>
    <t>Cash payments on utilisation of accruals and prepayments (non ordinary level of business) (+ve)</t>
  </si>
  <si>
    <t>Total disallowed related party margins</t>
  </si>
  <si>
    <t>Disallowed Related Party Margins</t>
  </si>
  <si>
    <t>Margin %</t>
  </si>
  <si>
    <t>SP Manweb</t>
  </si>
  <si>
    <t>(1=yes; 0=no)</t>
  </si>
  <si>
    <t>Tree Cutting</t>
  </si>
  <si>
    <t>£'m</t>
  </si>
  <si>
    <t>Insurance premiums for risks other than those associated with third parties and system assets</t>
  </si>
  <si>
    <t>(Profit) / Loss on Disposal</t>
  </si>
  <si>
    <t>Other inter-company balances</t>
  </si>
  <si>
    <t>Total Costs Distributed Generation Activity</t>
  </si>
  <si>
    <t>Distribution &amp; Administration costs (operating costs)</t>
  </si>
  <si>
    <t>less: revaluation of tangible fixed assets</t>
  </si>
  <si>
    <t>Name of Related Party</t>
  </si>
  <si>
    <t>Charge from RP</t>
  </si>
  <si>
    <t>Customer Specific Reinforcement - Chargeable</t>
  </si>
  <si>
    <t>Load Related Reinforcement Assets</t>
  </si>
  <si>
    <t>Load related New Connections</t>
  </si>
  <si>
    <t>Insurance premiums for risks associated with system assets</t>
  </si>
  <si>
    <t>Total Direct Costs excluding Reallocations</t>
  </si>
  <si>
    <t>Comparison to DPCR4 opex allowance excluding pensions</t>
  </si>
  <si>
    <t>Comparison to DPCR4 capex allowance excluding pensions</t>
  </si>
  <si>
    <t>Total Fault Costs</t>
  </si>
  <si>
    <t>NEW AND REPLACEMENT ASSETS (EXCL. FAULTS)</t>
  </si>
  <si>
    <t>Network Policy (inc R&amp;D)</t>
  </si>
  <si>
    <t>CEO &amp; Group Mgt/Legal &amp; Co Secty/Community Awareness</t>
  </si>
  <si>
    <t>Other Excluded Services (inc. Out of Area Networks)</t>
  </si>
  <si>
    <r>
      <t xml:space="preserve">Submarine cables </t>
    </r>
    <r>
      <rPr>
        <sz val="11"/>
        <rFont val="CG Omega"/>
        <family val="2"/>
      </rPr>
      <t>- all voltages</t>
    </r>
  </si>
  <si>
    <t>Fault costs allocated to Opex and Capex</t>
  </si>
  <si>
    <t>Inspections &amp; Maintenance</t>
  </si>
  <si>
    <t>Cash typicals</t>
  </si>
  <si>
    <t>Load Related New Connections &amp; Reinforcement Assets</t>
  </si>
  <si>
    <t>Total costs reported in the RRP</t>
  </si>
  <si>
    <t>Total Cost Matrix Cash Typical Costs</t>
  </si>
  <si>
    <t>20 kV Switch (PM)</t>
  </si>
  <si>
    <t>removes costs of Undergrounding in National Parks / AONB logged up by agreement between Ofgem &amp; DNO as specified in FP Chapter 4</t>
  </si>
  <si>
    <t>Cross reference to Final Proposals ("FP")
Appendix 1</t>
  </si>
  <si>
    <t>PKF DPCR3 final proposals adjustment</t>
  </si>
  <si>
    <t>Type/category of expenditure incurred:</t>
  </si>
  <si>
    <t>132kV OHL Conductor (Tower Line)</t>
  </si>
  <si>
    <t>ANALYSIS OF ASSET DISPOSALS</t>
  </si>
  <si>
    <t xml:space="preserve">  Wayleave administration</t>
  </si>
  <si>
    <t xml:space="preserve">  Apprentices whilst undertaking non-field based training</t>
  </si>
  <si>
    <t xml:space="preserve">  Wayleaves</t>
  </si>
  <si>
    <t>removes fines and penalties in non logged up road occupation  costs</t>
  </si>
  <si>
    <t>Net debt per Regulatory Accounts</t>
  </si>
  <si>
    <t>Reconciling items:</t>
  </si>
  <si>
    <t>Sheet 4.1 RAV roll forward data</t>
  </si>
  <si>
    <t>Table 4.3 data</t>
  </si>
  <si>
    <t>Table 5.2 data</t>
  </si>
  <si>
    <t>Data table 1.1</t>
  </si>
  <si>
    <t>Customer</t>
  </si>
  <si>
    <t>Contributions</t>
  </si>
  <si>
    <t>Total contributions per Table 2.2</t>
  </si>
  <si>
    <t>Total contributions from line 18 above</t>
  </si>
  <si>
    <t>Difference</t>
  </si>
  <si>
    <t>Net Debt reconciliation table 3.1 to Regulatory Accounts</t>
  </si>
  <si>
    <t>Closing year end value per closing balance sheet</t>
  </si>
  <si>
    <t xml:space="preserve">   Pension deficit payments are shown separately.  The amounts shown are before application of the disallowance for ERDCs and non-distribution activities - see Table 4.1 (Cost Review Report)</t>
  </si>
  <si>
    <t>Third party cable damage - recoveries (-ve)</t>
  </si>
  <si>
    <t>Normal</t>
  </si>
  <si>
    <t>Deficit</t>
  </si>
  <si>
    <t>Pension cash cost per table 3.2</t>
  </si>
  <si>
    <t>Pension costs from table 2.2</t>
  </si>
  <si>
    <t>Pension costs from table 2.5</t>
  </si>
  <si>
    <t>Deficit costs from table 2.6</t>
  </si>
  <si>
    <t>Total compared to costs in tables 2.2 /2.5 /2.6</t>
  </si>
  <si>
    <t>Subtotal</t>
  </si>
  <si>
    <t>Total compared to Regulatory Accounts</t>
  </si>
  <si>
    <t>Total from Regulatory Accounts</t>
  </si>
  <si>
    <t>Charge in Regulatory Accounts P&amp;L</t>
  </si>
  <si>
    <t>Movement in Balance Sheet provision Regulatory Accounts</t>
  </si>
  <si>
    <t>Analysis of year end position:</t>
  </si>
  <si>
    <t>Value relating to:</t>
  </si>
  <si>
    <t>Prior year</t>
  </si>
  <si>
    <t>Earlier</t>
  </si>
  <si>
    <t>Reconciliation of Pensions cash costs (Table 3.2) to Regulatory Accounts</t>
  </si>
  <si>
    <t>G.</t>
  </si>
  <si>
    <t>Cross currency swaps</t>
  </si>
  <si>
    <t>Table 2.2 Costs (inc. Statutory Depreciation) after reallocation of Direct Activity costs and Indirect costs to Non-Distribution Activities</t>
  </si>
  <si>
    <t>2006-07 Year reported costs</t>
  </si>
  <si>
    <t>2007-08 Year revised costs</t>
  </si>
  <si>
    <t>System Mapping</t>
  </si>
  <si>
    <t>HR &amp; Non-Operational Training</t>
  </si>
  <si>
    <t>2007-08 Table 2.13 adjustments to 2005-06</t>
  </si>
  <si>
    <t>2007-08 Table 2.13 adjustments to 2006-07</t>
  </si>
  <si>
    <t>2005-06 Cost reclassifications and amendments to comply with latest years' 'Rules'</t>
  </si>
  <si>
    <t>2006-07 Cost reclassifications and amendments to comply with latest years' 'Rules'</t>
  </si>
  <si>
    <t>2007-08 Cost reclassifications and amendments to comply with latest years' 'Rules'</t>
  </si>
  <si>
    <t xml:space="preserve">The individual activities are defined in the Electricity Distribution Price Control Review Price control cost reporting rules: Instructions and Guidance March 2009 </t>
  </si>
  <si>
    <t>ESQCR treated as logged up</t>
  </si>
  <si>
    <t>Reconciliation of Customer Connections to Related Party's Accounts:</t>
  </si>
  <si>
    <t>Analysis of Customer Connections in Regulatory Accounts:</t>
  </si>
  <si>
    <t>Reconciliation:</t>
  </si>
  <si>
    <t xml:space="preserve">Contributions received/ capex in the year </t>
  </si>
  <si>
    <t>Balance per opening balance sheet</t>
  </si>
  <si>
    <t>(not yet charged to Distribution business by an affiliate)</t>
  </si>
  <si>
    <t>Amortisation of contributions/ depreciation of FA</t>
  </si>
  <si>
    <t>Deferred</t>
  </si>
  <si>
    <t>Revenue</t>
  </si>
  <si>
    <t>in Advance</t>
  </si>
  <si>
    <t>WIP</t>
  </si>
  <si>
    <t>cost of work</t>
  </si>
  <si>
    <t>Charge to DNO relating to prior years</t>
  </si>
  <si>
    <t>Charge to DNO relating to current year</t>
  </si>
  <si>
    <t>2009-10</t>
  </si>
  <si>
    <t>2008-09 Cost reclassifications and amendments to comply with latest years' 'Rules'</t>
  </si>
  <si>
    <t>2008-09 Year reported costs</t>
  </si>
  <si>
    <t>2008-09 Year revised costs</t>
  </si>
  <si>
    <t>2008-09 Table 2.13 adjustments to 2005-06</t>
  </si>
  <si>
    <t>2008-09 Table 2.13 adjustments to 2006-07</t>
  </si>
  <si>
    <t>2007-08 Table 2.13 adjustments to 2007-08</t>
  </si>
  <si>
    <t>2008-09 Table 2.13 adjustments to 2007-08</t>
  </si>
  <si>
    <t>ROWS 37 TO 84 NOT UPDATED AS TABLE 5.2 NOT REQUIRED</t>
  </si>
  <si>
    <t>ROWS BELOW NOT UPDATED</t>
  </si>
  <si>
    <t>Revised DPCR4 Proportion allowed per Table 5.7 FP 147/09</t>
  </si>
  <si>
    <t>Original DPCR4 FP Table 8.3 Proportion allowed</t>
  </si>
  <si>
    <t>Revised DPCR4 Proportion allowed per Table 5.7</t>
  </si>
  <si>
    <t>Updates</t>
  </si>
  <si>
    <t>Table 6</t>
  </si>
  <si>
    <t>All working data updated based on DPCR5 Final Proposals documents</t>
  </si>
  <si>
    <t>NOT REQUIRED</t>
  </si>
  <si>
    <t>REQUIRED IN OCTOBER</t>
  </si>
  <si>
    <t>REPLACED BY FI RIGS</t>
  </si>
  <si>
    <t>Contents</t>
  </si>
  <si>
    <t>Table 2.10</t>
  </si>
  <si>
    <t>Cell K35 with link for current year forecast excluded service revenues</t>
  </si>
  <si>
    <t>Table 4.3</t>
  </si>
  <si>
    <t>Unhide column for 2009/10 anmd updated links</t>
  </si>
  <si>
    <t>amended to show what tables are not required, superseded by Financial Issues RIGs template, or required in October not July.</t>
  </si>
  <si>
    <t>Overwrite with name of primary Defined benefit scheme</t>
  </si>
  <si>
    <t>Overwrite with name of second defined benefit scheme</t>
  </si>
  <si>
    <t>Overwrite with name of third Defined benefit scheme</t>
  </si>
  <si>
    <t>Overwrite with name of primary Defined Contribution scheme</t>
  </si>
  <si>
    <t>Overwrite with name of second defined Contribution scheme</t>
  </si>
  <si>
    <t>Overwrite with name of third Defined Contribution scheme</t>
  </si>
  <si>
    <t>Electricity Distribution Industry Activity Costs from the year ended 31 March 2008</t>
  </si>
  <si>
    <t>y/e 31 March 2008</t>
  </si>
  <si>
    <t>Electricity Distribution Industry Activity Costs from the year ended 31 March 2009</t>
  </si>
  <si>
    <t>y/e 31 March 2009</t>
  </si>
  <si>
    <t> £m (08/09 prices)</t>
  </si>
  <si>
    <t xml:space="preserve">Table 1.3 </t>
  </si>
  <si>
    <t>Inserted rows 16 &amp; 18 to populate 2007-08 and 2008-09 activity cost on a nominal basis from rows 98 to 148</t>
  </si>
  <si>
    <t>Inserted lookup tables in rows 98 to 148 to populate 2007-08 and 2008-09 activity cost on a nominal basis</t>
  </si>
  <si>
    <t>Table 1.3</t>
  </si>
  <si>
    <t>Table 4.3 pension regulatory fractions revised based on Table 5.7 in DPCR5 FP 147/09</t>
  </si>
  <si>
    <t>not used</t>
  </si>
  <si>
    <t>Related Party 1</t>
  </si>
  <si>
    <t>Related Party 2</t>
  </si>
  <si>
    <t>Related Party 3</t>
  </si>
  <si>
    <t>Related Party 4</t>
  </si>
  <si>
    <t>Related Party 5</t>
  </si>
  <si>
    <t>Related Party 6</t>
  </si>
  <si>
    <t>Related Party 7</t>
  </si>
  <si>
    <t>Related Party 8</t>
  </si>
  <si>
    <t>Related Party 9</t>
  </si>
  <si>
    <t>Related Party 10</t>
  </si>
  <si>
    <t>DNO 2</t>
  </si>
  <si>
    <t>DNO 3</t>
  </si>
  <si>
    <t>RP1</t>
  </si>
  <si>
    <t>RP2</t>
  </si>
  <si>
    <t>RP3</t>
  </si>
  <si>
    <t>RP4</t>
  </si>
  <si>
    <t>RP5</t>
  </si>
  <si>
    <t>RP6</t>
  </si>
  <si>
    <t>RP7</t>
  </si>
  <si>
    <t>RP8</t>
  </si>
  <si>
    <t>RP9</t>
  </si>
  <si>
    <t>RP10</t>
  </si>
  <si>
    <t>DB1</t>
  </si>
  <si>
    <t>DB2</t>
  </si>
  <si>
    <t>DB3</t>
  </si>
  <si>
    <t>DC1</t>
  </si>
  <si>
    <t>DC2</t>
  </si>
  <si>
    <t>DC3</t>
  </si>
  <si>
    <t>DPCR5</t>
  </si>
  <si>
    <t>2008/09 prices</t>
  </si>
  <si>
    <t>variance</t>
  </si>
  <si>
    <t>Table 1.1</t>
  </si>
  <si>
    <t>Inserted check on RAV additions and pension cost comparison to amounts used in DPCR5 Final Proposals to highlight whether variance significant for adjustment at DPCR6</t>
  </si>
  <si>
    <t>Updated link to actual RAV additions for 2008-09 per FP</t>
  </si>
  <si>
    <t>Forecast DPCR4 closing position</t>
  </si>
  <si>
    <t>NOT REQUIRED IN 2009/10 SUBMISSION</t>
  </si>
  <si>
    <t>REPLACED BY SUBMISSION UNDER DPCR5 RIGs and GUIDANCE</t>
  </si>
  <si>
    <t>Table 2.8</t>
  </si>
  <si>
    <t>Table 2.12</t>
  </si>
  <si>
    <t>Table 3.1</t>
  </si>
  <si>
    <t>Table 3.3</t>
  </si>
  <si>
    <t>Table 3.4</t>
  </si>
  <si>
    <t>Table 5.1</t>
  </si>
  <si>
    <t>Table 5.2</t>
  </si>
  <si>
    <t>Table 5.6</t>
  </si>
  <si>
    <t>Table 5.8</t>
  </si>
  <si>
    <t>Table 5.9</t>
  </si>
  <si>
    <t>Table 5.10</t>
  </si>
  <si>
    <t>Blanked out- Not required</t>
  </si>
  <si>
    <t>Blanked out- to be captured by DPCR5 reporting</t>
  </si>
</sst>
</file>

<file path=xl/styles.xml><?xml version="1.0" encoding="utf-8"?>
<styleSheet xmlns="http://schemas.openxmlformats.org/spreadsheetml/2006/main">
  <numFmts count="22">
    <numFmt numFmtId="164" formatCode="#,##0.0_);[Red]\(#,##0.0\);\-"/>
    <numFmt numFmtId="165" formatCode="#,##0.00_);[Red]\(#,##0.00\);\-"/>
    <numFmt numFmtId="166" formatCode="0.0"/>
    <numFmt numFmtId="167" formatCode="0.0%"/>
    <numFmt numFmtId="168" formatCode="0.0000"/>
    <numFmt numFmtId="169" formatCode="#,##0_);[Red]\(#,##0\);\-"/>
    <numFmt numFmtId="170" formatCode="#,##0.0000_);[Red]\(#,##0.0000\);\-"/>
    <numFmt numFmtId="171" formatCode="0;\(0\)"/>
    <numFmt numFmtId="172" formatCode="0;[Red]\(0\);\-"/>
    <numFmt numFmtId="173" formatCode="[$-809]d\ mmmm\ yyyy;@"/>
    <numFmt numFmtId="174" formatCode="dd/mm/yyyy;@"/>
    <numFmt numFmtId="175" formatCode="0.0;\(0.0\)"/>
    <numFmt numFmtId="176" formatCode="#,##0.0_);\(#,##0.0\);\-"/>
    <numFmt numFmtId="177" formatCode="dd/mm/yy;@"/>
    <numFmt numFmtId="178" formatCode="#,##0.0;[Red]\(#,##0.0\)"/>
    <numFmt numFmtId="179" formatCode="_(* #,##0.0_);_(* \(#,##0.0\);_(* &quot;-&quot;?_);_(@_)"/>
    <numFmt numFmtId="180" formatCode="#,##0;[Red]\(#,##0\)"/>
    <numFmt numFmtId="181" formatCode="0%;[Red]0%;\-"/>
    <numFmt numFmtId="182" formatCode="#,##0.0;[Red]#,##0.0"/>
    <numFmt numFmtId="183" formatCode="#,##0.000_);[Red]\(#,##0.000\);\-"/>
    <numFmt numFmtId="184" formatCode="#,##0.00000;[Red]#,##0.00000"/>
    <numFmt numFmtId="185" formatCode="#,##0.0;#,##0.0"/>
  </numFmts>
  <fonts count="129">
    <font>
      <sz val="11"/>
      <name val="CG Omega"/>
    </font>
    <font>
      <sz val="11"/>
      <name val="CG Omega"/>
      <family val="2"/>
    </font>
    <font>
      <u/>
      <sz val="11"/>
      <color indexed="12"/>
      <name val="CG Omega"/>
      <family val="2"/>
    </font>
    <font>
      <b/>
      <i/>
      <sz val="11"/>
      <name val="CG Omega"/>
      <family val="2"/>
    </font>
    <font>
      <b/>
      <sz val="11"/>
      <name val="CG Omega"/>
      <family val="2"/>
    </font>
    <font>
      <b/>
      <sz val="16"/>
      <name val="CG Omega"/>
      <family val="2"/>
    </font>
    <font>
      <b/>
      <sz val="12"/>
      <name val="CG Omega"/>
      <family val="2"/>
    </font>
    <font>
      <sz val="10"/>
      <name val="CG Omega"/>
      <family val="2"/>
    </font>
    <font>
      <b/>
      <sz val="10"/>
      <name val="CG Omega"/>
      <family val="2"/>
    </font>
    <font>
      <sz val="11"/>
      <color indexed="10"/>
      <name val="CG Omega"/>
      <family val="2"/>
    </font>
    <font>
      <sz val="11"/>
      <name val="CG Omega"/>
      <family val="2"/>
    </font>
    <font>
      <sz val="11"/>
      <color indexed="12"/>
      <name val="CG Omega"/>
      <family val="2"/>
    </font>
    <font>
      <sz val="10"/>
      <color indexed="12"/>
      <name val="CG Omega"/>
      <family val="2"/>
    </font>
    <font>
      <sz val="10"/>
      <color indexed="12"/>
      <name val="CG Omega"/>
      <family val="2"/>
    </font>
    <font>
      <b/>
      <sz val="10"/>
      <color indexed="12"/>
      <name val="CG Omega"/>
      <family val="2"/>
    </font>
    <font>
      <sz val="10"/>
      <name val="Arial"/>
      <family val="2"/>
    </font>
    <font>
      <b/>
      <sz val="14"/>
      <name val="CG Omega"/>
      <family val="2"/>
    </font>
    <font>
      <i/>
      <sz val="11"/>
      <name val="CG Omega"/>
      <family val="2"/>
    </font>
    <font>
      <i/>
      <sz val="10"/>
      <name val="CG Omega"/>
      <family val="2"/>
    </font>
    <font>
      <b/>
      <sz val="11"/>
      <name val="CG Omega"/>
      <family val="2"/>
    </font>
    <font>
      <sz val="11"/>
      <color indexed="12"/>
      <name val="CG Omega"/>
      <family val="2"/>
    </font>
    <font>
      <b/>
      <sz val="9"/>
      <name val="CG Omega"/>
      <family val="2"/>
    </font>
    <font>
      <sz val="9"/>
      <name val="CG Omega"/>
      <family val="2"/>
    </font>
    <font>
      <sz val="11"/>
      <name val="Arial"/>
      <family val="2"/>
    </font>
    <font>
      <sz val="14"/>
      <name val="CG Omega"/>
      <family val="2"/>
    </font>
    <font>
      <i/>
      <sz val="14"/>
      <name val="CG Omega"/>
      <family val="2"/>
    </font>
    <font>
      <b/>
      <sz val="20"/>
      <name val="CG Omega"/>
      <family val="2"/>
    </font>
    <font>
      <sz val="10"/>
      <name val="CG Omega"/>
      <family val="2"/>
    </font>
    <font>
      <sz val="20"/>
      <name val="CG Omega"/>
      <family val="2"/>
    </font>
    <font>
      <sz val="14"/>
      <color indexed="10"/>
      <name val="CG Omega"/>
      <family val="2"/>
    </font>
    <font>
      <b/>
      <i/>
      <sz val="20"/>
      <color indexed="10"/>
      <name val="CG Omega"/>
      <family val="2"/>
    </font>
    <font>
      <b/>
      <sz val="12"/>
      <name val="CG Omega"/>
      <family val="2"/>
    </font>
    <font>
      <sz val="11"/>
      <name val="CG Omega"/>
      <family val="2"/>
    </font>
    <font>
      <b/>
      <sz val="10"/>
      <name val="CG Omega"/>
      <family val="2"/>
    </font>
    <font>
      <sz val="11"/>
      <name val="CG Omega"/>
      <family val="2"/>
    </font>
    <font>
      <b/>
      <sz val="20"/>
      <color indexed="8"/>
      <name val="CG Omega"/>
      <family val="2"/>
    </font>
    <font>
      <b/>
      <sz val="20"/>
      <name val="CG Omega"/>
      <family val="2"/>
    </font>
    <font>
      <b/>
      <sz val="14"/>
      <name val="CG Omega"/>
      <family val="2"/>
    </font>
    <font>
      <b/>
      <u/>
      <sz val="11"/>
      <name val="CG Omega"/>
      <family val="2"/>
    </font>
    <font>
      <sz val="12"/>
      <name val="CG Omega"/>
      <family val="2"/>
    </font>
    <font>
      <sz val="10"/>
      <color indexed="10"/>
      <name val="CG Omega"/>
      <family val="2"/>
    </font>
    <font>
      <b/>
      <sz val="11"/>
      <color indexed="12"/>
      <name val="CG Omega"/>
      <family val="2"/>
    </font>
    <font>
      <sz val="10"/>
      <color indexed="10"/>
      <name val="CG Omega"/>
      <family val="2"/>
    </font>
    <font>
      <sz val="11"/>
      <color indexed="48"/>
      <name val="CG Omega"/>
      <family val="2"/>
    </font>
    <font>
      <sz val="11"/>
      <color indexed="10"/>
      <name val="CG Omega"/>
      <family val="2"/>
    </font>
    <font>
      <sz val="11"/>
      <color indexed="9"/>
      <name val="CG Omega"/>
      <family val="2"/>
    </font>
    <font>
      <b/>
      <i/>
      <sz val="10"/>
      <name val="CG Omega"/>
      <family val="2"/>
    </font>
    <font>
      <sz val="8"/>
      <name val="CG Omega"/>
      <family val="2"/>
    </font>
    <font>
      <b/>
      <sz val="18"/>
      <name val="CG Omega"/>
      <family val="2"/>
    </font>
    <font>
      <sz val="18"/>
      <name val="CG Omega"/>
      <family val="2"/>
    </font>
    <font>
      <sz val="10"/>
      <color indexed="8"/>
      <name val="CG Omega"/>
      <family val="2"/>
    </font>
    <font>
      <sz val="8"/>
      <name val="CG Omega"/>
      <family val="2"/>
    </font>
    <font>
      <sz val="11"/>
      <color indexed="8"/>
      <name val="CG Omega"/>
      <family val="2"/>
    </font>
    <font>
      <sz val="12"/>
      <color indexed="12"/>
      <name val="CG Omega"/>
      <family val="2"/>
    </font>
    <font>
      <b/>
      <i/>
      <sz val="14"/>
      <color indexed="17"/>
      <name val="CG Omega"/>
      <family val="2"/>
    </font>
    <font>
      <sz val="8"/>
      <name val="Arial"/>
      <family val="2"/>
    </font>
    <font>
      <sz val="11"/>
      <color indexed="8"/>
      <name val="Arial"/>
      <family val="2"/>
    </font>
    <font>
      <sz val="11"/>
      <color indexed="55"/>
      <name val="CG Omega"/>
      <family val="2"/>
    </font>
    <font>
      <sz val="11"/>
      <color indexed="23"/>
      <name val="CG Omega"/>
      <family val="2"/>
    </font>
    <font>
      <b/>
      <sz val="11"/>
      <color indexed="23"/>
      <name val="CG Omega"/>
      <family val="2"/>
    </font>
    <font>
      <b/>
      <sz val="10"/>
      <color indexed="23"/>
      <name val="CG Omega"/>
      <family val="2"/>
    </font>
    <font>
      <sz val="11"/>
      <name val="CG Omega"/>
      <family val="2"/>
    </font>
    <font>
      <b/>
      <sz val="11"/>
      <name val="Verdana"/>
      <family val="2"/>
    </font>
    <font>
      <sz val="11"/>
      <name val="Verdana"/>
      <family val="2"/>
    </font>
    <font>
      <sz val="10"/>
      <name val="Verdana"/>
      <family val="2"/>
    </font>
    <font>
      <sz val="11"/>
      <color indexed="14"/>
      <name val="CG Omega"/>
      <family val="2"/>
    </font>
    <font>
      <sz val="10"/>
      <color indexed="8"/>
      <name val="Verdana"/>
      <family val="2"/>
    </font>
    <font>
      <sz val="10"/>
      <color indexed="9"/>
      <name val="Verdana"/>
      <family val="2"/>
    </font>
    <font>
      <sz val="10"/>
      <color indexed="20"/>
      <name val="Verdana"/>
      <family val="2"/>
    </font>
    <font>
      <b/>
      <sz val="10"/>
      <color indexed="52"/>
      <name val="Verdana"/>
      <family val="2"/>
    </font>
    <font>
      <b/>
      <sz val="10"/>
      <color indexed="9"/>
      <name val="Verdana"/>
      <family val="2"/>
    </font>
    <font>
      <i/>
      <sz val="10"/>
      <color indexed="23"/>
      <name val="Verdana"/>
      <family val="2"/>
    </font>
    <font>
      <sz val="10"/>
      <color indexed="17"/>
      <name val="Verdana"/>
      <family val="2"/>
    </font>
    <font>
      <b/>
      <sz val="15"/>
      <color indexed="56"/>
      <name val="Verdana"/>
      <family val="2"/>
    </font>
    <font>
      <b/>
      <sz val="13"/>
      <color indexed="56"/>
      <name val="Verdana"/>
      <family val="2"/>
    </font>
    <font>
      <b/>
      <sz val="11"/>
      <color indexed="56"/>
      <name val="Verdana"/>
      <family val="2"/>
    </font>
    <font>
      <sz val="10"/>
      <color indexed="62"/>
      <name val="Verdana"/>
      <family val="2"/>
    </font>
    <font>
      <sz val="10"/>
      <color indexed="52"/>
      <name val="Verdana"/>
      <family val="2"/>
    </font>
    <font>
      <sz val="10"/>
      <color indexed="60"/>
      <name val="Verdana"/>
      <family val="2"/>
    </font>
    <font>
      <b/>
      <sz val="10"/>
      <color indexed="63"/>
      <name val="Verdana"/>
      <family val="2"/>
    </font>
    <font>
      <b/>
      <sz val="18"/>
      <color indexed="56"/>
      <name val="Cambria"/>
      <family val="2"/>
    </font>
    <font>
      <b/>
      <sz val="10"/>
      <color indexed="8"/>
      <name val="Verdana"/>
      <family val="2"/>
    </font>
    <font>
      <sz val="10"/>
      <color indexed="10"/>
      <name val="Verdana"/>
      <family val="2"/>
    </font>
    <font>
      <sz val="10"/>
      <name val="Arial"/>
      <family val="2"/>
    </font>
    <font>
      <sz val="10"/>
      <name val="Verdana"/>
      <family val="2"/>
    </font>
    <font>
      <b/>
      <sz val="18"/>
      <name val="CG Omega"/>
      <family val="2"/>
    </font>
    <font>
      <sz val="18"/>
      <name val="CG Omega"/>
      <family val="2"/>
    </font>
    <font>
      <b/>
      <i/>
      <sz val="12"/>
      <name val="CG Omega"/>
      <family val="2"/>
    </font>
    <font>
      <sz val="10"/>
      <color indexed="8"/>
      <name val="CG Omega"/>
      <family val="2"/>
    </font>
    <font>
      <b/>
      <sz val="11"/>
      <color indexed="8"/>
      <name val="CG Omega"/>
      <family val="2"/>
    </font>
    <font>
      <b/>
      <sz val="10"/>
      <color indexed="8"/>
      <name val="CG Omega"/>
      <family val="2"/>
    </font>
    <font>
      <sz val="8"/>
      <name val="Verdana"/>
      <family val="2"/>
    </font>
    <font>
      <b/>
      <sz val="11"/>
      <color indexed="48"/>
      <name val="CG Omega"/>
      <family val="2"/>
    </font>
    <font>
      <b/>
      <i/>
      <sz val="11"/>
      <name val="CG Omega"/>
      <family val="2"/>
    </font>
    <font>
      <b/>
      <sz val="16"/>
      <name val="CG Omega"/>
      <family val="2"/>
    </font>
    <font>
      <sz val="16"/>
      <name val="CG Omega"/>
      <family val="2"/>
    </font>
    <font>
      <b/>
      <sz val="11"/>
      <color indexed="10"/>
      <name val="CG Omega"/>
      <family val="2"/>
    </font>
    <font>
      <sz val="11"/>
      <color indexed="30"/>
      <name val="CG Omega"/>
      <family val="2"/>
    </font>
    <font>
      <sz val="11"/>
      <name val="CG Omega"/>
      <family val="2"/>
    </font>
    <font>
      <b/>
      <sz val="11"/>
      <name val="CG Omega"/>
      <family val="2"/>
    </font>
    <font>
      <b/>
      <sz val="14"/>
      <name val="CG Omega"/>
      <family val="2"/>
    </font>
    <font>
      <b/>
      <sz val="16"/>
      <name val="Verdana"/>
      <family val="2"/>
    </font>
    <font>
      <b/>
      <sz val="20"/>
      <name val="Verdana"/>
      <family val="2"/>
    </font>
    <font>
      <b/>
      <sz val="18"/>
      <name val="Verdana"/>
      <family val="2"/>
    </font>
    <font>
      <sz val="18"/>
      <name val="Verdana"/>
      <family val="2"/>
    </font>
    <font>
      <b/>
      <sz val="10"/>
      <name val="Verdana"/>
      <family val="2"/>
    </font>
    <font>
      <b/>
      <sz val="9"/>
      <name val="Verdana"/>
      <family val="2"/>
    </font>
    <font>
      <b/>
      <sz val="14"/>
      <name val="Verdana"/>
      <family val="2"/>
    </font>
    <font>
      <b/>
      <sz val="12"/>
      <name val="Verdana"/>
      <family val="2"/>
    </font>
    <font>
      <sz val="11"/>
      <color indexed="12"/>
      <name val="Verdana"/>
      <family val="2"/>
    </font>
    <font>
      <sz val="11"/>
      <color indexed="10"/>
      <name val="Verdana"/>
      <family val="2"/>
    </font>
    <font>
      <sz val="14"/>
      <name val="CG Omega"/>
      <family val="2"/>
    </font>
    <font>
      <sz val="11"/>
      <color indexed="10"/>
      <name val="CG Omega"/>
      <family val="2"/>
    </font>
    <font>
      <sz val="11"/>
      <color indexed="10"/>
      <name val="CG Omega"/>
      <family val="2"/>
    </font>
    <font>
      <b/>
      <sz val="11"/>
      <color indexed="10"/>
      <name val="CG Omega"/>
      <family val="2"/>
    </font>
    <font>
      <b/>
      <sz val="11"/>
      <color indexed="56"/>
      <name val="Calibri"/>
      <family val="2"/>
    </font>
    <font>
      <sz val="11"/>
      <color indexed="9"/>
      <name val="CG Omega"/>
      <family val="2"/>
    </font>
    <font>
      <sz val="10"/>
      <color indexed="8"/>
      <name val="Verdana"/>
      <family val="2"/>
    </font>
    <font>
      <sz val="10"/>
      <color indexed="8"/>
      <name val="CG Omega"/>
      <family val="2"/>
    </font>
    <font>
      <sz val="16"/>
      <color indexed="10"/>
      <name val="CG Omega"/>
    </font>
    <font>
      <b/>
      <sz val="16"/>
      <color indexed="10"/>
      <name val="CG Omega"/>
    </font>
    <font>
      <sz val="11"/>
      <color indexed="12"/>
      <name val="CG Omega"/>
    </font>
    <font>
      <sz val="11"/>
      <color indexed="10"/>
      <name val="CG Omega"/>
    </font>
    <font>
      <b/>
      <sz val="11"/>
      <name val="CG Omega"/>
    </font>
    <font>
      <b/>
      <sz val="11"/>
      <color rgb="FFFF0000"/>
      <name val="CG Omega"/>
    </font>
    <font>
      <sz val="11"/>
      <color theme="0"/>
      <name val="CG Omega"/>
    </font>
    <font>
      <b/>
      <sz val="11"/>
      <color theme="0"/>
      <name val="CG Omega"/>
    </font>
    <font>
      <sz val="24"/>
      <name val="CG Omega"/>
      <family val="2"/>
    </font>
    <font>
      <b/>
      <sz val="24"/>
      <name val="CG Omega"/>
      <family val="2"/>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52"/>
        <bgColor indexed="64"/>
      </patternFill>
    </fill>
    <fill>
      <patternFill patternType="solid">
        <fgColor indexed="8"/>
        <bgColor indexed="64"/>
      </patternFill>
    </fill>
    <fill>
      <patternFill patternType="solid">
        <fgColor indexed="43"/>
        <bgColor indexed="64"/>
      </patternFill>
    </fill>
    <fill>
      <patternFill patternType="solid">
        <fgColor indexed="44"/>
        <bgColor indexed="64"/>
      </patternFill>
    </fill>
    <fill>
      <patternFill patternType="solid">
        <fgColor indexed="41"/>
        <bgColor indexed="64"/>
      </patternFill>
    </fill>
    <fill>
      <patternFill patternType="solid">
        <fgColor indexed="47"/>
        <bgColor indexed="64"/>
      </patternFill>
    </fill>
    <fill>
      <patternFill patternType="solid">
        <fgColor indexed="45"/>
        <bgColor indexed="64"/>
      </patternFill>
    </fill>
    <fill>
      <patternFill patternType="solid">
        <fgColor indexed="42"/>
        <bgColor indexed="64"/>
      </patternFill>
    </fill>
    <fill>
      <patternFill patternType="solid">
        <fgColor indexed="22"/>
        <bgColor indexed="64"/>
      </patternFill>
    </fill>
    <fill>
      <patternFill patternType="solid">
        <fgColor indexed="46"/>
        <bgColor indexed="64"/>
      </patternFill>
    </fill>
    <fill>
      <patternFill patternType="solid">
        <fgColor indexed="51"/>
        <bgColor indexed="64"/>
      </patternFill>
    </fill>
    <fill>
      <patternFill patternType="solid">
        <fgColor indexed="9"/>
        <bgColor indexed="64"/>
      </patternFill>
    </fill>
    <fill>
      <patternFill patternType="solid">
        <fgColor indexed="40"/>
        <bgColor indexed="64"/>
      </patternFill>
    </fill>
    <fill>
      <patternFill patternType="solid">
        <fgColor indexed="55"/>
        <bgColor indexed="64"/>
      </patternFill>
    </fill>
    <fill>
      <patternFill patternType="solid">
        <fgColor indexed="11"/>
        <bgColor indexed="64"/>
      </patternFill>
    </fill>
    <fill>
      <patternFill patternType="solid">
        <fgColor indexed="57"/>
        <bgColor indexed="64"/>
      </patternFill>
    </fill>
    <fill>
      <patternFill patternType="solid">
        <fgColor indexed="13"/>
        <bgColor indexed="64"/>
      </patternFill>
    </fill>
    <fill>
      <patternFill patternType="solid">
        <fgColor theme="9" tint="-0.249977111117893"/>
        <bgColor indexed="64"/>
      </patternFill>
    </fill>
    <fill>
      <patternFill patternType="solid">
        <fgColor theme="3" tint="0.39997558519241921"/>
        <bgColor indexed="64"/>
      </patternFill>
    </fill>
    <fill>
      <patternFill patternType="solid">
        <fgColor theme="3"/>
        <bgColor indexed="64"/>
      </patternFill>
    </fill>
    <fill>
      <patternFill patternType="solid">
        <fgColor theme="6" tint="-0.499984740745262"/>
        <bgColor indexed="64"/>
      </patternFill>
    </fill>
    <fill>
      <patternFill patternType="solid">
        <fgColor rgb="FFFFFF00"/>
        <bgColor indexed="64"/>
      </patternFill>
    </fill>
    <fill>
      <patternFill patternType="solid">
        <fgColor rgb="FF92D050"/>
        <bgColor indexed="64"/>
      </patternFill>
    </fill>
    <fill>
      <patternFill patternType="solid">
        <fgColor theme="6" tint="0.39997558519241921"/>
        <bgColor indexed="64"/>
      </patternFill>
    </fill>
  </fills>
  <borders count="1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diagonal/>
    </border>
    <border>
      <left/>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double">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right style="medium">
        <color indexed="64"/>
      </right>
      <top/>
      <bottom/>
      <diagonal/>
    </border>
    <border>
      <left style="thin">
        <color indexed="64"/>
      </left>
      <right style="thin">
        <color indexed="64"/>
      </right>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top style="thin">
        <color indexed="64"/>
      </top>
      <bottom style="double">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right style="medium">
        <color indexed="64"/>
      </right>
      <top style="thin">
        <color indexed="64"/>
      </top>
      <bottom style="double">
        <color indexed="64"/>
      </bottom>
      <diagonal/>
    </border>
    <border>
      <left style="medium">
        <color indexed="64"/>
      </left>
      <right style="medium">
        <color indexed="64"/>
      </right>
      <top style="thin">
        <color indexed="64"/>
      </top>
      <bottom style="double">
        <color indexed="64"/>
      </bottom>
      <diagonal/>
    </border>
    <border>
      <left style="medium">
        <color indexed="64"/>
      </left>
      <right/>
      <top/>
      <bottom style="double">
        <color indexed="64"/>
      </bottom>
      <diagonal/>
    </border>
    <border>
      <left style="medium">
        <color indexed="64"/>
      </left>
      <right style="medium">
        <color indexed="64"/>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double">
        <color indexed="64"/>
      </bottom>
      <diagonal/>
    </border>
    <border>
      <left/>
      <right style="thin">
        <color indexed="64"/>
      </right>
      <top/>
      <bottom style="double">
        <color indexed="64"/>
      </bottom>
      <diagonal/>
    </border>
    <border>
      <left/>
      <right/>
      <top style="double">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thick">
        <color indexed="56"/>
      </bottom>
      <diagonal/>
    </border>
    <border>
      <left/>
      <right/>
      <top style="thick">
        <color indexed="56"/>
      </top>
      <bottom/>
      <diagonal/>
    </border>
    <border>
      <left/>
      <right/>
      <top style="double">
        <color indexed="64"/>
      </top>
      <bottom style="thin">
        <color indexed="64"/>
      </bottom>
      <diagonal/>
    </border>
  </borders>
  <cellStyleXfs count="60">
    <xf numFmtId="0" fontId="0" fillId="0" borderId="0">
      <alignment vertical="top"/>
    </xf>
    <xf numFmtId="0" fontId="15" fillId="0" borderId="0"/>
    <xf numFmtId="0" fontId="66" fillId="2" borderId="0" applyNumberFormat="0" applyBorder="0" applyAlignment="0" applyProtection="0"/>
    <xf numFmtId="0" fontId="66" fillId="3" borderId="0" applyNumberFormat="0" applyBorder="0" applyAlignment="0" applyProtection="0"/>
    <xf numFmtId="0" fontId="66" fillId="4" borderId="0" applyNumberFormat="0" applyBorder="0" applyAlignment="0" applyProtection="0"/>
    <xf numFmtId="0" fontId="66" fillId="5" borderId="0" applyNumberFormat="0" applyBorder="0" applyAlignment="0" applyProtection="0"/>
    <xf numFmtId="0" fontId="66" fillId="6" borderId="0" applyNumberFormat="0" applyBorder="0" applyAlignment="0" applyProtection="0"/>
    <xf numFmtId="0" fontId="66" fillId="7" borderId="0" applyNumberFormat="0" applyBorder="0" applyAlignment="0" applyProtection="0"/>
    <xf numFmtId="0" fontId="66" fillId="8" borderId="0" applyNumberFormat="0" applyBorder="0" applyAlignment="0" applyProtection="0"/>
    <xf numFmtId="0" fontId="66" fillId="9" borderId="0" applyNumberFormat="0" applyBorder="0" applyAlignment="0" applyProtection="0"/>
    <xf numFmtId="0" fontId="66" fillId="10" borderId="0" applyNumberFormat="0" applyBorder="0" applyAlignment="0" applyProtection="0"/>
    <xf numFmtId="0" fontId="66" fillId="5" borderId="0" applyNumberFormat="0" applyBorder="0" applyAlignment="0" applyProtection="0"/>
    <xf numFmtId="0" fontId="66" fillId="8" borderId="0" applyNumberFormat="0" applyBorder="0" applyAlignment="0" applyProtection="0"/>
    <xf numFmtId="0" fontId="66" fillId="11" borderId="0" applyNumberFormat="0" applyBorder="0" applyAlignment="0" applyProtection="0"/>
    <xf numFmtId="0" fontId="67" fillId="12"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3" borderId="0" applyNumberFormat="0" applyBorder="0" applyAlignment="0" applyProtection="0"/>
    <xf numFmtId="0" fontId="67" fillId="14" borderId="0" applyNumberFormat="0" applyBorder="0" applyAlignment="0" applyProtection="0"/>
    <xf numFmtId="0" fontId="67" fillId="15" borderId="0" applyNumberFormat="0" applyBorder="0" applyAlignment="0" applyProtection="0"/>
    <xf numFmtId="0" fontId="67" fillId="16" borderId="0" applyNumberFormat="0" applyBorder="0" applyAlignment="0" applyProtection="0"/>
    <xf numFmtId="0" fontId="67" fillId="17" borderId="0" applyNumberFormat="0" applyBorder="0" applyAlignment="0" applyProtection="0"/>
    <xf numFmtId="0" fontId="67" fillId="18" borderId="0" applyNumberFormat="0" applyBorder="0" applyAlignment="0" applyProtection="0"/>
    <xf numFmtId="0" fontId="67" fillId="13" borderId="0" applyNumberFormat="0" applyBorder="0" applyAlignment="0" applyProtection="0"/>
    <xf numFmtId="0" fontId="67" fillId="14" borderId="0" applyNumberFormat="0" applyBorder="0" applyAlignment="0" applyProtection="0"/>
    <xf numFmtId="0" fontId="67" fillId="19" borderId="0" applyNumberFormat="0" applyBorder="0" applyAlignment="0" applyProtection="0"/>
    <xf numFmtId="0" fontId="68" fillId="3" borderId="0" applyNumberFormat="0" applyBorder="0" applyAlignment="0" applyProtection="0"/>
    <xf numFmtId="0" fontId="69" fillId="20" borderId="1" applyNumberFormat="0" applyAlignment="0" applyProtection="0"/>
    <xf numFmtId="0" fontId="70" fillId="21" borderId="2" applyNumberFormat="0" applyAlignment="0" applyProtection="0"/>
    <xf numFmtId="0" fontId="71" fillId="0" borderId="0" applyNumberFormat="0" applyFill="0" applyBorder="0" applyAlignment="0" applyProtection="0"/>
    <xf numFmtId="0" fontId="72" fillId="4" borderId="0" applyNumberFormat="0" applyBorder="0" applyAlignment="0" applyProtection="0"/>
    <xf numFmtId="0" fontId="73" fillId="0" borderId="3" applyNumberFormat="0" applyFill="0" applyAlignment="0" applyProtection="0"/>
    <xf numFmtId="0" fontId="74" fillId="0" borderId="4" applyNumberFormat="0" applyFill="0" applyAlignment="0" applyProtection="0"/>
    <xf numFmtId="0" fontId="75" fillId="0" borderId="5" applyNumberFormat="0" applyFill="0" applyAlignment="0" applyProtection="0"/>
    <xf numFmtId="0" fontId="75" fillId="0" borderId="0" applyNumberFormat="0" applyFill="0" applyBorder="0" applyAlignment="0" applyProtection="0"/>
    <xf numFmtId="0" fontId="2" fillId="0" borderId="0" applyNumberFormat="0" applyFill="0" applyBorder="0" applyAlignment="0" applyProtection="0">
      <alignment vertical="top"/>
      <protection locked="0"/>
    </xf>
    <xf numFmtId="0" fontId="76" fillId="7" borderId="1" applyNumberFormat="0" applyAlignment="0" applyProtection="0"/>
    <xf numFmtId="0" fontId="77" fillId="0" borderId="6" applyNumberFormat="0" applyFill="0" applyAlignment="0" applyProtection="0"/>
    <xf numFmtId="0" fontId="78" fillId="22" borderId="0" applyNumberFormat="0" applyBorder="0" applyAlignment="0" applyProtection="0"/>
    <xf numFmtId="0" fontId="1" fillId="0" borderId="0"/>
    <xf numFmtId="0" fontId="23" fillId="0" borderId="0"/>
    <xf numFmtId="0" fontId="15" fillId="0" borderId="0"/>
    <xf numFmtId="0" fontId="1" fillId="0" borderId="0"/>
    <xf numFmtId="0" fontId="66" fillId="0" borderId="0"/>
    <xf numFmtId="0" fontId="64" fillId="0" borderId="0"/>
    <xf numFmtId="0" fontId="1" fillId="0" borderId="0"/>
    <xf numFmtId="0" fontId="1" fillId="0" borderId="0"/>
    <xf numFmtId="0" fontId="23" fillId="0" borderId="0"/>
    <xf numFmtId="0" fontId="83" fillId="0" borderId="0"/>
    <xf numFmtId="0" fontId="84" fillId="0" borderId="0"/>
    <xf numFmtId="0" fontId="98" fillId="0" borderId="0">
      <alignment vertical="top"/>
    </xf>
    <xf numFmtId="0" fontId="66" fillId="0" borderId="0"/>
    <xf numFmtId="0" fontId="23" fillId="0" borderId="0"/>
    <xf numFmtId="0" fontId="66" fillId="23" borderId="7" applyNumberFormat="0" applyFont="0" applyAlignment="0" applyProtection="0"/>
    <xf numFmtId="0" fontId="79" fillId="20" borderId="8"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80"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3109">
    <xf numFmtId="0" fontId="0" fillId="0" borderId="0" xfId="0" applyAlignment="1"/>
    <xf numFmtId="0" fontId="3" fillId="0" borderId="0" xfId="0" applyFont="1" applyAlignment="1"/>
    <xf numFmtId="0" fontId="4" fillId="0" borderId="0" xfId="0" applyFont="1" applyAlignment="1"/>
    <xf numFmtId="0" fontId="5" fillId="0" borderId="0" xfId="0" applyFont="1" applyAlignment="1"/>
    <xf numFmtId="0" fontId="7" fillId="0" borderId="0" xfId="0" applyFont="1" applyAlignment="1"/>
    <xf numFmtId="0" fontId="8" fillId="0" borderId="0" xfId="0" applyFont="1" applyAlignment="1"/>
    <xf numFmtId="0" fontId="4" fillId="0" borderId="0" xfId="0" applyFont="1" applyBorder="1" applyAlignment="1">
      <alignment wrapText="1"/>
    </xf>
    <xf numFmtId="0" fontId="8" fillId="0" borderId="0" xfId="0" applyFont="1" applyAlignment="1">
      <alignment wrapText="1"/>
    </xf>
    <xf numFmtId="0" fontId="8" fillId="0" borderId="0" xfId="0" applyFont="1" applyBorder="1" applyAlignment="1"/>
    <xf numFmtId="0" fontId="0" fillId="0" borderId="0" xfId="0" applyBorder="1" applyAlignment="1"/>
    <xf numFmtId="0" fontId="4" fillId="0" borderId="10" xfId="0" applyFont="1" applyBorder="1" applyAlignment="1">
      <alignment horizontal="center"/>
    </xf>
    <xf numFmtId="0" fontId="7" fillId="0" borderId="0" xfId="0" applyFont="1" applyBorder="1" applyAlignment="1"/>
    <xf numFmtId="0" fontId="0" fillId="0" borderId="0" xfId="0" applyFill="1" applyAlignment="1"/>
    <xf numFmtId="0" fontId="0" fillId="0" borderId="0" xfId="0" applyFill="1" applyBorder="1" applyAlignment="1"/>
    <xf numFmtId="0" fontId="7" fillId="0" borderId="0" xfId="0" applyFont="1" applyFill="1" applyBorder="1" applyAlignment="1"/>
    <xf numFmtId="0" fontId="0" fillId="0" borderId="11" xfId="0" applyBorder="1" applyAlignment="1"/>
    <xf numFmtId="0" fontId="0" fillId="0" borderId="0" xfId="0" applyAlignment="1">
      <alignment horizontal="center"/>
    </xf>
    <xf numFmtId="0" fontId="4" fillId="0" borderId="0" xfId="0" applyFont="1" applyAlignment="1">
      <alignment horizontal="center"/>
    </xf>
    <xf numFmtId="0" fontId="9" fillId="0" borderId="0" xfId="0" applyFont="1" applyAlignment="1">
      <alignment horizontal="center"/>
    </xf>
    <xf numFmtId="0" fontId="7" fillId="0" borderId="0" xfId="0" applyFont="1" applyFill="1" applyAlignment="1"/>
    <xf numFmtId="0" fontId="4" fillId="0" borderId="0" xfId="0" applyFont="1" applyAlignment="1">
      <alignment horizontal="center" wrapText="1"/>
    </xf>
    <xf numFmtId="0" fontId="0" fillId="0" borderId="12" xfId="0" applyBorder="1" applyAlignment="1"/>
    <xf numFmtId="0" fontId="4" fillId="0" borderId="0" xfId="0" applyFont="1" applyBorder="1" applyAlignment="1"/>
    <xf numFmtId="0" fontId="0" fillId="0" borderId="13" xfId="0" applyBorder="1" applyAlignment="1"/>
    <xf numFmtId="0" fontId="0" fillId="0" borderId="14" xfId="0" applyBorder="1" applyAlignment="1"/>
    <xf numFmtId="0" fontId="0" fillId="0" borderId="10" xfId="0" applyBorder="1" applyAlignment="1"/>
    <xf numFmtId="0" fontId="4" fillId="0" borderId="13" xfId="0" applyFont="1" applyBorder="1" applyAlignment="1">
      <alignment horizontal="center" wrapText="1"/>
    </xf>
    <xf numFmtId="0" fontId="4" fillId="0" borderId="13"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4" fillId="0" borderId="13" xfId="0" applyFont="1" applyBorder="1" applyAlignment="1"/>
    <xf numFmtId="0" fontId="4" fillId="0" borderId="11" xfId="0" applyFont="1" applyBorder="1" applyAlignment="1">
      <alignment horizontal="centerContinuous"/>
    </xf>
    <xf numFmtId="0" fontId="0" fillId="0" borderId="17" xfId="0" applyBorder="1" applyAlignment="1"/>
    <xf numFmtId="0" fontId="0" fillId="0" borderId="15" xfId="0" applyBorder="1" applyAlignment="1"/>
    <xf numFmtId="0" fontId="1" fillId="0" borderId="0" xfId="46"/>
    <xf numFmtId="0" fontId="1" fillId="0" borderId="0" xfId="46" applyBorder="1"/>
    <xf numFmtId="0" fontId="0" fillId="24" borderId="0" xfId="0" applyFill="1" applyAlignment="1"/>
    <xf numFmtId="0" fontId="25" fillId="24" borderId="0" xfId="0" applyFont="1" applyFill="1" applyAlignment="1"/>
    <xf numFmtId="0" fontId="16" fillId="24" borderId="0" xfId="0" applyFont="1" applyFill="1" applyAlignment="1"/>
    <xf numFmtId="0" fontId="26" fillId="24" borderId="0" xfId="0" applyFont="1" applyFill="1" applyAlignment="1"/>
    <xf numFmtId="0" fontId="0" fillId="24" borderId="0" xfId="0" applyFill="1" applyBorder="1" applyAlignment="1"/>
    <xf numFmtId="0" fontId="26" fillId="24" borderId="0" xfId="0" applyFont="1" applyFill="1" applyBorder="1" applyAlignment="1">
      <alignment horizontal="left"/>
    </xf>
    <xf numFmtId="0" fontId="0" fillId="0" borderId="18" xfId="0" applyBorder="1" applyAlignment="1">
      <alignment horizontal="center"/>
    </xf>
    <xf numFmtId="0" fontId="0" fillId="0" borderId="18" xfId="0" applyBorder="1" applyAlignment="1"/>
    <xf numFmtId="0" fontId="0" fillId="0" borderId="19" xfId="0" applyBorder="1" applyAlignment="1"/>
    <xf numFmtId="0" fontId="0" fillId="0" borderId="20" xfId="0" applyBorder="1" applyAlignment="1"/>
    <xf numFmtId="0" fontId="0" fillId="0" borderId="21" xfId="0" applyBorder="1" applyAlignment="1"/>
    <xf numFmtId="0" fontId="0" fillId="0" borderId="22" xfId="0" applyBorder="1" applyAlignment="1"/>
    <xf numFmtId="0" fontId="26" fillId="0" borderId="0" xfId="0" applyFont="1" applyBorder="1" applyAlignment="1">
      <alignment horizontal="center"/>
    </xf>
    <xf numFmtId="0" fontId="0" fillId="0" borderId="23" xfId="0" applyBorder="1" applyAlignment="1"/>
    <xf numFmtId="0" fontId="26" fillId="0" borderId="0" xfId="0" applyFont="1" applyFill="1" applyBorder="1" applyAlignment="1">
      <alignment horizontal="center"/>
    </xf>
    <xf numFmtId="0" fontId="0" fillId="0" borderId="24" xfId="0" applyBorder="1" applyAlignment="1"/>
    <xf numFmtId="0" fontId="0" fillId="0" borderId="25" xfId="0" applyBorder="1" applyAlignment="1"/>
    <xf numFmtId="0" fontId="0" fillId="0" borderId="26" xfId="0" applyBorder="1" applyAlignment="1"/>
    <xf numFmtId="0" fontId="16" fillId="0" borderId="0" xfId="46" applyFont="1" applyBorder="1"/>
    <xf numFmtId="0" fontId="1" fillId="0" borderId="27" xfId="46" applyBorder="1"/>
    <xf numFmtId="0" fontId="1" fillId="0" borderId="28" xfId="46" applyBorder="1"/>
    <xf numFmtId="0" fontId="1" fillId="0" borderId="29" xfId="46" applyBorder="1"/>
    <xf numFmtId="0" fontId="1" fillId="0" borderId="12" xfId="46" applyBorder="1"/>
    <xf numFmtId="0" fontId="1" fillId="0" borderId="18" xfId="46" applyFont="1" applyBorder="1" applyAlignment="1">
      <alignment horizontal="center"/>
    </xf>
    <xf numFmtId="0" fontId="28" fillId="24" borderId="0" xfId="0" applyFont="1" applyFill="1" applyAlignment="1"/>
    <xf numFmtId="0" fontId="24" fillId="0" borderId="0" xfId="0" applyFont="1" applyAlignment="1">
      <alignment horizontal="center"/>
    </xf>
    <xf numFmtId="0" fontId="24" fillId="0" borderId="0" xfId="0" applyFont="1" applyAlignment="1"/>
    <xf numFmtId="0" fontId="29" fillId="0" borderId="0" xfId="0" quotePrefix="1" applyFont="1" applyAlignment="1"/>
    <xf numFmtId="0" fontId="1" fillId="0" borderId="14" xfId="0" applyFont="1" applyFill="1" applyBorder="1" applyAlignment="1"/>
    <xf numFmtId="0" fontId="27" fillId="0" borderId="0" xfId="0" applyFont="1" applyFill="1" applyBorder="1" applyAlignment="1"/>
    <xf numFmtId="0" fontId="34" fillId="0" borderId="0" xfId="0" applyFont="1" applyBorder="1" applyAlignment="1">
      <alignment horizontal="left"/>
    </xf>
    <xf numFmtId="0" fontId="26" fillId="24" borderId="0" xfId="0" applyFont="1" applyFill="1" applyBorder="1" applyAlignment="1"/>
    <xf numFmtId="0" fontId="25" fillId="24" borderId="0" xfId="0" applyFont="1" applyFill="1" applyBorder="1" applyAlignment="1"/>
    <xf numFmtId="0" fontId="26" fillId="24" borderId="32" xfId="0" applyFont="1" applyFill="1" applyBorder="1" applyAlignment="1">
      <alignment horizontal="left"/>
    </xf>
    <xf numFmtId="0" fontId="0" fillId="24" borderId="32" xfId="0" applyFill="1" applyBorder="1" applyAlignment="1"/>
    <xf numFmtId="0" fontId="24" fillId="24" borderId="32" xfId="0" applyFont="1" applyFill="1" applyBorder="1" applyAlignment="1">
      <alignment horizontal="right"/>
    </xf>
    <xf numFmtId="0" fontId="26" fillId="24" borderId="32" xfId="0" applyFont="1" applyFill="1" applyBorder="1" applyAlignment="1"/>
    <xf numFmtId="0" fontId="0" fillId="0" borderId="31" xfId="0" applyBorder="1" applyAlignment="1"/>
    <xf numFmtId="0" fontId="0" fillId="0" borderId="30" xfId="0" applyBorder="1" applyAlignment="1"/>
    <xf numFmtId="0" fontId="35" fillId="24" borderId="0" xfId="0" applyFont="1" applyFill="1" applyAlignment="1"/>
    <xf numFmtId="0" fontId="26" fillId="0" borderId="0" xfId="0" applyFont="1" applyAlignment="1">
      <alignment horizontal="center"/>
    </xf>
    <xf numFmtId="0" fontId="1" fillId="0" borderId="0" xfId="41" applyFont="1"/>
    <xf numFmtId="0" fontId="10" fillId="0" borderId="0" xfId="41" applyFont="1" applyBorder="1"/>
    <xf numFmtId="0" fontId="10" fillId="0" borderId="0" xfId="41" applyFont="1" applyFill="1" applyBorder="1"/>
    <xf numFmtId="0" fontId="4" fillId="0" borderId="0" xfId="41" applyFont="1" applyFill="1" applyBorder="1"/>
    <xf numFmtId="9" fontId="10" fillId="0" borderId="0" xfId="55" applyFont="1" applyBorder="1"/>
    <xf numFmtId="0" fontId="1" fillId="0" borderId="0" xfId="41" applyFont="1" applyBorder="1"/>
    <xf numFmtId="0" fontId="4" fillId="0" borderId="33" xfId="0" applyFont="1" applyBorder="1" applyAlignment="1">
      <alignment horizontal="center"/>
    </xf>
    <xf numFmtId="0" fontId="1" fillId="0" borderId="0" xfId="41" applyFont="1" applyBorder="1" applyAlignment="1"/>
    <xf numFmtId="0" fontId="10" fillId="0" borderId="0" xfId="41" applyFont="1" applyBorder="1" applyAlignment="1">
      <alignment horizontal="left"/>
    </xf>
    <xf numFmtId="0" fontId="1" fillId="0" borderId="0" xfId="41" applyFont="1" applyFill="1" applyBorder="1" applyAlignment="1"/>
    <xf numFmtId="0" fontId="10" fillId="0" borderId="0" xfId="41" quotePrefix="1" applyFont="1" applyBorder="1" applyAlignment="1"/>
    <xf numFmtId="0" fontId="10" fillId="0" borderId="0" xfId="41" applyFont="1" applyBorder="1" applyAlignment="1"/>
    <xf numFmtId="0" fontId="1" fillId="0" borderId="0" xfId="0" applyFont="1" applyAlignment="1"/>
    <xf numFmtId="0" fontId="9" fillId="0" borderId="0" xfId="0" quotePrefix="1" applyFont="1" applyAlignment="1"/>
    <xf numFmtId="0" fontId="11" fillId="25" borderId="14" xfId="0" applyFont="1" applyFill="1" applyBorder="1" applyAlignment="1"/>
    <xf numFmtId="0" fontId="16" fillId="0" borderId="0" xfId="0" applyFont="1" applyAlignment="1">
      <alignment horizontal="center"/>
    </xf>
    <xf numFmtId="0" fontId="16" fillId="0" borderId="0" xfId="0" applyFont="1" applyAlignment="1"/>
    <xf numFmtId="0" fontId="36" fillId="24" borderId="0" xfId="0" applyFont="1" applyFill="1" applyAlignment="1"/>
    <xf numFmtId="0" fontId="30" fillId="0" borderId="0" xfId="0" applyFont="1" applyAlignment="1"/>
    <xf numFmtId="0" fontId="4" fillId="0" borderId="0" xfId="0" applyFont="1" applyFill="1" applyBorder="1" applyAlignment="1"/>
    <xf numFmtId="0" fontId="10" fillId="0" borderId="0" xfId="41" applyFont="1" applyFill="1" applyBorder="1" applyAlignment="1">
      <alignment wrapText="1"/>
    </xf>
    <xf numFmtId="0" fontId="0" fillId="25" borderId="14" xfId="0" applyFill="1" applyBorder="1" applyAlignment="1"/>
    <xf numFmtId="0" fontId="0" fillId="0" borderId="16" xfId="0" applyBorder="1" applyAlignment="1"/>
    <xf numFmtId="0" fontId="39" fillId="0" borderId="0" xfId="0" applyFont="1" applyBorder="1" applyAlignment="1"/>
    <xf numFmtId="0" fontId="0" fillId="0" borderId="34" xfId="0" applyBorder="1" applyAlignment="1"/>
    <xf numFmtId="0" fontId="0" fillId="0" borderId="27" xfId="0" applyBorder="1" applyAlignment="1"/>
    <xf numFmtId="0" fontId="0" fillId="0" borderId="0" xfId="0" applyAlignment="1">
      <alignment horizontal="center" vertical="top"/>
    </xf>
    <xf numFmtId="0" fontId="10" fillId="0" borderId="0" xfId="0" applyFont="1" applyAlignment="1"/>
    <xf numFmtId="0" fontId="4" fillId="0" borderId="0" xfId="0" applyFont="1" applyBorder="1" applyAlignment="1">
      <alignment horizontal="center"/>
    </xf>
    <xf numFmtId="0" fontId="4" fillId="0" borderId="35" xfId="0" applyFont="1" applyBorder="1" applyAlignment="1">
      <alignment horizontal="center"/>
    </xf>
    <xf numFmtId="0" fontId="11" fillId="26" borderId="18" xfId="0" applyFont="1" applyFill="1" applyBorder="1" applyAlignment="1" applyProtection="1">
      <alignment horizontal="center"/>
      <protection locked="0"/>
    </xf>
    <xf numFmtId="0" fontId="3" fillId="0" borderId="0" xfId="0" applyFont="1" applyAlignment="1" applyProtection="1"/>
    <xf numFmtId="0" fontId="39" fillId="0" borderId="0" xfId="0" applyFont="1" applyBorder="1" applyAlignment="1" applyProtection="1"/>
    <xf numFmtId="0" fontId="27" fillId="0" borderId="36" xfId="0" applyFont="1" applyBorder="1" applyAlignment="1" applyProtection="1"/>
    <xf numFmtId="0" fontId="27" fillId="0" borderId="0" xfId="0" applyFont="1" applyBorder="1" applyAlignment="1" applyProtection="1"/>
    <xf numFmtId="0" fontId="0" fillId="0" borderId="0" xfId="0" applyAlignment="1" applyProtection="1"/>
    <xf numFmtId="0" fontId="6" fillId="0" borderId="0" xfId="0" applyFont="1" applyBorder="1" applyAlignment="1" applyProtection="1"/>
    <xf numFmtId="0" fontId="26" fillId="24" borderId="0" xfId="0" applyFont="1" applyFill="1" applyBorder="1" applyAlignment="1" applyProtection="1"/>
    <xf numFmtId="0" fontId="0" fillId="24" borderId="0" xfId="0" applyFill="1" applyAlignment="1" applyProtection="1"/>
    <xf numFmtId="0" fontId="26" fillId="24" borderId="0" xfId="0" applyFont="1" applyFill="1" applyAlignment="1" applyProtection="1"/>
    <xf numFmtId="0" fontId="36" fillId="24" borderId="0" xfId="0" applyFont="1" applyFill="1" applyAlignment="1" applyProtection="1"/>
    <xf numFmtId="0" fontId="16" fillId="24" borderId="0" xfId="0" applyFont="1" applyFill="1" applyAlignment="1" applyProtection="1"/>
    <xf numFmtId="0" fontId="26" fillId="24" borderId="0" xfId="0" applyFont="1" applyFill="1" applyBorder="1" applyAlignment="1" applyProtection="1">
      <alignment horizontal="left"/>
    </xf>
    <xf numFmtId="0" fontId="0" fillId="24" borderId="0" xfId="0" applyFill="1" applyBorder="1" applyAlignment="1" applyProtection="1"/>
    <xf numFmtId="0" fontId="25" fillId="24" borderId="0" xfId="0" applyFont="1" applyFill="1" applyAlignment="1" applyProtection="1"/>
    <xf numFmtId="0" fontId="26" fillId="24" borderId="32" xfId="0" applyFont="1" applyFill="1" applyBorder="1" applyAlignment="1" applyProtection="1">
      <alignment horizontal="left"/>
    </xf>
    <xf numFmtId="0" fontId="0" fillId="24" borderId="32" xfId="0" applyFill="1" applyBorder="1" applyAlignment="1" applyProtection="1"/>
    <xf numFmtId="0" fontId="24" fillId="24" borderId="32" xfId="0" applyFont="1" applyFill="1" applyBorder="1" applyAlignment="1" applyProtection="1">
      <alignment horizontal="right"/>
    </xf>
    <xf numFmtId="0" fontId="26" fillId="24" borderId="32" xfId="0" applyFont="1" applyFill="1" applyBorder="1" applyAlignment="1" applyProtection="1"/>
    <xf numFmtId="0" fontId="4" fillId="0" borderId="0" xfId="0" applyFont="1" applyAlignment="1" applyProtection="1"/>
    <xf numFmtId="0" fontId="21" fillId="0" borderId="10" xfId="0" applyFont="1" applyBorder="1" applyAlignment="1" applyProtection="1">
      <alignment horizontal="center"/>
    </xf>
    <xf numFmtId="0" fontId="0" fillId="0" borderId="0" xfId="0" applyBorder="1" applyAlignment="1" applyProtection="1"/>
    <xf numFmtId="0" fontId="5" fillId="0" borderId="0" xfId="0" applyFont="1" applyAlignment="1" applyProtection="1"/>
    <xf numFmtId="0" fontId="0" fillId="0" borderId="0" xfId="0" applyFill="1" applyBorder="1" applyAlignment="1" applyProtection="1"/>
    <xf numFmtId="0" fontId="0" fillId="0" borderId="27" xfId="0" applyBorder="1" applyAlignment="1" applyProtection="1"/>
    <xf numFmtId="0" fontId="11" fillId="26" borderId="0" xfId="0" applyFont="1" applyFill="1" applyBorder="1" applyAlignment="1" applyProtection="1">
      <protection locked="0"/>
    </xf>
    <xf numFmtId="0" fontId="4" fillId="24" borderId="0" xfId="0" applyFont="1" applyFill="1" applyAlignment="1" applyProtection="1"/>
    <xf numFmtId="0" fontId="4" fillId="24" borderId="32" xfId="0" applyFont="1" applyFill="1" applyBorder="1" applyAlignment="1" applyProtection="1"/>
    <xf numFmtId="0" fontId="7" fillId="0" borderId="27" xfId="0" applyFont="1" applyBorder="1" applyAlignment="1" applyProtection="1"/>
    <xf numFmtId="0" fontId="8" fillId="27" borderId="37" xfId="0" applyFont="1" applyFill="1" applyBorder="1" applyAlignment="1" applyProtection="1">
      <alignment horizontal="centerContinuous"/>
    </xf>
    <xf numFmtId="0" fontId="7" fillId="0" borderId="0" xfId="0" applyFont="1" applyBorder="1" applyAlignment="1" applyProtection="1"/>
    <xf numFmtId="0" fontId="8" fillId="28" borderId="38" xfId="0" applyFont="1" applyFill="1" applyBorder="1" applyAlignment="1" applyProtection="1">
      <alignment horizontal="centerContinuous"/>
    </xf>
    <xf numFmtId="0" fontId="8" fillId="0" borderId="14" xfId="0" applyFont="1" applyBorder="1" applyAlignment="1" applyProtection="1">
      <alignment horizontal="center" wrapText="1"/>
    </xf>
    <xf numFmtId="0" fontId="8" fillId="0" borderId="0" xfId="0" applyFont="1" applyBorder="1" applyAlignment="1" applyProtection="1"/>
    <xf numFmtId="0" fontId="4" fillId="0" borderId="33" xfId="0" applyFont="1" applyBorder="1" applyAlignment="1" applyProtection="1">
      <alignment horizontal="center"/>
    </xf>
    <xf numFmtId="0" fontId="4" fillId="0" borderId="10" xfId="0" applyFont="1" applyBorder="1" applyAlignment="1" applyProtection="1">
      <alignment horizontal="center"/>
    </xf>
    <xf numFmtId="0" fontId="4" fillId="0" borderId="16" xfId="0" applyFont="1" applyBorder="1" applyAlignment="1" applyProtection="1">
      <alignment horizontal="center"/>
    </xf>
    <xf numFmtId="0" fontId="4" fillId="0" borderId="39" xfId="0" applyFont="1" applyBorder="1" applyAlignment="1" applyProtection="1">
      <alignment horizontal="center"/>
    </xf>
    <xf numFmtId="0" fontId="7" fillId="0" borderId="0" xfId="0" applyFont="1" applyFill="1" applyBorder="1" applyAlignment="1" applyProtection="1"/>
    <xf numFmtId="0" fontId="7" fillId="0" borderId="0" xfId="0" applyFont="1" applyFill="1" applyBorder="1" applyAlignment="1" applyProtection="1">
      <alignment horizontal="right"/>
    </xf>
    <xf numFmtId="0" fontId="8" fillId="0" borderId="0" xfId="0" applyFont="1" applyFill="1" applyBorder="1" applyAlignment="1" applyProtection="1"/>
    <xf numFmtId="0" fontId="7" fillId="0" borderId="0" xfId="0" applyFont="1" applyAlignment="1" applyProtection="1"/>
    <xf numFmtId="0" fontId="8" fillId="0" borderId="0" xfId="0" applyFont="1" applyFill="1" applyBorder="1" applyAlignment="1" applyProtection="1">
      <alignment horizontal="center" wrapText="1"/>
    </xf>
    <xf numFmtId="0" fontId="8" fillId="0" borderId="13" xfId="0" applyFont="1" applyFill="1" applyBorder="1" applyAlignment="1" applyProtection="1"/>
    <xf numFmtId="0" fontId="8" fillId="0" borderId="40" xfId="0" applyFont="1" applyBorder="1" applyAlignment="1" applyProtection="1">
      <alignment horizontal="center" wrapText="1"/>
    </xf>
    <xf numFmtId="0" fontId="4" fillId="0" borderId="15" xfId="0" applyFont="1" applyBorder="1" applyAlignment="1" applyProtection="1">
      <alignment horizontal="center"/>
    </xf>
    <xf numFmtId="0" fontId="8" fillId="0" borderId="35" xfId="0" applyFont="1" applyBorder="1" applyAlignment="1" applyProtection="1">
      <alignment horizontal="center"/>
    </xf>
    <xf numFmtId="0" fontId="7" fillId="0" borderId="0" xfId="0" applyFont="1" applyBorder="1" applyAlignment="1" applyProtection="1">
      <alignment horizontal="right"/>
    </xf>
    <xf numFmtId="0" fontId="9" fillId="0" borderId="0" xfId="0" applyFont="1" applyAlignment="1" applyProtection="1"/>
    <xf numFmtId="0" fontId="8" fillId="0" borderId="0" xfId="0" applyFont="1" applyAlignment="1" applyProtection="1"/>
    <xf numFmtId="0" fontId="7" fillId="0" borderId="0" xfId="0" applyFont="1" applyFill="1" applyAlignment="1" applyProtection="1"/>
    <xf numFmtId="0" fontId="8" fillId="0" borderId="0" xfId="0" applyFont="1" applyFill="1" applyAlignment="1" applyProtection="1"/>
    <xf numFmtId="0" fontId="7" fillId="0" borderId="36" xfId="0" applyFont="1" applyBorder="1" applyAlignment="1" applyProtection="1"/>
    <xf numFmtId="0" fontId="0" fillId="0" borderId="36" xfId="0" applyBorder="1" applyAlignment="1" applyProtection="1"/>
    <xf numFmtId="0" fontId="0" fillId="0" borderId="36" xfId="0" applyFill="1" applyBorder="1" applyAlignment="1" applyProtection="1"/>
    <xf numFmtId="0" fontId="7" fillId="0" borderId="0" xfId="0" applyFont="1" applyBorder="1" applyAlignment="1" applyProtection="1">
      <alignment horizontal="left"/>
    </xf>
    <xf numFmtId="0" fontId="0" fillId="0" borderId="32" xfId="0" applyBorder="1" applyAlignment="1" applyProtection="1"/>
    <xf numFmtId="0" fontId="3" fillId="0" borderId="0" xfId="0" applyFont="1" applyBorder="1" applyAlignment="1" applyProtection="1"/>
    <xf numFmtId="0" fontId="0" fillId="0" borderId="41" xfId="0" applyBorder="1" applyAlignment="1" applyProtection="1"/>
    <xf numFmtId="0" fontId="0" fillId="0" borderId="37" xfId="0" applyBorder="1" applyAlignment="1" applyProtection="1"/>
    <xf numFmtId="0" fontId="12" fillId="0" borderId="41" xfId="0" applyFont="1" applyFill="1" applyBorder="1" applyAlignment="1" applyProtection="1"/>
    <xf numFmtId="0" fontId="12" fillId="0" borderId="37" xfId="0" applyFont="1" applyFill="1" applyBorder="1" applyAlignment="1" applyProtection="1"/>
    <xf numFmtId="0" fontId="14" fillId="0" borderId="37" xfId="0" applyFont="1" applyFill="1" applyBorder="1" applyAlignment="1" applyProtection="1"/>
    <xf numFmtId="0" fontId="14" fillId="0" borderId="42" xfId="0" applyFont="1" applyFill="1" applyBorder="1" applyAlignment="1" applyProtection="1"/>
    <xf numFmtId="0" fontId="0" fillId="0" borderId="41" xfId="0" applyFill="1" applyBorder="1" applyAlignment="1" applyProtection="1"/>
    <xf numFmtId="0" fontId="8" fillId="0" borderId="37" xfId="0" applyFont="1" applyBorder="1" applyAlignment="1" applyProtection="1"/>
    <xf numFmtId="0" fontId="0" fillId="0" borderId="43" xfId="0" applyBorder="1" applyAlignment="1" applyProtection="1"/>
    <xf numFmtId="0" fontId="7" fillId="0" borderId="36" xfId="0" applyFont="1" applyFill="1" applyBorder="1" applyAlignment="1" applyProtection="1"/>
    <xf numFmtId="0" fontId="39" fillId="0" borderId="36" xfId="0" applyFont="1" applyBorder="1" applyAlignment="1" applyProtection="1"/>
    <xf numFmtId="0" fontId="12" fillId="0" borderId="0" xfId="0" applyFont="1" applyFill="1" applyBorder="1" applyAlignment="1" applyProtection="1"/>
    <xf numFmtId="0" fontId="7" fillId="0" borderId="44" xfId="0" applyFont="1" applyBorder="1" applyAlignment="1" applyProtection="1"/>
    <xf numFmtId="0" fontId="5" fillId="0" borderId="0" xfId="0" applyFont="1" applyAlignment="1" applyProtection="1">
      <alignment horizontal="left"/>
    </xf>
    <xf numFmtId="0" fontId="0" fillId="0" borderId="0" xfId="0" applyAlignment="1" applyProtection="1">
      <alignment horizontal="centerContinuous"/>
    </xf>
    <xf numFmtId="0" fontId="4" fillId="29" borderId="41" xfId="0" applyFont="1" applyFill="1" applyBorder="1" applyAlignment="1" applyProtection="1">
      <alignment horizontal="left"/>
    </xf>
    <xf numFmtId="0" fontId="4" fillId="29" borderId="37" xfId="0" applyFont="1" applyFill="1" applyBorder="1" applyAlignment="1" applyProtection="1">
      <alignment horizontal="left"/>
    </xf>
    <xf numFmtId="0" fontId="4" fillId="29" borderId="42" xfId="0" applyFont="1" applyFill="1" applyBorder="1" applyAlignment="1" applyProtection="1">
      <alignment horizontal="centerContinuous"/>
    </xf>
    <xf numFmtId="0" fontId="4" fillId="30" borderId="41" xfId="0" applyFont="1" applyFill="1" applyBorder="1" applyAlignment="1" applyProtection="1">
      <alignment horizontal="centerContinuous"/>
    </xf>
    <xf numFmtId="0" fontId="4" fillId="30" borderId="42" xfId="0" applyFont="1" applyFill="1" applyBorder="1" applyAlignment="1" applyProtection="1">
      <alignment horizontal="centerContinuous"/>
    </xf>
    <xf numFmtId="0" fontId="4" fillId="28" borderId="44" xfId="0" applyFont="1" applyFill="1" applyBorder="1" applyAlignment="1" applyProtection="1">
      <alignment horizontal="centerContinuous"/>
    </xf>
    <xf numFmtId="0" fontId="4" fillId="28" borderId="32" xfId="0" applyFont="1" applyFill="1" applyBorder="1" applyAlignment="1" applyProtection="1">
      <alignment horizontal="centerContinuous"/>
    </xf>
    <xf numFmtId="0" fontId="4" fillId="28" borderId="32" xfId="0" applyFont="1" applyFill="1" applyBorder="1" applyAlignment="1" applyProtection="1">
      <alignment horizontal="left"/>
    </xf>
    <xf numFmtId="0" fontId="8" fillId="28" borderId="32" xfId="0" applyFont="1" applyFill="1" applyBorder="1" applyAlignment="1" applyProtection="1">
      <alignment horizontal="centerContinuous"/>
    </xf>
    <xf numFmtId="0" fontId="4" fillId="31" borderId="44" xfId="0" applyFont="1" applyFill="1" applyBorder="1" applyAlignment="1" applyProtection="1">
      <alignment horizontal="left"/>
    </xf>
    <xf numFmtId="0" fontId="4" fillId="31" borderId="45" xfId="0" applyFont="1" applyFill="1" applyBorder="1" applyAlignment="1" applyProtection="1">
      <alignment horizontal="centerContinuous"/>
    </xf>
    <xf numFmtId="0" fontId="4" fillId="29" borderId="44" xfId="0" applyFont="1" applyFill="1" applyBorder="1" applyAlignment="1" applyProtection="1">
      <alignment horizontal="left"/>
    </xf>
    <xf numFmtId="0" fontId="4" fillId="29" borderId="32" xfId="0" applyFont="1" applyFill="1" applyBorder="1" applyAlignment="1" applyProtection="1">
      <alignment horizontal="left"/>
    </xf>
    <xf numFmtId="0" fontId="4" fillId="29" borderId="45" xfId="0" applyFont="1" applyFill="1" applyBorder="1" applyAlignment="1" applyProtection="1">
      <alignment horizontal="centerContinuous"/>
    </xf>
    <xf numFmtId="0" fontId="4" fillId="30" borderId="44" xfId="0" applyFont="1" applyFill="1" applyBorder="1" applyAlignment="1" applyProtection="1">
      <alignment horizontal="left"/>
    </xf>
    <xf numFmtId="0" fontId="4" fillId="30" borderId="45" xfId="0" applyFont="1" applyFill="1" applyBorder="1" applyAlignment="1" applyProtection="1">
      <alignment horizontal="left"/>
    </xf>
    <xf numFmtId="0" fontId="8" fillId="0" borderId="28" xfId="0" applyFont="1" applyFill="1" applyBorder="1" applyAlignment="1" applyProtection="1">
      <alignment horizontal="centerContinuous"/>
    </xf>
    <xf numFmtId="0" fontId="0" fillId="0" borderId="14" xfId="0" applyFill="1" applyBorder="1" applyAlignment="1" applyProtection="1"/>
    <xf numFmtId="0" fontId="8" fillId="0" borderId="29" xfId="0" applyFont="1" applyFill="1" applyBorder="1" applyAlignment="1" applyProtection="1"/>
    <xf numFmtId="0" fontId="8" fillId="0" borderId="46" xfId="0" applyFont="1" applyFill="1" applyBorder="1" applyAlignment="1" applyProtection="1"/>
    <xf numFmtId="0" fontId="8" fillId="0" borderId="47" xfId="0" applyFont="1" applyFill="1" applyBorder="1" applyAlignment="1" applyProtection="1"/>
    <xf numFmtId="0" fontId="8" fillId="0" borderId="48" xfId="0" applyFont="1" applyFill="1" applyBorder="1" applyAlignment="1" applyProtection="1"/>
    <xf numFmtId="0" fontId="8" fillId="0" borderId="49" xfId="0" applyFont="1" applyFill="1" applyBorder="1" applyAlignment="1" applyProtection="1"/>
    <xf numFmtId="0" fontId="0" fillId="0" borderId="50" xfId="0" applyBorder="1" applyAlignment="1" applyProtection="1"/>
    <xf numFmtId="0" fontId="0" fillId="0" borderId="51" xfId="0" applyBorder="1" applyAlignment="1" applyProtection="1"/>
    <xf numFmtId="0" fontId="38" fillId="0" borderId="0" xfId="0" applyFont="1" applyFill="1" applyBorder="1" applyAlignment="1" applyProtection="1"/>
    <xf numFmtId="0" fontId="38" fillId="0" borderId="0" xfId="0" applyFont="1" applyAlignment="1">
      <alignment horizontal="center"/>
    </xf>
    <xf numFmtId="0" fontId="9" fillId="0" borderId="0" xfId="0" applyFont="1" applyAlignment="1"/>
    <xf numFmtId="0" fontId="0" fillId="0" borderId="28" xfId="0" applyBorder="1" applyAlignment="1" applyProtection="1"/>
    <xf numFmtId="0" fontId="0" fillId="0" borderId="16" xfId="0" applyBorder="1" applyAlignment="1" applyProtection="1"/>
    <xf numFmtId="0" fontId="4" fillId="31" borderId="32" xfId="0" applyFont="1" applyFill="1" applyBorder="1" applyAlignment="1" applyProtection="1">
      <alignment horizontal="left"/>
    </xf>
    <xf numFmtId="0" fontId="8" fillId="0" borderId="28" xfId="0" applyFont="1" applyFill="1" applyBorder="1" applyAlignment="1" applyProtection="1"/>
    <xf numFmtId="0" fontId="0" fillId="24" borderId="0" xfId="0" applyFill="1" applyAlignment="1">
      <alignment horizontal="left"/>
    </xf>
    <xf numFmtId="0" fontId="0" fillId="24" borderId="32" xfId="0" applyFill="1" applyBorder="1" applyAlignment="1">
      <alignment horizontal="left"/>
    </xf>
    <xf numFmtId="0" fontId="0" fillId="0" borderId="0" xfId="0" applyAlignment="1">
      <alignment horizontal="left"/>
    </xf>
    <xf numFmtId="0" fontId="9" fillId="0" borderId="0" xfId="0" applyFont="1" applyFill="1" applyBorder="1" applyAlignment="1">
      <alignment horizontal="left"/>
    </xf>
    <xf numFmtId="0" fontId="42" fillId="0" borderId="0" xfId="0" applyFont="1" applyFill="1" applyBorder="1" applyAlignment="1" applyProtection="1"/>
    <xf numFmtId="0" fontId="0" fillId="25" borderId="52" xfId="0" applyFill="1" applyBorder="1" applyAlignment="1"/>
    <xf numFmtId="9" fontId="0" fillId="0" borderId="0" xfId="0" applyNumberFormat="1" applyAlignment="1"/>
    <xf numFmtId="9" fontId="0" fillId="0" borderId="14" xfId="0" applyNumberFormat="1" applyBorder="1" applyAlignment="1">
      <alignment horizontal="right"/>
    </xf>
    <xf numFmtId="9" fontId="0" fillId="0" borderId="0" xfId="0" applyNumberFormat="1" applyAlignment="1">
      <alignment horizontal="left"/>
    </xf>
    <xf numFmtId="9" fontId="0" fillId="0" borderId="0" xfId="0" applyNumberFormat="1" applyBorder="1" applyAlignment="1"/>
    <xf numFmtId="9" fontId="0" fillId="0" borderId="29" xfId="0" applyNumberFormat="1" applyBorder="1" applyAlignment="1">
      <alignment horizontal="right"/>
    </xf>
    <xf numFmtId="9" fontId="0" fillId="0" borderId="15" xfId="0" applyNumberFormat="1" applyBorder="1" applyAlignment="1"/>
    <xf numFmtId="9" fontId="0" fillId="0" borderId="12" xfId="0" applyNumberFormat="1" applyBorder="1" applyAlignment="1"/>
    <xf numFmtId="9" fontId="0" fillId="0" borderId="16" xfId="0" applyNumberFormat="1" applyBorder="1" applyAlignment="1"/>
    <xf numFmtId="9" fontId="0" fillId="25" borderId="14" xfId="0" applyNumberFormat="1" applyFill="1" applyBorder="1" applyAlignment="1"/>
    <xf numFmtId="10" fontId="0" fillId="0" borderId="0" xfId="0" applyNumberFormat="1" applyAlignment="1"/>
    <xf numFmtId="10" fontId="0" fillId="25" borderId="18" xfId="0" applyNumberFormat="1" applyFill="1" applyBorder="1" applyAlignment="1"/>
    <xf numFmtId="0" fontId="0" fillId="0" borderId="14" xfId="0" applyBorder="1" applyAlignment="1" applyProtection="1"/>
    <xf numFmtId="0" fontId="0" fillId="0" borderId="53" xfId="0" applyBorder="1" applyAlignment="1" applyProtection="1"/>
    <xf numFmtId="0" fontId="0" fillId="0" borderId="13" xfId="0" applyBorder="1" applyAlignment="1" applyProtection="1"/>
    <xf numFmtId="0" fontId="7" fillId="0" borderId="29" xfId="0" applyFont="1" applyFill="1" applyBorder="1" applyAlignment="1" applyProtection="1"/>
    <xf numFmtId="15" fontId="11" fillId="26" borderId="18" xfId="0" applyNumberFormat="1" applyFont="1" applyFill="1" applyBorder="1" applyAlignment="1" applyProtection="1">
      <alignment horizontal="center"/>
      <protection locked="0"/>
    </xf>
    <xf numFmtId="0" fontId="0" fillId="0" borderId="0" xfId="0" applyAlignment="1" applyProtection="1">
      <alignment horizontal="center"/>
    </xf>
    <xf numFmtId="0" fontId="0" fillId="0" borderId="12" xfId="0" applyBorder="1" applyAlignment="1" applyProtection="1"/>
    <xf numFmtId="0" fontId="0" fillId="0" borderId="14" xfId="0" applyBorder="1" applyAlignment="1" applyProtection="1">
      <alignment horizontal="center"/>
    </xf>
    <xf numFmtId="0" fontId="0" fillId="0" borderId="10" xfId="0" applyBorder="1" applyAlignment="1" applyProtection="1">
      <alignment horizontal="center"/>
    </xf>
    <xf numFmtId="0" fontId="0" fillId="0" borderId="36" xfId="0" quotePrefix="1" applyBorder="1" applyAlignment="1" applyProtection="1"/>
    <xf numFmtId="0" fontId="11" fillId="26" borderId="36" xfId="0" applyFont="1" applyFill="1" applyBorder="1" applyAlignment="1" applyProtection="1">
      <protection locked="0"/>
    </xf>
    <xf numFmtId="0" fontId="7" fillId="0" borderId="13" xfId="0" applyFont="1" applyFill="1" applyBorder="1" applyAlignment="1" applyProtection="1"/>
    <xf numFmtId="0" fontId="7" fillId="24" borderId="0" xfId="0" applyFont="1" applyFill="1" applyAlignment="1" applyProtection="1"/>
    <xf numFmtId="0" fontId="8" fillId="24" borderId="0" xfId="0" applyFont="1" applyFill="1" applyAlignment="1" applyProtection="1"/>
    <xf numFmtId="0" fontId="7" fillId="24" borderId="0" xfId="0" applyFont="1" applyFill="1" applyBorder="1" applyAlignment="1" applyProtection="1"/>
    <xf numFmtId="0" fontId="18" fillId="24" borderId="0" xfId="0" applyFont="1" applyFill="1" applyAlignment="1" applyProtection="1"/>
    <xf numFmtId="0" fontId="7" fillId="24" borderId="32" xfId="0" applyFont="1" applyFill="1" applyBorder="1" applyAlignment="1" applyProtection="1"/>
    <xf numFmtId="0" fontId="7" fillId="24" borderId="32" xfId="0" applyFont="1" applyFill="1" applyBorder="1" applyAlignment="1" applyProtection="1">
      <alignment horizontal="right"/>
    </xf>
    <xf numFmtId="0" fontId="8" fillId="24" borderId="32" xfId="0" applyFont="1" applyFill="1" applyBorder="1" applyAlignment="1" applyProtection="1"/>
    <xf numFmtId="0" fontId="7" fillId="27" borderId="41" xfId="0" applyFont="1" applyFill="1" applyBorder="1" applyAlignment="1" applyProtection="1">
      <alignment horizontal="centerContinuous"/>
    </xf>
    <xf numFmtId="0" fontId="7" fillId="27" borderId="37" xfId="0" applyFont="1" applyFill="1" applyBorder="1" applyAlignment="1" applyProtection="1">
      <alignment horizontal="centerContinuous"/>
    </xf>
    <xf numFmtId="0" fontId="8" fillId="28" borderId="54" xfId="0" applyFont="1" applyFill="1" applyBorder="1" applyAlignment="1" applyProtection="1">
      <alignment horizontal="centerContinuous"/>
    </xf>
    <xf numFmtId="0" fontId="8" fillId="28" borderId="55" xfId="0" applyFont="1" applyFill="1" applyBorder="1" applyAlignment="1" applyProtection="1">
      <alignment horizontal="centerContinuous"/>
    </xf>
    <xf numFmtId="0" fontId="8" fillId="31" borderId="54" xfId="0" applyFont="1" applyFill="1" applyBorder="1" applyAlignment="1" applyProtection="1">
      <alignment horizontal="centerContinuous"/>
    </xf>
    <xf numFmtId="0" fontId="8" fillId="31" borderId="38" xfId="0" applyFont="1" applyFill="1" applyBorder="1" applyAlignment="1" applyProtection="1">
      <alignment horizontal="centerContinuous"/>
    </xf>
    <xf numFmtId="0" fontId="7" fillId="31" borderId="38" xfId="0" applyFont="1" applyFill="1" applyBorder="1" applyAlignment="1" applyProtection="1">
      <alignment horizontal="centerContinuous"/>
    </xf>
    <xf numFmtId="0" fontId="8" fillId="0" borderId="51" xfId="0" applyFont="1" applyFill="1" applyBorder="1" applyAlignment="1" applyProtection="1"/>
    <xf numFmtId="0" fontId="7" fillId="0" borderId="14" xfId="0" applyFont="1" applyFill="1" applyBorder="1" applyAlignment="1" applyProtection="1"/>
    <xf numFmtId="0" fontId="8" fillId="0" borderId="56" xfId="0" applyFont="1" applyBorder="1" applyAlignment="1" applyProtection="1">
      <alignment horizontal="center"/>
    </xf>
    <xf numFmtId="0" fontId="8" fillId="0" borderId="10" xfId="0" applyFont="1" applyBorder="1" applyAlignment="1" applyProtection="1">
      <alignment horizontal="center"/>
    </xf>
    <xf numFmtId="0" fontId="8" fillId="0" borderId="57" xfId="0" applyFont="1" applyBorder="1" applyAlignment="1" applyProtection="1">
      <alignment horizontal="center"/>
    </xf>
    <xf numFmtId="0" fontId="8" fillId="0" borderId="12" xfId="0" applyFont="1" applyBorder="1" applyAlignment="1" applyProtection="1">
      <alignment horizontal="center"/>
    </xf>
    <xf numFmtId="0" fontId="8" fillId="0" borderId="15" xfId="0" applyFont="1" applyBorder="1" applyAlignment="1" applyProtection="1">
      <alignment horizontal="center"/>
    </xf>
    <xf numFmtId="0" fontId="8" fillId="0" borderId="12" xfId="0" applyFont="1" applyFill="1" applyBorder="1" applyAlignment="1" applyProtection="1">
      <alignment horizontal="center"/>
    </xf>
    <xf numFmtId="0" fontId="8" fillId="0" borderId="10" xfId="0" applyFont="1" applyFill="1" applyBorder="1" applyAlignment="1" applyProtection="1">
      <alignment horizontal="center"/>
    </xf>
    <xf numFmtId="0" fontId="42" fillId="0" borderId="0" xfId="0" applyFont="1" applyFill="1" applyAlignment="1" applyProtection="1"/>
    <xf numFmtId="0" fontId="8" fillId="0" borderId="0" xfId="0" applyFont="1" applyFill="1" applyBorder="1" applyAlignment="1" applyProtection="1">
      <alignment horizontal="right"/>
    </xf>
    <xf numFmtId="0" fontId="10" fillId="0" borderId="0" xfId="0" applyFont="1" applyBorder="1" applyAlignment="1"/>
    <xf numFmtId="0" fontId="4" fillId="0" borderId="0" xfId="0" applyFont="1" applyBorder="1" applyAlignment="1">
      <alignment horizontal="right"/>
    </xf>
    <xf numFmtId="0" fontId="8" fillId="0" borderId="18" xfId="0" applyFont="1" applyBorder="1" applyAlignment="1" applyProtection="1">
      <alignment horizontal="center"/>
    </xf>
    <xf numFmtId="0" fontId="10" fillId="0" borderId="0" xfId="47" applyFont="1" applyFill="1" applyBorder="1" applyProtection="1"/>
    <xf numFmtId="0" fontId="0" fillId="0" borderId="41" xfId="0" applyBorder="1" applyAlignment="1"/>
    <xf numFmtId="0" fontId="0" fillId="0" borderId="37" xfId="0" applyBorder="1" applyAlignment="1"/>
    <xf numFmtId="0" fontId="0" fillId="0" borderId="56" xfId="0" applyBorder="1" applyAlignment="1"/>
    <xf numFmtId="0" fontId="8" fillId="0" borderId="58" xfId="0" applyFont="1" applyBorder="1" applyAlignment="1" applyProtection="1">
      <alignment horizontal="center"/>
    </xf>
    <xf numFmtId="0" fontId="0" fillId="0" borderId="36" xfId="0" applyBorder="1" applyAlignment="1"/>
    <xf numFmtId="0" fontId="0" fillId="0" borderId="44" xfId="0" applyBorder="1" applyAlignment="1"/>
    <xf numFmtId="0" fontId="0" fillId="0" borderId="32" xfId="0" applyBorder="1" applyAlignment="1"/>
    <xf numFmtId="0" fontId="8" fillId="0" borderId="0" xfId="0" applyFont="1" applyBorder="1" applyAlignment="1" applyProtection="1">
      <alignment textRotation="90" wrapText="1"/>
    </xf>
    <xf numFmtId="0" fontId="8" fillId="0" borderId="0" xfId="0" applyFont="1" applyFill="1" applyBorder="1" applyAlignment="1" applyProtection="1">
      <alignment textRotation="90" wrapText="1"/>
    </xf>
    <xf numFmtId="0" fontId="8" fillId="0" borderId="0" xfId="0" applyFont="1" applyAlignment="1" applyProtection="1">
      <alignment textRotation="90" wrapText="1"/>
    </xf>
    <xf numFmtId="0" fontId="8" fillId="0" borderId="59" xfId="0" applyFont="1" applyBorder="1" applyAlignment="1" applyProtection="1">
      <alignment wrapText="1"/>
    </xf>
    <xf numFmtId="0" fontId="8" fillId="0" borderId="40" xfId="0" applyFont="1" applyFill="1" applyBorder="1" applyAlignment="1" applyProtection="1">
      <alignment wrapText="1"/>
    </xf>
    <xf numFmtId="0" fontId="8" fillId="0" borderId="40" xfId="0" applyFont="1" applyBorder="1" applyAlignment="1" applyProtection="1">
      <alignment wrapText="1"/>
    </xf>
    <xf numFmtId="0" fontId="45" fillId="0" borderId="0" xfId="0" applyFont="1" applyFill="1" applyBorder="1" applyAlignment="1" applyProtection="1"/>
    <xf numFmtId="0" fontId="8" fillId="0" borderId="36" xfId="0" applyFont="1" applyBorder="1" applyAlignment="1" applyProtection="1">
      <alignment horizontal="center" textRotation="90" wrapText="1"/>
    </xf>
    <xf numFmtId="0" fontId="8" fillId="0" borderId="14" xfId="0" applyFont="1" applyBorder="1" applyAlignment="1" applyProtection="1">
      <alignment horizontal="center" textRotation="90" wrapText="1"/>
    </xf>
    <xf numFmtId="0" fontId="8" fillId="0" borderId="60" xfId="0" applyFont="1" applyBorder="1" applyAlignment="1" applyProtection="1">
      <alignment horizontal="center" textRotation="90" wrapText="1"/>
    </xf>
    <xf numFmtId="0" fontId="8" fillId="0" borderId="42" xfId="0" applyFont="1" applyBorder="1" applyAlignment="1" applyProtection="1"/>
    <xf numFmtId="0" fontId="4" fillId="0" borderId="14" xfId="0" applyFont="1" applyFill="1" applyBorder="1" applyAlignment="1"/>
    <xf numFmtId="0" fontId="0" fillId="0" borderId="61" xfId="0" applyFill="1" applyBorder="1" applyAlignment="1"/>
    <xf numFmtId="0" fontId="0" fillId="0" borderId="32" xfId="0" applyFill="1" applyBorder="1" applyAlignment="1"/>
    <xf numFmtId="0" fontId="26" fillId="24" borderId="0" xfId="0" applyFont="1" applyFill="1" applyAlignment="1">
      <alignment horizontal="left"/>
    </xf>
    <xf numFmtId="0" fontId="7" fillId="0" borderId="0" xfId="0" applyFont="1" applyBorder="1" applyAlignment="1" applyProtection="1">
      <alignment horizontal="left" indent="1"/>
    </xf>
    <xf numFmtId="0" fontId="7" fillId="0" borderId="0" xfId="0" applyFont="1" applyFill="1" applyBorder="1" applyAlignment="1" applyProtection="1">
      <alignment horizontal="left" indent="1"/>
    </xf>
    <xf numFmtId="0" fontId="21" fillId="0" borderId="14" xfId="0" applyFont="1" applyBorder="1" applyAlignment="1" applyProtection="1">
      <alignment horizontal="center" textRotation="90" wrapText="1"/>
    </xf>
    <xf numFmtId="0" fontId="8" fillId="0" borderId="42" xfId="0" applyFont="1" applyBorder="1" applyAlignment="1" applyProtection="1">
      <alignment wrapText="1"/>
    </xf>
    <xf numFmtId="0" fontId="8" fillId="0" borderId="60" xfId="0" applyFont="1" applyBorder="1" applyAlignment="1" applyProtection="1">
      <alignment wrapText="1"/>
    </xf>
    <xf numFmtId="0" fontId="4" fillId="0" borderId="0" xfId="0" applyFont="1" applyBorder="1" applyAlignment="1" applyProtection="1">
      <alignment horizontal="center"/>
    </xf>
    <xf numFmtId="0" fontId="4" fillId="0" borderId="0" xfId="0" applyFont="1" applyBorder="1" applyAlignment="1" applyProtection="1">
      <alignment horizontal="center" wrapText="1"/>
    </xf>
    <xf numFmtId="0" fontId="8" fillId="0" borderId="59" xfId="0" applyFont="1" applyBorder="1" applyAlignment="1" applyProtection="1">
      <alignment horizontal="center" textRotation="90" wrapText="1"/>
    </xf>
    <xf numFmtId="0" fontId="8" fillId="0" borderId="40" xfId="0" applyFont="1" applyFill="1" applyBorder="1" applyAlignment="1" applyProtection="1">
      <alignment horizontal="center" textRotation="90" wrapText="1"/>
    </xf>
    <xf numFmtId="0" fontId="21" fillId="0" borderId="14" xfId="0" applyFont="1" applyFill="1" applyBorder="1" applyAlignment="1" applyProtection="1">
      <alignment horizontal="center" textRotation="90" wrapText="1"/>
    </xf>
    <xf numFmtId="0" fontId="8" fillId="0" borderId="40" xfId="0" applyFont="1" applyBorder="1" applyAlignment="1" applyProtection="1">
      <alignment horizontal="center" textRotation="90" wrapText="1"/>
    </xf>
    <xf numFmtId="9" fontId="1" fillId="0" borderId="14" xfId="55" applyNumberFormat="1" applyBorder="1"/>
    <xf numFmtId="9" fontId="1" fillId="25" borderId="14" xfId="55" applyNumberFormat="1" applyFill="1" applyBorder="1"/>
    <xf numFmtId="9" fontId="1" fillId="32" borderId="14" xfId="55" applyNumberFormat="1" applyFill="1" applyBorder="1"/>
    <xf numFmtId="9" fontId="1" fillId="0" borderId="62" xfId="55" applyNumberFormat="1" applyBorder="1"/>
    <xf numFmtId="9" fontId="1" fillId="25" borderId="62" xfId="55" applyNumberFormat="1" applyFill="1" applyBorder="1"/>
    <xf numFmtId="9" fontId="1" fillId="0" borderId="28" xfId="55" applyNumberFormat="1" applyBorder="1"/>
    <xf numFmtId="9" fontId="1" fillId="25" borderId="0" xfId="55" applyNumberFormat="1" applyFill="1" applyBorder="1"/>
    <xf numFmtId="0" fontId="39" fillId="0" borderId="36" xfId="0" applyFont="1" applyFill="1" applyBorder="1" applyAlignment="1" applyProtection="1"/>
    <xf numFmtId="0" fontId="8" fillId="27" borderId="10" xfId="0" applyFont="1" applyFill="1" applyBorder="1" applyAlignment="1" applyProtection="1"/>
    <xf numFmtId="0" fontId="8" fillId="27" borderId="14" xfId="0" applyFont="1" applyFill="1" applyBorder="1" applyAlignment="1" applyProtection="1">
      <alignment horizontal="centerContinuous"/>
    </xf>
    <xf numFmtId="0" fontId="8" fillId="0" borderId="28" xfId="0" applyFont="1" applyBorder="1" applyAlignment="1" applyProtection="1">
      <alignment horizontal="center" textRotation="90" wrapText="1"/>
    </xf>
    <xf numFmtId="0" fontId="8" fillId="0" borderId="29" xfId="0" applyFont="1" applyBorder="1" applyAlignment="1" applyProtection="1">
      <alignment horizontal="center" textRotation="90" wrapText="1"/>
    </xf>
    <xf numFmtId="0" fontId="8" fillId="0" borderId="59" xfId="0" applyFont="1" applyFill="1" applyBorder="1" applyAlignment="1" applyProtection="1">
      <alignment wrapText="1"/>
    </xf>
    <xf numFmtId="0" fontId="8" fillId="0" borderId="39" xfId="0" applyFont="1" applyBorder="1" applyAlignment="1" applyProtection="1">
      <alignment horizontal="center"/>
    </xf>
    <xf numFmtId="0" fontId="8" fillId="0" borderId="28" xfId="0" applyFont="1" applyFill="1" applyBorder="1" applyAlignment="1" applyProtection="1">
      <alignment wrapText="1"/>
    </xf>
    <xf numFmtId="0" fontId="8" fillId="0" borderId="56" xfId="0" applyFont="1" applyFill="1" applyBorder="1" applyAlignment="1" applyProtection="1">
      <alignment horizontal="center"/>
    </xf>
    <xf numFmtId="0" fontId="8" fillId="0" borderId="39" xfId="0" applyFont="1" applyFill="1" applyBorder="1" applyAlignment="1" applyProtection="1">
      <alignment horizontal="center"/>
    </xf>
    <xf numFmtId="0" fontId="7" fillId="0" borderId="59" xfId="0" applyFont="1" applyFill="1" applyBorder="1" applyAlignment="1" applyProtection="1"/>
    <xf numFmtId="0" fontId="8" fillId="0" borderId="27" xfId="0" applyFont="1" applyFill="1" applyBorder="1" applyAlignment="1" applyProtection="1"/>
    <xf numFmtId="0" fontId="8" fillId="0" borderId="0" xfId="0" applyFont="1" applyBorder="1" applyAlignment="1" applyProtection="1">
      <alignment horizontal="center" textRotation="90" wrapText="1"/>
    </xf>
    <xf numFmtId="0" fontId="26" fillId="24" borderId="41" xfId="0" applyFont="1" applyFill="1" applyBorder="1" applyAlignment="1"/>
    <xf numFmtId="0" fontId="0" fillId="24" borderId="37" xfId="0" applyFill="1" applyBorder="1" applyAlignment="1"/>
    <xf numFmtId="0" fontId="26" fillId="24" borderId="36" xfId="0" applyFont="1" applyFill="1" applyBorder="1" applyAlignment="1">
      <alignment horizontal="left"/>
    </xf>
    <xf numFmtId="0" fontId="26" fillId="24" borderId="44" xfId="0" applyFont="1" applyFill="1" applyBorder="1" applyAlignment="1">
      <alignment horizontal="left"/>
    </xf>
    <xf numFmtId="0" fontId="7" fillId="0" borderId="0" xfId="0" applyFont="1" applyFill="1" applyBorder="1" applyAlignment="1">
      <alignment horizontal="center" wrapText="1"/>
    </xf>
    <xf numFmtId="0" fontId="4" fillId="0" borderId="36" xfId="0" applyFont="1" applyBorder="1" applyAlignment="1"/>
    <xf numFmtId="0" fontId="8" fillId="0" borderId="0" xfId="0" applyFont="1" applyFill="1" applyBorder="1" applyAlignment="1">
      <alignment wrapText="1"/>
    </xf>
    <xf numFmtId="0" fontId="7" fillId="0" borderId="32" xfId="0" applyFont="1" applyBorder="1" applyAlignment="1"/>
    <xf numFmtId="0" fontId="8" fillId="0" borderId="32" xfId="0" applyFont="1" applyBorder="1" applyAlignment="1"/>
    <xf numFmtId="0" fontId="7" fillId="0" borderId="37" xfId="0" applyFont="1" applyBorder="1" applyAlignment="1"/>
    <xf numFmtId="0" fontId="7" fillId="0" borderId="37" xfId="0" applyFont="1" applyFill="1" applyBorder="1" applyAlignment="1"/>
    <xf numFmtId="0" fontId="7" fillId="0" borderId="32" xfId="0" applyFont="1" applyFill="1" applyBorder="1" applyAlignment="1"/>
    <xf numFmtId="0" fontId="7" fillId="0" borderId="41" xfId="0" applyFont="1" applyBorder="1" applyAlignment="1"/>
    <xf numFmtId="0" fontId="7" fillId="0" borderId="36" xfId="0" applyFont="1" applyBorder="1" applyAlignment="1"/>
    <xf numFmtId="0" fontId="7" fillId="0" borderId="44" xfId="0" applyFont="1" applyBorder="1" applyAlignment="1"/>
    <xf numFmtId="0" fontId="0" fillId="0" borderId="37" xfId="0" applyFill="1" applyBorder="1" applyAlignment="1"/>
    <xf numFmtId="0" fontId="0" fillId="0" borderId="42" xfId="0" applyFill="1" applyBorder="1" applyAlignment="1"/>
    <xf numFmtId="0" fontId="7" fillId="0" borderId="60" xfId="0" applyFont="1" applyFill="1" applyBorder="1" applyAlignment="1"/>
    <xf numFmtId="0" fontId="10" fillId="0" borderId="14" xfId="0" applyFont="1" applyBorder="1" applyAlignment="1"/>
    <xf numFmtId="0" fontId="0" fillId="0" borderId="0" xfId="0" applyAlignment="1">
      <alignment horizontal="left" indent="1"/>
    </xf>
    <xf numFmtId="0" fontId="10" fillId="0" borderId="0" xfId="0" applyFont="1" applyBorder="1" applyAlignment="1" applyProtection="1"/>
    <xf numFmtId="0" fontId="4" fillId="0" borderId="18" xfId="0" applyFont="1" applyBorder="1" applyAlignment="1">
      <alignment horizontal="center"/>
    </xf>
    <xf numFmtId="0" fontId="4" fillId="0" borderId="63" xfId="0" applyFont="1" applyBorder="1" applyAlignment="1"/>
    <xf numFmtId="0" fontId="4" fillId="0" borderId="58" xfId="0" applyFont="1" applyBorder="1" applyAlignment="1">
      <alignment horizontal="center"/>
    </xf>
    <xf numFmtId="0" fontId="4" fillId="0" borderId="0" xfId="0" applyFont="1" applyBorder="1" applyAlignment="1">
      <alignment horizontal="center" vertical="center"/>
    </xf>
    <xf numFmtId="0" fontId="11" fillId="0" borderId="0" xfId="0" applyFont="1" applyFill="1" applyBorder="1" applyAlignment="1"/>
    <xf numFmtId="0" fontId="7" fillId="0" borderId="45" xfId="0" applyFont="1" applyFill="1" applyBorder="1" applyAlignment="1"/>
    <xf numFmtId="0" fontId="7" fillId="0" borderId="42" xfId="0" applyFont="1" applyFill="1" applyBorder="1" applyAlignment="1"/>
    <xf numFmtId="0" fontId="7" fillId="0" borderId="36" xfId="0" applyFont="1" applyFill="1" applyBorder="1" applyAlignment="1"/>
    <xf numFmtId="1" fontId="1" fillId="0" borderId="0" xfId="0" applyNumberFormat="1" applyFont="1" applyFill="1" applyBorder="1" applyAlignment="1"/>
    <xf numFmtId="0" fontId="0" fillId="0" borderId="53" xfId="0" applyBorder="1" applyAlignment="1"/>
    <xf numFmtId="0" fontId="4" fillId="0" borderId="64" xfId="0" applyFont="1" applyBorder="1" applyAlignment="1">
      <alignment horizontal="center"/>
    </xf>
    <xf numFmtId="0" fontId="21" fillId="0" borderId="17" xfId="0" applyFont="1" applyBorder="1" applyAlignment="1">
      <alignment horizontal="center"/>
    </xf>
    <xf numFmtId="0" fontId="8" fillId="27" borderId="55" xfId="0" applyFont="1" applyFill="1" applyBorder="1" applyAlignment="1" applyProtection="1">
      <alignment horizontal="centerContinuous"/>
    </xf>
    <xf numFmtId="0" fontId="8" fillId="0" borderId="36" xfId="0" applyFont="1" applyBorder="1" applyAlignment="1"/>
    <xf numFmtId="0" fontId="4" fillId="0" borderId="65" xfId="0" applyFont="1" applyBorder="1" applyAlignment="1">
      <alignment horizontal="center"/>
    </xf>
    <xf numFmtId="0" fontId="8" fillId="0" borderId="36" xfId="0" applyFont="1" applyFill="1" applyBorder="1" applyAlignment="1"/>
    <xf numFmtId="0" fontId="10" fillId="0" borderId="36" xfId="0" applyFont="1" applyBorder="1" applyAlignment="1"/>
    <xf numFmtId="0" fontId="10" fillId="0" borderId="60" xfId="0" applyFont="1" applyBorder="1" applyAlignment="1"/>
    <xf numFmtId="0" fontId="0" fillId="0" borderId="36" xfId="0" applyFill="1" applyBorder="1" applyAlignment="1"/>
    <xf numFmtId="0" fontId="27" fillId="0" borderId="0" xfId="0" applyFont="1" applyAlignment="1"/>
    <xf numFmtId="0" fontId="1" fillId="0" borderId="0" xfId="0" applyFont="1" applyFill="1" applyBorder="1" applyAlignment="1"/>
    <xf numFmtId="0" fontId="11" fillId="0" borderId="34" xfId="0" applyFont="1" applyFill="1" applyBorder="1" applyAlignment="1" applyProtection="1"/>
    <xf numFmtId="0" fontId="0" fillId="0" borderId="18" xfId="0" applyBorder="1" applyAlignment="1">
      <alignment horizontal="center" textRotation="90" wrapText="1"/>
    </xf>
    <xf numFmtId="10" fontId="4" fillId="0" borderId="18" xfId="0" applyNumberFormat="1" applyFont="1" applyBorder="1" applyAlignment="1">
      <alignment horizontal="center"/>
    </xf>
    <xf numFmtId="0" fontId="4" fillId="0" borderId="66" xfId="0" applyFont="1" applyBorder="1" applyAlignment="1">
      <alignment horizontal="center"/>
    </xf>
    <xf numFmtId="0" fontId="10" fillId="0" borderId="30" xfId="0" applyFont="1" applyBorder="1" applyAlignment="1">
      <alignment horizontal="left"/>
    </xf>
    <xf numFmtId="1" fontId="11" fillId="26" borderId="18" xfId="0" applyNumberFormat="1" applyFont="1" applyFill="1" applyBorder="1" applyAlignment="1" applyProtection="1">
      <protection locked="0"/>
    </xf>
    <xf numFmtId="1" fontId="11" fillId="26" borderId="58" xfId="0" applyNumberFormat="1" applyFont="1" applyFill="1" applyBorder="1" applyAlignment="1" applyProtection="1">
      <protection locked="0"/>
    </xf>
    <xf numFmtId="0" fontId="10" fillId="0" borderId="30" xfId="0" applyFont="1" applyBorder="1" applyAlignment="1">
      <alignment horizontal="left" wrapText="1"/>
    </xf>
    <xf numFmtId="0" fontId="10" fillId="0" borderId="17" xfId="0" applyFont="1" applyBorder="1" applyAlignment="1">
      <alignment horizontal="left" wrapText="1"/>
    </xf>
    <xf numFmtId="9" fontId="1" fillId="25" borderId="18" xfId="55" applyFont="1" applyFill="1" applyBorder="1"/>
    <xf numFmtId="1" fontId="1" fillId="32" borderId="18" xfId="0" applyNumberFormat="1" applyFont="1" applyFill="1" applyBorder="1" applyAlignment="1"/>
    <xf numFmtId="1" fontId="1" fillId="32" borderId="67" xfId="0" applyNumberFormat="1" applyFont="1" applyFill="1" applyBorder="1" applyAlignment="1"/>
    <xf numFmtId="0" fontId="0" fillId="0" borderId="50" xfId="0" applyBorder="1" applyAlignment="1"/>
    <xf numFmtId="0" fontId="11" fillId="0" borderId="51" xfId="0" applyFont="1" applyFill="1" applyBorder="1" applyAlignment="1" applyProtection="1"/>
    <xf numFmtId="10" fontId="0" fillId="0" borderId="0" xfId="0" applyNumberFormat="1" applyFill="1" applyBorder="1" applyAlignment="1"/>
    <xf numFmtId="0" fontId="4" fillId="0" borderId="36" xfId="0" applyFont="1" applyFill="1" applyBorder="1" applyAlignment="1" applyProtection="1"/>
    <xf numFmtId="0" fontId="11" fillId="0" borderId="60" xfId="0" applyFont="1" applyFill="1" applyBorder="1" applyAlignment="1" applyProtection="1">
      <alignment horizontal="center"/>
    </xf>
    <xf numFmtId="0" fontId="0" fillId="0" borderId="57" xfId="0" applyBorder="1" applyAlignment="1"/>
    <xf numFmtId="0" fontId="11" fillId="0" borderId="0" xfId="0" applyFont="1" applyFill="1" applyBorder="1" applyAlignment="1" applyProtection="1">
      <protection locked="0"/>
    </xf>
    <xf numFmtId="10" fontId="11" fillId="0" borderId="0" xfId="0" applyNumberFormat="1" applyFont="1" applyFill="1" applyBorder="1" applyAlignment="1" applyProtection="1">
      <protection locked="0"/>
    </xf>
    <xf numFmtId="10" fontId="1" fillId="0" borderId="0" xfId="0" applyNumberFormat="1" applyFont="1" applyFill="1" applyBorder="1" applyAlignment="1"/>
    <xf numFmtId="0" fontId="0" fillId="0" borderId="58" xfId="0" applyBorder="1" applyAlignment="1">
      <alignment wrapText="1"/>
    </xf>
    <xf numFmtId="9" fontId="1" fillId="25" borderId="68" xfId="55" applyFont="1" applyFill="1" applyBorder="1"/>
    <xf numFmtId="0" fontId="0" fillId="25" borderId="53" xfId="0" applyFill="1" applyBorder="1" applyAlignment="1"/>
    <xf numFmtId="1" fontId="1" fillId="32" borderId="69" xfId="0" applyNumberFormat="1" applyFont="1" applyFill="1" applyBorder="1" applyAlignment="1"/>
    <xf numFmtId="1" fontId="1" fillId="32" borderId="70" xfId="0" applyNumberFormat="1" applyFont="1" applyFill="1" applyBorder="1" applyAlignment="1"/>
    <xf numFmtId="0" fontId="49" fillId="24" borderId="0" xfId="0" applyFont="1" applyFill="1" applyAlignment="1" applyProtection="1"/>
    <xf numFmtId="0" fontId="48" fillId="24" borderId="0" xfId="0" applyFont="1" applyFill="1" applyAlignment="1" applyProtection="1"/>
    <xf numFmtId="0" fontId="4" fillId="0" borderId="53" xfId="0" applyFont="1" applyBorder="1" applyAlignment="1"/>
    <xf numFmtId="0" fontId="4" fillId="0" borderId="36" xfId="0" applyFont="1" applyBorder="1" applyAlignment="1">
      <alignment vertical="center"/>
    </xf>
    <xf numFmtId="0" fontId="10" fillId="0" borderId="0" xfId="0" applyFont="1" applyAlignment="1" applyProtection="1"/>
    <xf numFmtId="0" fontId="4" fillId="0" borderId="71" xfId="0" applyFont="1" applyBorder="1" applyAlignment="1" applyProtection="1">
      <alignment horizontal="center"/>
    </xf>
    <xf numFmtId="0" fontId="10" fillId="0" borderId="0" xfId="0" applyFont="1" applyFill="1" applyBorder="1" applyAlignment="1"/>
    <xf numFmtId="0" fontId="10" fillId="0" borderId="0" xfId="0" applyFont="1" applyFill="1" applyAlignment="1"/>
    <xf numFmtId="0" fontId="10" fillId="0" borderId="72" xfId="0" applyFont="1" applyBorder="1" applyAlignment="1" applyProtection="1">
      <alignment wrapText="1"/>
    </xf>
    <xf numFmtId="0" fontId="32" fillId="0" borderId="0" xfId="0" applyFont="1" applyFill="1" applyBorder="1" applyAlignment="1"/>
    <xf numFmtId="0" fontId="19" fillId="0" borderId="73" xfId="0" applyFont="1" applyBorder="1" applyAlignment="1">
      <alignment horizontal="center"/>
    </xf>
    <xf numFmtId="0" fontId="19" fillId="0" borderId="74" xfId="0" applyFont="1" applyBorder="1" applyAlignment="1">
      <alignment horizontal="center"/>
    </xf>
    <xf numFmtId="0" fontId="19" fillId="0" borderId="43" xfId="0" applyFont="1" applyBorder="1" applyAlignment="1" applyProtection="1">
      <alignment horizontal="center"/>
    </xf>
    <xf numFmtId="0" fontId="19" fillId="0" borderId="64" xfId="0" applyFont="1" applyBorder="1" applyAlignment="1">
      <alignment horizontal="center"/>
    </xf>
    <xf numFmtId="0" fontId="7" fillId="0" borderId="12" xfId="0" applyFont="1" applyFill="1" applyBorder="1" applyAlignment="1" applyProtection="1"/>
    <xf numFmtId="0" fontId="7" fillId="0" borderId="27" xfId="0" applyFont="1" applyFill="1" applyBorder="1" applyAlignment="1" applyProtection="1"/>
    <xf numFmtId="0" fontId="4" fillId="0" borderId="36" xfId="0" applyFont="1" applyBorder="1" applyAlignment="1" applyProtection="1"/>
    <xf numFmtId="0" fontId="4" fillId="0" borderId="41" xfId="0" applyFont="1" applyBorder="1" applyAlignment="1" applyProtection="1"/>
    <xf numFmtId="0" fontId="36" fillId="24" borderId="0" xfId="0" applyFont="1" applyFill="1" applyBorder="1" applyAlignment="1"/>
    <xf numFmtId="0" fontId="10" fillId="0" borderId="0" xfId="0" applyFont="1" applyBorder="1" applyAlignment="1" applyProtection="1">
      <alignment horizontal="left" vertical="center" wrapText="1"/>
    </xf>
    <xf numFmtId="0" fontId="10" fillId="0" borderId="0" xfId="0" applyFont="1" applyFill="1" applyAlignment="1" applyProtection="1"/>
    <xf numFmtId="0" fontId="4" fillId="0" borderId="75" xfId="0" applyFont="1" applyBorder="1" applyAlignment="1"/>
    <xf numFmtId="0" fontId="10" fillId="0" borderId="0" xfId="0" applyFont="1" applyFill="1" applyBorder="1" applyAlignment="1" applyProtection="1"/>
    <xf numFmtId="0" fontId="6" fillId="0" borderId="0" xfId="0" applyFont="1" applyBorder="1" applyAlignment="1">
      <alignment horizontal="left" vertical="center"/>
    </xf>
    <xf numFmtId="0" fontId="10" fillId="0" borderId="0" xfId="0" applyFont="1" applyBorder="1" applyAlignment="1" applyProtection="1">
      <alignment horizontal="left" wrapText="1"/>
    </xf>
    <xf numFmtId="0" fontId="10" fillId="0" borderId="0" xfId="0" applyFont="1" applyFill="1" applyBorder="1" applyAlignment="1" applyProtection="1">
      <alignment horizontal="left"/>
    </xf>
    <xf numFmtId="0" fontId="10" fillId="0" borderId="0" xfId="0" applyFont="1" applyFill="1" applyBorder="1" applyAlignment="1" applyProtection="1">
      <alignment horizontal="left" wrapText="1"/>
    </xf>
    <xf numFmtId="0" fontId="10" fillId="0" borderId="0" xfId="0" applyFont="1" applyFill="1" applyBorder="1" applyAlignment="1" applyProtection="1">
      <alignment horizontal="left" vertical="center"/>
    </xf>
    <xf numFmtId="0" fontId="19" fillId="0" borderId="0" xfId="0" applyFont="1" applyBorder="1" applyAlignment="1" applyProtection="1">
      <alignment horizontal="left" vertical="center" wrapText="1"/>
    </xf>
    <xf numFmtId="0" fontId="10" fillId="0" borderId="58" xfId="0" applyFont="1" applyBorder="1" applyAlignment="1" applyProtection="1">
      <alignment horizontal="left" vertical="center" wrapText="1"/>
    </xf>
    <xf numFmtId="0" fontId="10" fillId="0" borderId="75" xfId="0" applyFont="1" applyBorder="1" applyAlignment="1" applyProtection="1">
      <alignment horizontal="left" vertical="center" wrapText="1"/>
    </xf>
    <xf numFmtId="0" fontId="4" fillId="0" borderId="0" xfId="0" applyFont="1" applyBorder="1" applyAlignment="1" applyProtection="1"/>
    <xf numFmtId="0" fontId="32" fillId="0" borderId="0" xfId="0" applyFont="1" applyBorder="1" applyAlignment="1"/>
    <xf numFmtId="0" fontId="5" fillId="0" borderId="0" xfId="0" applyFont="1" applyBorder="1" applyAlignment="1" applyProtection="1"/>
    <xf numFmtId="0" fontId="10" fillId="0" borderId="44" xfId="0" applyFont="1" applyBorder="1" applyAlignment="1"/>
    <xf numFmtId="0" fontId="10" fillId="0" borderId="32" xfId="0" applyFont="1" applyBorder="1" applyAlignment="1"/>
    <xf numFmtId="0" fontId="10" fillId="0" borderId="45" xfId="0" applyFont="1" applyBorder="1" applyAlignment="1"/>
    <xf numFmtId="0" fontId="8" fillId="31" borderId="12" xfId="0" applyFont="1" applyFill="1" applyBorder="1" applyAlignment="1" applyProtection="1">
      <alignment horizontal="centerContinuous"/>
    </xf>
    <xf numFmtId="0" fontId="7" fillId="31" borderId="12" xfId="0" applyFont="1" applyFill="1" applyBorder="1" applyAlignment="1" applyProtection="1">
      <alignment horizontal="centerContinuous"/>
    </xf>
    <xf numFmtId="0" fontId="8" fillId="31" borderId="57" xfId="0" applyFont="1" applyFill="1" applyBorder="1" applyAlignment="1" applyProtection="1">
      <alignment horizontal="centerContinuous"/>
    </xf>
    <xf numFmtId="0" fontId="8" fillId="28" borderId="18" xfId="0" applyFont="1" applyFill="1" applyBorder="1" applyAlignment="1" applyProtection="1">
      <alignment horizontal="centerContinuous"/>
    </xf>
    <xf numFmtId="0" fontId="8" fillId="27" borderId="76" xfId="0" applyFont="1" applyFill="1" applyBorder="1" applyAlignment="1" applyProtection="1">
      <alignment horizontal="centerContinuous"/>
    </xf>
    <xf numFmtId="0" fontId="8" fillId="27" borderId="38" xfId="0" applyFont="1" applyFill="1" applyBorder="1" applyAlignment="1" applyProtection="1">
      <alignment horizontal="centerContinuous"/>
    </xf>
    <xf numFmtId="0" fontId="16" fillId="24" borderId="0" xfId="0" applyFont="1" applyFill="1" applyBorder="1" applyAlignment="1" applyProtection="1"/>
    <xf numFmtId="0" fontId="0" fillId="0" borderId="78" xfId="0" applyFill="1" applyBorder="1" applyAlignment="1"/>
    <xf numFmtId="0" fontId="7" fillId="0" borderId="0" xfId="0" applyFont="1" applyBorder="1" applyAlignment="1">
      <alignment horizontal="left"/>
    </xf>
    <xf numFmtId="0" fontId="7" fillId="0" borderId="0" xfId="0" applyFont="1" applyBorder="1" applyAlignment="1">
      <alignment horizontal="left" indent="1"/>
    </xf>
    <xf numFmtId="0" fontId="27" fillId="0" borderId="0" xfId="0" applyFont="1" applyBorder="1" applyAlignment="1" applyProtection="1">
      <alignment horizontal="left"/>
    </xf>
    <xf numFmtId="0" fontId="27" fillId="0" borderId="36" xfId="0" applyFont="1" applyBorder="1" applyAlignment="1"/>
    <xf numFmtId="0" fontId="27" fillId="0" borderId="0" xfId="0" applyFont="1" applyBorder="1" applyAlignment="1"/>
    <xf numFmtId="0" fontId="8" fillId="0" borderId="64" xfId="0" applyFont="1" applyFill="1" applyBorder="1" applyAlignment="1">
      <alignment horizontal="center"/>
    </xf>
    <xf numFmtId="0" fontId="0" fillId="0" borderId="60" xfId="0" applyFill="1" applyBorder="1" applyAlignment="1"/>
    <xf numFmtId="0" fontId="0" fillId="0" borderId="37" xfId="0" applyBorder="1" applyAlignment="1">
      <alignment horizontal="center"/>
    </xf>
    <xf numFmtId="0" fontId="7" fillId="0" borderId="37" xfId="0" applyFont="1" applyBorder="1" applyAlignment="1" applyProtection="1">
      <alignment horizontal="left" indent="1"/>
    </xf>
    <xf numFmtId="0" fontId="0" fillId="0" borderId="0" xfId="0" applyAlignment="1">
      <alignment horizontal="right"/>
    </xf>
    <xf numFmtId="0" fontId="13" fillId="26" borderId="0" xfId="0" applyFont="1" applyFill="1" applyAlignment="1" applyProtection="1">
      <alignment horizontal="left" indent="1"/>
      <protection locked="0"/>
    </xf>
    <xf numFmtId="0" fontId="27" fillId="24" borderId="0" xfId="0" applyFont="1" applyFill="1" applyBorder="1" applyAlignment="1" applyProtection="1"/>
    <xf numFmtId="0" fontId="8" fillId="24" borderId="0" xfId="0" applyFont="1" applyFill="1" applyBorder="1" applyAlignment="1" applyProtection="1"/>
    <xf numFmtId="0" fontId="0" fillId="0" borderId="0" xfId="0" applyFill="1" applyAlignment="1" applyProtection="1"/>
    <xf numFmtId="0" fontId="46" fillId="0" borderId="0" xfId="0" applyFont="1" applyFill="1" applyAlignment="1" applyProtection="1"/>
    <xf numFmtId="0" fontId="7" fillId="0" borderId="17" xfId="0" applyFont="1" applyFill="1" applyBorder="1" applyAlignment="1" applyProtection="1"/>
    <xf numFmtId="0" fontId="8" fillId="0" borderId="0" xfId="0" applyFont="1" applyFill="1" applyBorder="1" applyAlignment="1" applyProtection="1">
      <alignment horizontal="left"/>
    </xf>
    <xf numFmtId="0" fontId="11" fillId="26" borderId="18" xfId="0" applyFont="1" applyFill="1" applyBorder="1" applyAlignment="1" applyProtection="1">
      <alignment wrapText="1"/>
      <protection locked="0"/>
    </xf>
    <xf numFmtId="0" fontId="0" fillId="0" borderId="0" xfId="0" applyFill="1" applyAlignment="1">
      <alignment horizontal="center"/>
    </xf>
    <xf numFmtId="0" fontId="11" fillId="0" borderId="0" xfId="0" applyFont="1" applyFill="1" applyAlignment="1" applyProtection="1">
      <protection locked="0"/>
    </xf>
    <xf numFmtId="0" fontId="11" fillId="0" borderId="27" xfId="0" applyFont="1" applyFill="1" applyBorder="1" applyAlignment="1"/>
    <xf numFmtId="0" fontId="6" fillId="0" borderId="0" xfId="0" applyFont="1" applyBorder="1" applyAlignment="1">
      <alignment horizontal="left"/>
    </xf>
    <xf numFmtId="0" fontId="32" fillId="0" borderId="0" xfId="0" applyFont="1" applyBorder="1" applyAlignment="1" applyProtection="1"/>
    <xf numFmtId="0" fontId="19" fillId="0" borderId="0" xfId="0" applyFont="1" applyBorder="1" applyAlignment="1"/>
    <xf numFmtId="0" fontId="4" fillId="0" borderId="0" xfId="0" applyFont="1" applyFill="1" applyAlignment="1"/>
    <xf numFmtId="0" fontId="4" fillId="0" borderId="0" xfId="0" applyFont="1" applyFill="1" applyBorder="1" applyAlignment="1" applyProtection="1"/>
    <xf numFmtId="0" fontId="4" fillId="0" borderId="75" xfId="0" applyFont="1" applyFill="1" applyBorder="1" applyAlignment="1" applyProtection="1"/>
    <xf numFmtId="0" fontId="6" fillId="0" borderId="63" xfId="0" applyFont="1" applyFill="1" applyBorder="1" applyAlignment="1" applyProtection="1"/>
    <xf numFmtId="0" fontId="5" fillId="0" borderId="37" xfId="0" applyFont="1" applyBorder="1" applyAlignment="1" applyProtection="1"/>
    <xf numFmtId="0" fontId="5" fillId="0" borderId="42" xfId="0" applyFont="1" applyBorder="1" applyAlignment="1" applyProtection="1"/>
    <xf numFmtId="0" fontId="5" fillId="0" borderId="32" xfId="0" applyFont="1" applyBorder="1" applyAlignment="1" applyProtection="1"/>
    <xf numFmtId="0" fontId="5" fillId="0" borderId="45" xfId="0" applyFont="1" applyBorder="1" applyAlignment="1" applyProtection="1"/>
    <xf numFmtId="0" fontId="10" fillId="0" borderId="54" xfId="0" applyFont="1" applyBorder="1" applyAlignment="1" applyProtection="1">
      <alignment wrapText="1"/>
    </xf>
    <xf numFmtId="0" fontId="10" fillId="0" borderId="38" xfId="0" applyFont="1" applyBorder="1" applyAlignment="1" applyProtection="1">
      <alignment wrapText="1"/>
    </xf>
    <xf numFmtId="0" fontId="10" fillId="0" borderId="55" xfId="0" applyFont="1" applyBorder="1" applyAlignment="1" applyProtection="1">
      <alignment wrapText="1"/>
    </xf>
    <xf numFmtId="0" fontId="10" fillId="0" borderId="11" xfId="0" applyFont="1" applyBorder="1" applyAlignment="1" applyProtection="1">
      <alignment wrapText="1"/>
    </xf>
    <xf numFmtId="0" fontId="10" fillId="0" borderId="79" xfId="0" applyFont="1" applyBorder="1" applyAlignment="1" applyProtection="1">
      <alignment wrapText="1"/>
    </xf>
    <xf numFmtId="0" fontId="10" fillId="0" borderId="0" xfId="0" applyFont="1" applyBorder="1" applyAlignment="1" applyProtection="1">
      <alignment wrapText="1"/>
    </xf>
    <xf numFmtId="0" fontId="4" fillId="0" borderId="0" xfId="0" applyFont="1" applyBorder="1" applyAlignment="1" applyProtection="1">
      <alignment wrapText="1"/>
    </xf>
    <xf numFmtId="0" fontId="10" fillId="0" borderId="42" xfId="0" applyFont="1" applyBorder="1" applyAlignment="1">
      <alignment horizontal="left"/>
    </xf>
    <xf numFmtId="0" fontId="4" fillId="0" borderId="45" xfId="0" applyFont="1" applyBorder="1" applyAlignment="1">
      <alignment horizontal="center"/>
    </xf>
    <xf numFmtId="0" fontId="10" fillId="24" borderId="0" xfId="0" applyFont="1" applyFill="1" applyAlignment="1"/>
    <xf numFmtId="0" fontId="10" fillId="0" borderId="0" xfId="46" applyFont="1"/>
    <xf numFmtId="0" fontId="4" fillId="0" borderId="0" xfId="46" applyFont="1" applyBorder="1" applyAlignment="1">
      <alignment horizontal="right"/>
    </xf>
    <xf numFmtId="0" fontId="4" fillId="0" borderId="0" xfId="0" applyFont="1" applyFill="1" applyBorder="1" applyAlignment="1">
      <alignment horizontal="right"/>
    </xf>
    <xf numFmtId="0" fontId="4" fillId="0" borderId="0" xfId="0" applyFont="1" applyBorder="1" applyAlignment="1" applyProtection="1">
      <alignment horizontal="right"/>
    </xf>
    <xf numFmtId="0" fontId="4" fillId="0" borderId="47" xfId="0" applyFont="1" applyBorder="1" applyAlignment="1">
      <alignment horizontal="center"/>
    </xf>
    <xf numFmtId="0" fontId="4" fillId="0" borderId="0" xfId="0" applyFont="1" applyFill="1" applyAlignment="1">
      <alignment horizontal="center"/>
    </xf>
    <xf numFmtId="0" fontId="5" fillId="24" borderId="0" xfId="0" applyFont="1" applyFill="1" applyAlignment="1"/>
    <xf numFmtId="0" fontId="7" fillId="0" borderId="15" xfId="0" applyFont="1" applyFill="1" applyBorder="1" applyAlignment="1" applyProtection="1"/>
    <xf numFmtId="0" fontId="7" fillId="0" borderId="42" xfId="0" applyFont="1" applyFill="1" applyBorder="1" applyAlignment="1" applyProtection="1"/>
    <xf numFmtId="0" fontId="7" fillId="0" borderId="36" xfId="0" applyFont="1" applyFill="1" applyBorder="1" applyAlignment="1" applyProtection="1">
      <alignment horizontal="left" indent="1"/>
    </xf>
    <xf numFmtId="0" fontId="7" fillId="0" borderId="36" xfId="0" applyFont="1" applyBorder="1" applyAlignment="1" applyProtection="1">
      <alignment horizontal="left" indent="1"/>
    </xf>
    <xf numFmtId="0" fontId="4" fillId="0" borderId="32" xfId="0" applyFont="1" applyBorder="1" applyAlignment="1" applyProtection="1"/>
    <xf numFmtId="0" fontId="8" fillId="0" borderId="41" xfId="0" applyFont="1" applyBorder="1" applyAlignment="1" applyProtection="1">
      <alignment horizontal="left"/>
    </xf>
    <xf numFmtId="0" fontId="10" fillId="0" borderId="0" xfId="0" applyFont="1" applyBorder="1" applyAlignment="1" applyProtection="1">
      <alignment horizontal="left" indent="1"/>
    </xf>
    <xf numFmtId="0" fontId="10" fillId="0" borderId="18" xfId="0" applyFont="1" applyFill="1" applyBorder="1" applyAlignment="1" applyProtection="1">
      <alignment horizontal="left" vertical="center"/>
    </xf>
    <xf numFmtId="0" fontId="4" fillId="0" borderId="0" xfId="0" applyFont="1" applyFill="1" applyBorder="1" applyAlignment="1">
      <alignment vertical="center"/>
    </xf>
    <xf numFmtId="0" fontId="7" fillId="0" borderId="37" xfId="0" applyFont="1" applyBorder="1" applyAlignment="1" applyProtection="1"/>
    <xf numFmtId="0" fontId="10" fillId="0" borderId="58" xfId="0" applyFont="1" applyFill="1" applyBorder="1" applyAlignment="1" applyProtection="1">
      <alignment horizontal="left" vertical="center"/>
    </xf>
    <xf numFmtId="0" fontId="1" fillId="0" borderId="0" xfId="0" applyFont="1" applyAlignment="1">
      <alignment horizontal="center"/>
    </xf>
    <xf numFmtId="0" fontId="4" fillId="0" borderId="36" xfId="0" applyFont="1" applyFill="1" applyBorder="1" applyAlignment="1">
      <alignment vertical="center"/>
    </xf>
    <xf numFmtId="0" fontId="10" fillId="0" borderId="53" xfId="0" applyFont="1" applyBorder="1" applyAlignment="1" applyProtection="1"/>
    <xf numFmtId="0" fontId="10" fillId="0" borderId="36" xfId="0" applyFont="1" applyBorder="1" applyAlignment="1" applyProtection="1">
      <alignment wrapText="1"/>
    </xf>
    <xf numFmtId="0" fontId="10" fillId="0" borderId="27" xfId="0" applyFont="1" applyBorder="1" applyAlignment="1" applyProtection="1">
      <alignment wrapText="1"/>
    </xf>
    <xf numFmtId="0" fontId="10" fillId="0" borderId="51" xfId="0" applyFont="1" applyBorder="1" applyAlignment="1" applyProtection="1">
      <alignment wrapText="1"/>
    </xf>
    <xf numFmtId="0" fontId="4" fillId="0" borderId="63" xfId="0" applyFont="1" applyBorder="1" applyAlignment="1" applyProtection="1">
      <alignment wrapText="1"/>
    </xf>
    <xf numFmtId="0" fontId="4" fillId="0" borderId="53" xfId="0" applyFont="1" applyBorder="1" applyAlignment="1" applyProtection="1">
      <alignment wrapText="1"/>
    </xf>
    <xf numFmtId="0" fontId="4" fillId="0" borderId="75" xfId="0" applyFont="1" applyBorder="1" applyAlignment="1" applyProtection="1">
      <alignment wrapText="1"/>
    </xf>
    <xf numFmtId="0" fontId="7" fillId="0" borderId="0" xfId="0" applyFont="1" applyAlignment="1" applyProtection="1">
      <alignment horizontal="center"/>
    </xf>
    <xf numFmtId="0" fontId="42" fillId="0" borderId="0" xfId="0" applyFont="1" applyAlignment="1" applyProtection="1">
      <alignment horizontal="center"/>
    </xf>
    <xf numFmtId="0" fontId="44" fillId="0" borderId="0" xfId="0" applyFont="1" applyAlignment="1" applyProtection="1">
      <alignment horizontal="center"/>
    </xf>
    <xf numFmtId="0" fontId="7" fillId="0" borderId="53" xfId="0" applyFont="1" applyBorder="1" applyAlignment="1" applyProtection="1"/>
    <xf numFmtId="0" fontId="7" fillId="0" borderId="53" xfId="0" applyFont="1" applyFill="1" applyBorder="1" applyAlignment="1" applyProtection="1"/>
    <xf numFmtId="0" fontId="7" fillId="0" borderId="0" xfId="0" applyFont="1" applyBorder="1" applyAlignment="1" applyProtection="1">
      <alignment horizontal="center"/>
    </xf>
    <xf numFmtId="0" fontId="42" fillId="0" borderId="0" xfId="0" applyFont="1" applyBorder="1" applyAlignment="1" applyProtection="1">
      <alignment horizontal="center"/>
    </xf>
    <xf numFmtId="0" fontId="7" fillId="0" borderId="0" xfId="0" applyFont="1" applyFill="1" applyAlignment="1" applyProtection="1">
      <alignment horizontal="center"/>
    </xf>
    <xf numFmtId="0" fontId="1" fillId="0" borderId="0" xfId="0" applyFont="1" applyBorder="1" applyAlignment="1" applyProtection="1">
      <alignment horizontal="left"/>
    </xf>
    <xf numFmtId="0" fontId="1" fillId="0" borderId="0" xfId="0" applyFont="1" applyFill="1" applyBorder="1" applyAlignment="1" applyProtection="1">
      <alignment horizontal="left"/>
    </xf>
    <xf numFmtId="0" fontId="1" fillId="0" borderId="0" xfId="0" applyFont="1" applyFill="1" applyBorder="1" applyAlignment="1" applyProtection="1"/>
    <xf numFmtId="0" fontId="1" fillId="0" borderId="0" xfId="0" applyFont="1" applyFill="1" applyBorder="1" applyAlignment="1" applyProtection="1">
      <alignment horizontal="left" indent="1"/>
    </xf>
    <xf numFmtId="0" fontId="10" fillId="0" borderId="0" xfId="0" applyFont="1" applyBorder="1" applyAlignment="1">
      <alignment horizontal="left"/>
    </xf>
    <xf numFmtId="0" fontId="9" fillId="0" borderId="0" xfId="0" applyFont="1" applyFill="1" applyBorder="1" applyAlignment="1" applyProtection="1">
      <alignment horizontal="center"/>
      <protection locked="0"/>
    </xf>
    <xf numFmtId="0" fontId="4" fillId="0" borderId="53" xfId="0" applyFont="1" applyBorder="1" applyAlignment="1" applyProtection="1"/>
    <xf numFmtId="0" fontId="4" fillId="30" borderId="45" xfId="0" applyFont="1" applyFill="1" applyBorder="1" applyAlignment="1" applyProtection="1">
      <alignment horizontal="centerContinuous"/>
    </xf>
    <xf numFmtId="0" fontId="40" fillId="0" borderId="0" xfId="0" applyFont="1" applyFill="1" applyBorder="1" applyAlignment="1" applyProtection="1">
      <alignment horizontal="center"/>
    </xf>
    <xf numFmtId="0" fontId="8" fillId="0" borderId="42" xfId="0" applyFont="1" applyFill="1" applyBorder="1" applyAlignment="1" applyProtection="1">
      <alignment horizontal="center"/>
    </xf>
    <xf numFmtId="0" fontId="27" fillId="0" borderId="0" xfId="0" applyFont="1" applyFill="1" applyBorder="1" applyAlignment="1" applyProtection="1"/>
    <xf numFmtId="0" fontId="10" fillId="0" borderId="0" xfId="0" applyFont="1" applyBorder="1" applyAlignment="1" applyProtection="1">
      <alignment horizontal="left" indent="2"/>
    </xf>
    <xf numFmtId="1" fontId="10" fillId="0" borderId="0" xfId="0" applyNumberFormat="1" applyFont="1" applyBorder="1" applyAlignment="1" applyProtection="1">
      <alignment horizontal="left"/>
    </xf>
    <xf numFmtId="0" fontId="1" fillId="0" borderId="12" xfId="0" applyFont="1" applyFill="1" applyBorder="1" applyAlignment="1"/>
    <xf numFmtId="0" fontId="10" fillId="0" borderId="37" xfId="0" applyFont="1" applyBorder="1" applyAlignment="1">
      <alignment horizontal="left"/>
    </xf>
    <xf numFmtId="0" fontId="10" fillId="0" borderId="32" xfId="0" applyFont="1" applyBorder="1" applyAlignment="1">
      <alignment horizontal="left"/>
    </xf>
    <xf numFmtId="0" fontId="10" fillId="0" borderId="0" xfId="0" applyFont="1" applyFill="1" applyBorder="1" applyAlignment="1">
      <alignment horizontal="left"/>
    </xf>
    <xf numFmtId="0" fontId="6" fillId="0" borderId="0" xfId="0" applyFont="1" applyFill="1" applyBorder="1" applyAlignment="1"/>
    <xf numFmtId="0" fontId="4" fillId="0" borderId="49" xfId="0" applyFont="1" applyBorder="1" applyAlignment="1">
      <alignment horizontal="center"/>
    </xf>
    <xf numFmtId="0" fontId="4" fillId="0" borderId="37" xfId="0" applyFont="1" applyBorder="1" applyAlignment="1">
      <alignment horizontal="center"/>
    </xf>
    <xf numFmtId="0" fontId="4" fillId="0" borderId="43" xfId="0" applyFont="1" applyBorder="1" applyAlignment="1">
      <alignment horizontal="center"/>
    </xf>
    <xf numFmtId="0" fontId="4" fillId="0" borderId="66" xfId="0" applyFont="1" applyBorder="1" applyAlignment="1">
      <alignment vertical="center"/>
    </xf>
    <xf numFmtId="0" fontId="10" fillId="0" borderId="66" xfId="0" applyFont="1" applyBorder="1" applyAlignment="1">
      <alignment vertical="center"/>
    </xf>
    <xf numFmtId="0" fontId="10" fillId="0" borderId="80" xfId="0" applyFont="1" applyBorder="1" applyAlignment="1">
      <alignment vertical="center"/>
    </xf>
    <xf numFmtId="0" fontId="4" fillId="0" borderId="73" xfId="0" applyFont="1" applyBorder="1" applyAlignment="1">
      <alignment vertical="center"/>
    </xf>
    <xf numFmtId="0" fontId="4" fillId="0" borderId="42" xfId="0" applyFont="1" applyBorder="1" applyAlignment="1">
      <alignment vertical="center"/>
    </xf>
    <xf numFmtId="0" fontId="10" fillId="0" borderId="39" xfId="0" applyFont="1" applyBorder="1" applyAlignment="1">
      <alignment vertical="center"/>
    </xf>
    <xf numFmtId="0" fontId="4" fillId="0" borderId="58" xfId="0" applyFont="1" applyBorder="1" applyAlignment="1">
      <alignment vertical="center"/>
    </xf>
    <xf numFmtId="0" fontId="4" fillId="0" borderId="58" xfId="0" applyFont="1" applyBorder="1" applyAlignment="1">
      <alignment horizontal="center" vertical="center"/>
    </xf>
    <xf numFmtId="0" fontId="4" fillId="0" borderId="65" xfId="0" applyFont="1" applyBorder="1" applyAlignment="1">
      <alignment horizontal="center" vertical="center"/>
    </xf>
    <xf numFmtId="0" fontId="4" fillId="0" borderId="70" xfId="0" applyFont="1" applyBorder="1" applyAlignment="1">
      <alignment vertical="center"/>
    </xf>
    <xf numFmtId="0" fontId="8" fillId="0" borderId="56" xfId="0" applyFont="1" applyBorder="1" applyAlignment="1" applyProtection="1">
      <alignment horizontal="center" textRotation="90" wrapText="1"/>
    </xf>
    <xf numFmtId="0" fontId="8" fillId="0" borderId="10" xfId="0" applyFont="1" applyBorder="1" applyAlignment="1" applyProtection="1">
      <alignment horizontal="center" textRotation="90" wrapText="1"/>
    </xf>
    <xf numFmtId="0" fontId="8" fillId="0" borderId="57" xfId="0" applyFont="1" applyBorder="1" applyAlignment="1" applyProtection="1">
      <alignment horizontal="center" textRotation="90" wrapText="1"/>
    </xf>
    <xf numFmtId="0" fontId="8" fillId="0" borderId="12" xfId="0" applyFont="1" applyBorder="1" applyAlignment="1" applyProtection="1">
      <alignment horizontal="center" textRotation="90" wrapText="1"/>
    </xf>
    <xf numFmtId="0" fontId="8" fillId="0" borderId="35" xfId="0" applyFont="1" applyBorder="1" applyAlignment="1" applyProtection="1">
      <alignment textRotation="90" wrapText="1"/>
    </xf>
    <xf numFmtId="0" fontId="8" fillId="0" borderId="16" xfId="0" applyFont="1" applyFill="1" applyBorder="1" applyAlignment="1" applyProtection="1">
      <alignment textRotation="90" wrapText="1"/>
    </xf>
    <xf numFmtId="0" fontId="8" fillId="0" borderId="15" xfId="0" applyFont="1" applyFill="1" applyBorder="1" applyAlignment="1" applyProtection="1">
      <alignment textRotation="90" wrapText="1"/>
    </xf>
    <xf numFmtId="0" fontId="8" fillId="0" borderId="33" xfId="0" applyFont="1" applyBorder="1" applyAlignment="1" applyProtection="1">
      <alignment textRotation="90" wrapText="1"/>
    </xf>
    <xf numFmtId="0" fontId="8" fillId="0" borderId="39" xfId="0" applyFont="1" applyBorder="1" applyAlignment="1" applyProtection="1">
      <alignment textRotation="90" wrapText="1"/>
    </xf>
    <xf numFmtId="0" fontId="8" fillId="0" borderId="39" xfId="0" applyFont="1" applyFill="1" applyBorder="1" applyAlignment="1" applyProtection="1">
      <alignment textRotation="90" wrapText="1"/>
    </xf>
    <xf numFmtId="0" fontId="8" fillId="0" borderId="57" xfId="0" applyFont="1" applyBorder="1" applyAlignment="1" applyProtection="1">
      <alignment textRotation="90" wrapText="1"/>
    </xf>
    <xf numFmtId="164" fontId="7" fillId="0" borderId="36" xfId="0" applyNumberFormat="1" applyFont="1" applyFill="1" applyBorder="1" applyAlignment="1" applyProtection="1"/>
    <xf numFmtId="164" fontId="7" fillId="0" borderId="0" xfId="0" applyNumberFormat="1" applyFont="1" applyFill="1" applyBorder="1" applyAlignment="1" applyProtection="1"/>
    <xf numFmtId="164" fontId="7" fillId="0" borderId="60" xfId="0" applyNumberFormat="1" applyFont="1" applyFill="1" applyBorder="1" applyAlignment="1" applyProtection="1"/>
    <xf numFmtId="164" fontId="7" fillId="0" borderId="59" xfId="0" applyNumberFormat="1" applyFont="1" applyFill="1" applyBorder="1" applyAlignment="1" applyProtection="1"/>
    <xf numFmtId="164" fontId="42" fillId="0" borderId="0" xfId="0" applyNumberFormat="1" applyFont="1" applyFill="1" applyAlignment="1" applyProtection="1"/>
    <xf numFmtId="164" fontId="8" fillId="0" borderId="0" xfId="0" applyNumberFormat="1" applyFont="1" applyAlignment="1" applyProtection="1"/>
    <xf numFmtId="164" fontId="8" fillId="0" borderId="29" xfId="0" applyNumberFormat="1" applyFont="1" applyFill="1" applyBorder="1" applyAlignment="1" applyProtection="1"/>
    <xf numFmtId="164" fontId="8" fillId="0" borderId="0" xfId="0" applyNumberFormat="1" applyFont="1" applyFill="1" applyBorder="1" applyAlignment="1" applyProtection="1"/>
    <xf numFmtId="164" fontId="7" fillId="0" borderId="0" xfId="0" applyNumberFormat="1" applyFont="1" applyAlignment="1" applyProtection="1"/>
    <xf numFmtId="164" fontId="8" fillId="0" borderId="0" xfId="0" applyNumberFormat="1" applyFont="1" applyBorder="1" applyAlignment="1" applyProtection="1"/>
    <xf numFmtId="164" fontId="8" fillId="0" borderId="0" xfId="0" applyNumberFormat="1" applyFont="1" applyBorder="1" applyAlignment="1" applyProtection="1">
      <alignment horizontal="right"/>
    </xf>
    <xf numFmtId="164" fontId="8" fillId="0" borderId="37" xfId="0" applyNumberFormat="1" applyFont="1" applyFill="1" applyBorder="1" applyAlignment="1" applyProtection="1"/>
    <xf numFmtId="164" fontId="7" fillId="0" borderId="0" xfId="0" applyNumberFormat="1" applyFont="1" applyBorder="1" applyAlignment="1" applyProtection="1"/>
    <xf numFmtId="164" fontId="7" fillId="0" borderId="44" xfId="0" applyNumberFormat="1" applyFont="1" applyFill="1" applyBorder="1" applyAlignment="1" applyProtection="1"/>
    <xf numFmtId="164" fontId="7" fillId="0" borderId="32" xfId="0" applyNumberFormat="1" applyFont="1" applyBorder="1" applyAlignment="1" applyProtection="1"/>
    <xf numFmtId="164" fontId="8" fillId="0" borderId="32" xfId="0" applyNumberFormat="1" applyFont="1" applyBorder="1" applyAlignment="1" applyProtection="1"/>
    <xf numFmtId="0" fontId="8" fillId="0" borderId="33" xfId="0" applyFont="1" applyFill="1" applyBorder="1" applyAlignment="1" applyProtection="1">
      <alignment textRotation="90" wrapText="1"/>
    </xf>
    <xf numFmtId="164" fontId="7" fillId="32" borderId="14" xfId="0" applyNumberFormat="1" applyFont="1" applyFill="1" applyBorder="1" applyAlignment="1" applyProtection="1">
      <alignment horizontal="right"/>
    </xf>
    <xf numFmtId="164" fontId="7" fillId="32" borderId="59" xfId="0" applyNumberFormat="1" applyFont="1" applyFill="1" applyBorder="1" applyAlignment="1" applyProtection="1">
      <alignment horizontal="right"/>
    </xf>
    <xf numFmtId="164" fontId="7" fillId="32" borderId="78" xfId="0" applyNumberFormat="1" applyFont="1" applyFill="1" applyBorder="1" applyAlignment="1" applyProtection="1"/>
    <xf numFmtId="0" fontId="7" fillId="28" borderId="55" xfId="0" applyFont="1" applyFill="1" applyBorder="1" applyAlignment="1" applyProtection="1">
      <alignment horizontal="centerContinuous"/>
    </xf>
    <xf numFmtId="0" fontId="7" fillId="0" borderId="60" xfId="0" applyFont="1" applyBorder="1" applyAlignment="1" applyProtection="1"/>
    <xf numFmtId="164" fontId="7" fillId="32" borderId="60" xfId="0" applyNumberFormat="1" applyFont="1" applyFill="1" applyBorder="1" applyAlignment="1" applyProtection="1"/>
    <xf numFmtId="164" fontId="7" fillId="32" borderId="60" xfId="0" applyNumberFormat="1" applyFont="1" applyFill="1" applyBorder="1" applyAlignment="1" applyProtection="1">
      <alignment horizontal="right"/>
    </xf>
    <xf numFmtId="164" fontId="7" fillId="0" borderId="60" xfId="0" applyNumberFormat="1" applyFont="1" applyFill="1" applyBorder="1" applyAlignment="1" applyProtection="1">
      <alignment horizontal="right"/>
    </xf>
    <xf numFmtId="0" fontId="7" fillId="27" borderId="43" xfId="0" applyFont="1" applyFill="1" applyBorder="1" applyAlignment="1" applyProtection="1">
      <alignment horizontal="centerContinuous"/>
    </xf>
    <xf numFmtId="0" fontId="7" fillId="27" borderId="35" xfId="0" applyFont="1" applyFill="1" applyBorder="1" applyAlignment="1" applyProtection="1"/>
    <xf numFmtId="0" fontId="7" fillId="0" borderId="78" xfId="0" applyFont="1" applyBorder="1" applyAlignment="1" applyProtection="1"/>
    <xf numFmtId="164" fontId="7" fillId="32" borderId="0" xfId="0" applyNumberFormat="1" applyFont="1" applyFill="1" applyBorder="1" applyAlignment="1" applyProtection="1"/>
    <xf numFmtId="164" fontId="7" fillId="32" borderId="78" xfId="0" applyNumberFormat="1" applyFont="1" applyFill="1" applyBorder="1" applyAlignment="1" applyProtection="1">
      <alignment horizontal="right"/>
    </xf>
    <xf numFmtId="164" fontId="7" fillId="0" borderId="78" xfId="0" applyNumberFormat="1" applyFont="1" applyFill="1" applyBorder="1" applyAlignment="1" applyProtection="1">
      <alignment horizontal="right"/>
    </xf>
    <xf numFmtId="164" fontId="7" fillId="32" borderId="64" xfId="0" applyNumberFormat="1" applyFont="1" applyFill="1" applyBorder="1" applyAlignment="1" applyProtection="1">
      <alignment horizontal="right"/>
    </xf>
    <xf numFmtId="0" fontId="7" fillId="0" borderId="42" xfId="0" applyFont="1" applyBorder="1" applyAlignment="1" applyProtection="1">
      <alignment wrapText="1"/>
    </xf>
    <xf numFmtId="0" fontId="7" fillId="0" borderId="60" xfId="0" applyFont="1" applyBorder="1" applyAlignment="1" applyProtection="1">
      <alignment wrapText="1"/>
    </xf>
    <xf numFmtId="0" fontId="8" fillId="0" borderId="60" xfId="0" applyFont="1" applyBorder="1" applyAlignment="1" applyProtection="1"/>
    <xf numFmtId="0" fontId="40" fillId="0" borderId="0" xfId="0" applyFont="1" applyBorder="1" applyAlignment="1" applyProtection="1">
      <alignment horizontal="center"/>
    </xf>
    <xf numFmtId="0" fontId="1" fillId="0" borderId="0" xfId="46" applyFont="1" applyBorder="1" applyAlignment="1">
      <alignment horizontal="left" indent="1"/>
    </xf>
    <xf numFmtId="164" fontId="8" fillId="32" borderId="60" xfId="0" applyNumberFormat="1" applyFont="1" applyFill="1" applyBorder="1" applyAlignment="1" applyProtection="1"/>
    <xf numFmtId="164" fontId="8" fillId="32" borderId="78" xfId="0" applyNumberFormat="1" applyFont="1" applyFill="1" applyBorder="1" applyAlignment="1" applyProtection="1"/>
    <xf numFmtId="164" fontId="7" fillId="32" borderId="36" xfId="0" applyNumberFormat="1" applyFont="1" applyFill="1" applyBorder="1" applyAlignment="1" applyProtection="1"/>
    <xf numFmtId="164" fontId="8" fillId="0" borderId="45" xfId="0" applyNumberFormat="1" applyFont="1" applyBorder="1" applyAlignment="1" applyProtection="1"/>
    <xf numFmtId="164" fontId="8" fillId="0" borderId="44" xfId="0" applyNumberFormat="1" applyFont="1" applyBorder="1" applyAlignment="1" applyProtection="1"/>
    <xf numFmtId="164" fontId="7" fillId="0" borderId="81" xfId="0" applyNumberFormat="1" applyFont="1" applyBorder="1" applyAlignment="1" applyProtection="1"/>
    <xf numFmtId="164" fontId="40" fillId="0" borderId="0" xfId="0" applyNumberFormat="1" applyFont="1" applyFill="1" applyBorder="1" applyAlignment="1" applyProtection="1">
      <alignment horizontal="center"/>
    </xf>
    <xf numFmtId="164" fontId="8" fillId="0" borderId="41" xfId="0" applyNumberFormat="1" applyFont="1" applyFill="1" applyBorder="1" applyAlignment="1" applyProtection="1"/>
    <xf numFmtId="164" fontId="8" fillId="0" borderId="42" xfId="0" applyNumberFormat="1" applyFont="1" applyFill="1" applyBorder="1" applyAlignment="1" applyProtection="1"/>
    <xf numFmtId="164" fontId="8" fillId="0" borderId="43" xfId="0" applyNumberFormat="1" applyFont="1" applyFill="1" applyBorder="1" applyAlignment="1" applyProtection="1"/>
    <xf numFmtId="164" fontId="12" fillId="0" borderId="36" xfId="0" applyNumberFormat="1" applyFont="1" applyFill="1" applyBorder="1" applyAlignment="1" applyProtection="1"/>
    <xf numFmtId="164" fontId="12" fillId="0" borderId="0" xfId="0" applyNumberFormat="1" applyFont="1" applyFill="1" applyBorder="1" applyAlignment="1" applyProtection="1"/>
    <xf numFmtId="164" fontId="8" fillId="0" borderId="60" xfId="0" applyNumberFormat="1" applyFont="1" applyFill="1" applyBorder="1" applyAlignment="1" applyProtection="1"/>
    <xf numFmtId="164" fontId="12" fillId="0" borderId="60" xfId="0" applyNumberFormat="1" applyFont="1" applyFill="1" applyBorder="1" applyAlignment="1" applyProtection="1"/>
    <xf numFmtId="164" fontId="8" fillId="0" borderId="78" xfId="0" applyNumberFormat="1" applyFont="1" applyFill="1" applyBorder="1" applyAlignment="1" applyProtection="1"/>
    <xf numFmtId="164" fontId="14" fillId="0" borderId="0" xfId="0" applyNumberFormat="1" applyFont="1" applyFill="1" applyBorder="1" applyAlignment="1" applyProtection="1"/>
    <xf numFmtId="164" fontId="8" fillId="32" borderId="44" xfId="0" applyNumberFormat="1" applyFont="1" applyFill="1" applyBorder="1" applyAlignment="1" applyProtection="1"/>
    <xf numFmtId="164" fontId="8" fillId="32" borderId="32" xfId="0" applyNumberFormat="1" applyFont="1" applyFill="1" applyBorder="1" applyAlignment="1" applyProtection="1"/>
    <xf numFmtId="164" fontId="8" fillId="32" borderId="45" xfId="0" applyNumberFormat="1" applyFont="1" applyFill="1" applyBorder="1" applyAlignment="1" applyProtection="1"/>
    <xf numFmtId="164" fontId="8" fillId="32" borderId="81" xfId="0" applyNumberFormat="1" applyFont="1" applyFill="1" applyBorder="1" applyAlignment="1" applyProtection="1"/>
    <xf numFmtId="164" fontId="0" fillId="0" borderId="0" xfId="0" applyNumberFormat="1" applyAlignment="1" applyProtection="1"/>
    <xf numFmtId="164" fontId="0" fillId="0" borderId="0" xfId="0" applyNumberFormat="1" applyFill="1" applyAlignment="1" applyProtection="1"/>
    <xf numFmtId="0" fontId="10" fillId="0" borderId="44" xfId="0" applyFont="1" applyBorder="1" applyAlignment="1" applyProtection="1">
      <alignment wrapText="1"/>
    </xf>
    <xf numFmtId="0" fontId="10" fillId="0" borderId="32" xfId="0" applyFont="1" applyBorder="1" applyAlignment="1" applyProtection="1">
      <alignment wrapText="1"/>
    </xf>
    <xf numFmtId="0" fontId="7" fillId="0" borderId="43" xfId="0" applyFont="1" applyBorder="1" applyAlignment="1" applyProtection="1"/>
    <xf numFmtId="0" fontId="4" fillId="0" borderId="81" xfId="0" applyFont="1" applyBorder="1" applyAlignment="1">
      <alignment horizontal="center"/>
    </xf>
    <xf numFmtId="0" fontId="8" fillId="0" borderId="72" xfId="0" applyFont="1" applyBorder="1" applyAlignment="1" applyProtection="1">
      <alignment horizontal="right"/>
    </xf>
    <xf numFmtId="10" fontId="11" fillId="26" borderId="18" xfId="55" applyNumberFormat="1" applyFont="1" applyFill="1" applyBorder="1" applyProtection="1">
      <protection locked="0"/>
    </xf>
    <xf numFmtId="0" fontId="4" fillId="25" borderId="28" xfId="0" applyFont="1" applyFill="1" applyBorder="1" applyAlignment="1">
      <alignment horizontal="center"/>
    </xf>
    <xf numFmtId="0" fontId="4" fillId="25" borderId="14" xfId="0" applyFont="1" applyFill="1" applyBorder="1" applyAlignment="1">
      <alignment horizontal="center"/>
    </xf>
    <xf numFmtId="0" fontId="4" fillId="25" borderId="0" xfId="0" applyFont="1" applyFill="1" applyBorder="1" applyAlignment="1">
      <alignment horizontal="center"/>
    </xf>
    <xf numFmtId="0" fontId="4" fillId="0" borderId="44" xfId="0" applyFont="1" applyBorder="1" applyAlignment="1">
      <alignment vertical="center"/>
    </xf>
    <xf numFmtId="0" fontId="4" fillId="0" borderId="45" xfId="0" applyFont="1" applyBorder="1" applyAlignment="1">
      <alignment vertical="center"/>
    </xf>
    <xf numFmtId="0" fontId="10" fillId="0" borderId="79" xfId="0" applyFont="1" applyBorder="1" applyAlignment="1">
      <alignment horizontal="left" vertical="center"/>
    </xf>
    <xf numFmtId="0" fontId="4" fillId="0" borderId="41" xfId="0" applyFont="1" applyBorder="1" applyAlignment="1">
      <alignment vertical="center"/>
    </xf>
    <xf numFmtId="0" fontId="4" fillId="0" borderId="78" xfId="0" applyFont="1" applyBorder="1" applyAlignment="1">
      <alignment vertical="center"/>
    </xf>
    <xf numFmtId="0" fontId="10" fillId="0" borderId="72" xfId="0" applyFont="1" applyBorder="1" applyAlignment="1">
      <alignment horizontal="left" vertical="center" indent="1"/>
    </xf>
    <xf numFmtId="0" fontId="4" fillId="0" borderId="0" xfId="0" applyFont="1" applyFill="1" applyBorder="1" applyAlignment="1">
      <alignment horizontal="left"/>
    </xf>
    <xf numFmtId="0" fontId="7" fillId="0" borderId="53" xfId="0" applyFont="1" applyFill="1" applyBorder="1" applyAlignment="1"/>
    <xf numFmtId="0" fontId="4" fillId="0" borderId="0" xfId="0" applyFont="1" applyBorder="1" applyAlignment="1">
      <alignment horizontal="left"/>
    </xf>
    <xf numFmtId="164" fontId="11" fillId="26" borderId="36" xfId="0" applyNumberFormat="1" applyFont="1" applyFill="1" applyBorder="1" applyAlignment="1" applyProtection="1">
      <protection locked="0"/>
    </xf>
    <xf numFmtId="164" fontId="11" fillId="26" borderId="56" xfId="0" applyNumberFormat="1" applyFont="1" applyFill="1" applyBorder="1" applyAlignment="1" applyProtection="1">
      <protection locked="0"/>
    </xf>
    <xf numFmtId="164" fontId="32" fillId="0" borderId="36" xfId="0" applyNumberFormat="1" applyFont="1" applyFill="1" applyBorder="1" applyAlignment="1" applyProtection="1"/>
    <xf numFmtId="164" fontId="7" fillId="0" borderId="14" xfId="0" applyNumberFormat="1" applyFont="1" applyFill="1" applyBorder="1" applyAlignment="1" applyProtection="1">
      <alignment horizontal="right"/>
    </xf>
    <xf numFmtId="164" fontId="7" fillId="0" borderId="59" xfId="0" applyNumberFormat="1" applyFont="1" applyFill="1" applyBorder="1" applyAlignment="1" applyProtection="1">
      <alignment horizontal="right"/>
    </xf>
    <xf numFmtId="164" fontId="7" fillId="0" borderId="0" xfId="0" applyNumberFormat="1" applyFont="1" applyFill="1" applyAlignment="1" applyProtection="1"/>
    <xf numFmtId="164" fontId="8" fillId="0" borderId="0" xfId="0" applyNumberFormat="1" applyFont="1" applyFill="1" applyBorder="1" applyAlignment="1" applyProtection="1">
      <alignment horizontal="right"/>
    </xf>
    <xf numFmtId="164" fontId="8" fillId="0" borderId="0" xfId="0" applyNumberFormat="1" applyFont="1" applyFill="1" applyAlignment="1" applyProtection="1"/>
    <xf numFmtId="164" fontId="8" fillId="32" borderId="11" xfId="0" applyNumberFormat="1" applyFont="1" applyFill="1" applyBorder="1" applyAlignment="1" applyProtection="1"/>
    <xf numFmtId="164" fontId="8" fillId="32" borderId="79" xfId="0" applyNumberFormat="1" applyFont="1" applyFill="1" applyBorder="1" applyAlignment="1" applyProtection="1"/>
    <xf numFmtId="164" fontId="8" fillId="32" borderId="77" xfId="0" applyNumberFormat="1" applyFont="1" applyFill="1" applyBorder="1" applyAlignment="1" applyProtection="1"/>
    <xf numFmtId="164" fontId="8" fillId="32" borderId="54" xfId="0" applyNumberFormat="1" applyFont="1" applyFill="1" applyBorder="1" applyAlignment="1" applyProtection="1"/>
    <xf numFmtId="164" fontId="8" fillId="32" borderId="38" xfId="0" applyNumberFormat="1" applyFont="1" applyFill="1" applyBorder="1" applyAlignment="1" applyProtection="1"/>
    <xf numFmtId="164" fontId="8" fillId="32" borderId="55" xfId="0" applyNumberFormat="1" applyFont="1" applyFill="1" applyBorder="1" applyAlignment="1" applyProtection="1"/>
    <xf numFmtId="164" fontId="8" fillId="32" borderId="71" xfId="0" applyNumberFormat="1" applyFont="1" applyFill="1" applyBorder="1" applyAlignment="1" applyProtection="1"/>
    <xf numFmtId="0" fontId="7" fillId="0" borderId="41" xfId="0" applyFont="1" applyBorder="1" applyAlignment="1" applyProtection="1"/>
    <xf numFmtId="0" fontId="4" fillId="0" borderId="37" xfId="0" applyFont="1" applyFill="1" applyBorder="1" applyAlignment="1">
      <alignment horizontal="left"/>
    </xf>
    <xf numFmtId="0" fontId="42" fillId="0" borderId="0" xfId="0" quotePrefix="1" applyFont="1" applyBorder="1" applyAlignment="1" applyProtection="1">
      <alignment horizontal="center"/>
    </xf>
    <xf numFmtId="164" fontId="1" fillId="24" borderId="14" xfId="0" applyNumberFormat="1" applyFont="1" applyFill="1" applyBorder="1" applyAlignment="1" applyProtection="1"/>
    <xf numFmtId="164" fontId="1" fillId="24" borderId="0" xfId="0" applyNumberFormat="1" applyFont="1" applyFill="1" applyBorder="1" applyAlignment="1" applyProtection="1"/>
    <xf numFmtId="0" fontId="19" fillId="0" borderId="18" xfId="0" applyFont="1" applyFill="1" applyBorder="1" applyAlignment="1" applyProtection="1">
      <alignment horizontal="center" vertical="center" wrapText="1"/>
    </xf>
    <xf numFmtId="0" fontId="0" fillId="0" borderId="49" xfId="0" applyBorder="1" applyAlignment="1" applyProtection="1"/>
    <xf numFmtId="0" fontId="4" fillId="0" borderId="49" xfId="0" applyFont="1" applyBorder="1" applyAlignment="1" applyProtection="1">
      <alignment horizontal="center" wrapText="1"/>
    </xf>
    <xf numFmtId="0" fontId="0" fillId="0" borderId="56" xfId="0" applyBorder="1" applyAlignment="1" applyProtection="1"/>
    <xf numFmtId="0" fontId="4" fillId="0" borderId="31" xfId="0" applyFont="1" applyBorder="1" applyAlignment="1" applyProtection="1">
      <alignment horizontal="center" wrapText="1"/>
    </xf>
    <xf numFmtId="164" fontId="0" fillId="0" borderId="14" xfId="0" applyNumberFormat="1" applyBorder="1" applyAlignment="1" applyProtection="1"/>
    <xf numFmtId="164" fontId="0" fillId="0" borderId="0" xfId="0" applyNumberFormat="1" applyBorder="1" applyAlignment="1" applyProtection="1"/>
    <xf numFmtId="164" fontId="0" fillId="0" borderId="28" xfId="0" applyNumberFormat="1" applyBorder="1" applyAlignment="1" applyProtection="1"/>
    <xf numFmtId="164" fontId="0" fillId="25" borderId="14" xfId="0" applyNumberFormat="1" applyFill="1" applyBorder="1" applyAlignment="1" applyProtection="1"/>
    <xf numFmtId="164" fontId="0" fillId="25" borderId="0" xfId="0" applyNumberFormat="1" applyFill="1" applyBorder="1" applyAlignment="1" applyProtection="1"/>
    <xf numFmtId="164" fontId="0" fillId="0" borderId="14" xfId="0" quotePrefix="1" applyNumberFormat="1" applyBorder="1" applyAlignment="1" applyProtection="1"/>
    <xf numFmtId="164" fontId="0" fillId="0" borderId="14" xfId="0" applyNumberFormat="1" applyFill="1" applyBorder="1" applyAlignment="1" applyProtection="1"/>
    <xf numFmtId="164" fontId="0" fillId="0" borderId="0" xfId="0" applyNumberFormat="1" applyFill="1" applyBorder="1" applyAlignment="1" applyProtection="1"/>
    <xf numFmtId="164" fontId="1" fillId="0" borderId="14" xfId="0" applyNumberFormat="1" applyFont="1" applyFill="1" applyBorder="1" applyAlignment="1" applyProtection="1"/>
    <xf numFmtId="164" fontId="11" fillId="0" borderId="14" xfId="0" applyNumberFormat="1" applyFont="1" applyFill="1" applyBorder="1" applyAlignment="1" applyProtection="1"/>
    <xf numFmtId="164" fontId="11" fillId="0" borderId="0" xfId="0" applyNumberFormat="1" applyFont="1" applyFill="1" applyBorder="1" applyAlignment="1" applyProtection="1"/>
    <xf numFmtId="164" fontId="0" fillId="0" borderId="14" xfId="0" quotePrefix="1" applyNumberFormat="1" applyFill="1" applyBorder="1" applyAlignment="1" applyProtection="1"/>
    <xf numFmtId="0" fontId="0" fillId="0" borderId="0" xfId="0" applyBorder="1" applyAlignment="1" applyProtection="1">
      <alignment horizontal="left"/>
    </xf>
    <xf numFmtId="164" fontId="1" fillId="0" borderId="0" xfId="0" applyNumberFormat="1" applyFont="1" applyFill="1" applyBorder="1" applyAlignment="1" applyProtection="1"/>
    <xf numFmtId="164" fontId="0" fillId="25" borderId="14" xfId="0" applyNumberFormat="1" applyFill="1" applyBorder="1" applyAlignment="1" applyProtection="1">
      <alignment horizontal="right"/>
    </xf>
    <xf numFmtId="164" fontId="0" fillId="0" borderId="14" xfId="0" applyNumberFormat="1" applyBorder="1" applyAlignment="1" applyProtection="1">
      <alignment horizontal="right"/>
    </xf>
    <xf numFmtId="0" fontId="0" fillId="0" borderId="0" xfId="0" applyBorder="1" applyAlignment="1" applyProtection="1">
      <alignment horizontal="right"/>
    </xf>
    <xf numFmtId="164" fontId="0" fillId="32" borderId="14" xfId="0" applyNumberFormat="1" applyFill="1" applyBorder="1" applyAlignment="1" applyProtection="1"/>
    <xf numFmtId="164" fontId="0" fillId="0" borderId="0" xfId="0" applyNumberFormat="1" applyBorder="1" applyAlignment="1" applyProtection="1">
      <alignment horizontal="right"/>
    </xf>
    <xf numFmtId="0" fontId="4" fillId="0" borderId="14" xfId="0" applyFont="1" applyFill="1" applyBorder="1" applyAlignment="1" applyProtection="1"/>
    <xf numFmtId="0" fontId="19" fillId="0" borderId="66" xfId="0" applyFont="1" applyFill="1" applyBorder="1" applyAlignment="1" applyProtection="1">
      <alignment horizontal="center" vertical="center" wrapText="1"/>
    </xf>
    <xf numFmtId="0" fontId="10" fillId="0" borderId="0" xfId="0" applyFont="1" applyBorder="1" applyAlignment="1" applyProtection="1">
      <alignment horizontal="left"/>
    </xf>
    <xf numFmtId="164" fontId="11" fillId="26" borderId="0" xfId="0" applyNumberFormat="1" applyFont="1" applyFill="1" applyAlignment="1" applyProtection="1">
      <protection locked="0"/>
    </xf>
    <xf numFmtId="164" fontId="0" fillId="32" borderId="0" xfId="0" applyNumberFormat="1" applyFill="1" applyBorder="1" applyAlignment="1"/>
    <xf numFmtId="164" fontId="1" fillId="32" borderId="0" xfId="0" applyNumberFormat="1" applyFont="1" applyFill="1" applyBorder="1" applyAlignment="1"/>
    <xf numFmtId="164" fontId="0" fillId="0" borderId="0" xfId="0" applyNumberFormat="1" applyAlignment="1"/>
    <xf numFmtId="164" fontId="0" fillId="0" borderId="12" xfId="0" applyNumberFormat="1" applyBorder="1" applyAlignment="1"/>
    <xf numFmtId="164" fontId="0" fillId="32" borderId="82" xfId="0" applyNumberFormat="1" applyFill="1" applyBorder="1" applyAlignment="1"/>
    <xf numFmtId="164" fontId="1" fillId="32" borderId="82" xfId="0" applyNumberFormat="1" applyFont="1" applyFill="1" applyBorder="1" applyAlignment="1"/>
    <xf numFmtId="164" fontId="0" fillId="0" borderId="10" xfId="0" applyNumberFormat="1" applyBorder="1" applyAlignment="1" applyProtection="1"/>
    <xf numFmtId="164" fontId="7" fillId="0" borderId="40" xfId="0" applyNumberFormat="1" applyFont="1" applyFill="1" applyBorder="1" applyAlignment="1" applyProtection="1">
      <alignment horizontal="right"/>
    </xf>
    <xf numFmtId="164" fontId="7" fillId="0" borderId="14" xfId="0" applyNumberFormat="1" applyFont="1" applyBorder="1" applyAlignment="1" applyProtection="1"/>
    <xf numFmtId="164" fontId="7" fillId="0" borderId="14" xfId="0" applyNumberFormat="1" applyFont="1" applyFill="1" applyBorder="1" applyAlignment="1" applyProtection="1"/>
    <xf numFmtId="164" fontId="7" fillId="0" borderId="59" xfId="0" applyNumberFormat="1" applyFont="1" applyBorder="1" applyAlignment="1" applyProtection="1"/>
    <xf numFmtId="164" fontId="12" fillId="26" borderId="40" xfId="0" applyNumberFormat="1" applyFont="1" applyFill="1" applyBorder="1" applyAlignment="1" applyProtection="1">
      <alignment horizontal="right"/>
      <protection locked="0"/>
    </xf>
    <xf numFmtId="164" fontId="12" fillId="26" borderId="14" xfId="0" applyNumberFormat="1" applyFont="1" applyFill="1" applyBorder="1" applyAlignment="1" applyProtection="1">
      <alignment horizontal="right"/>
      <protection locked="0"/>
    </xf>
    <xf numFmtId="164" fontId="12" fillId="26" borderId="59" xfId="0" applyNumberFormat="1" applyFont="1" applyFill="1" applyBorder="1" applyAlignment="1" applyProtection="1">
      <alignment horizontal="right"/>
      <protection locked="0"/>
    </xf>
    <xf numFmtId="164" fontId="8" fillId="0" borderId="59" xfId="0" applyNumberFormat="1" applyFont="1" applyFill="1" applyBorder="1" applyAlignment="1" applyProtection="1">
      <alignment horizontal="right"/>
    </xf>
    <xf numFmtId="164" fontId="8" fillId="0" borderId="14" xfId="0" applyNumberFormat="1" applyFont="1" applyFill="1" applyBorder="1" applyAlignment="1" applyProtection="1">
      <alignment horizontal="right"/>
    </xf>
    <xf numFmtId="164" fontId="12" fillId="26" borderId="14" xfId="0" applyNumberFormat="1" applyFont="1" applyFill="1" applyBorder="1" applyAlignment="1" applyProtection="1">
      <protection locked="0"/>
    </xf>
    <xf numFmtId="164" fontId="13" fillId="26" borderId="36" xfId="0" applyNumberFormat="1" applyFont="1" applyFill="1" applyBorder="1" applyAlignment="1" applyProtection="1">
      <protection locked="0"/>
    </xf>
    <xf numFmtId="164" fontId="13" fillId="26" borderId="0" xfId="0" applyNumberFormat="1" applyFont="1" applyFill="1" applyBorder="1" applyAlignment="1" applyProtection="1">
      <protection locked="0"/>
    </xf>
    <xf numFmtId="164" fontId="13" fillId="26" borderId="60" xfId="0" applyNumberFormat="1" applyFont="1" applyFill="1" applyBorder="1" applyAlignment="1" applyProtection="1">
      <protection locked="0"/>
    </xf>
    <xf numFmtId="164" fontId="27" fillId="0" borderId="36" xfId="0" applyNumberFormat="1" applyFont="1" applyBorder="1" applyAlignment="1" applyProtection="1"/>
    <xf numFmtId="164" fontId="27" fillId="0" borderId="0" xfId="0" applyNumberFormat="1" applyFont="1" applyBorder="1" applyAlignment="1" applyProtection="1"/>
    <xf numFmtId="164" fontId="27" fillId="0" borderId="60" xfId="0" applyNumberFormat="1" applyFont="1" applyBorder="1" applyAlignment="1" applyProtection="1"/>
    <xf numFmtId="0" fontId="0" fillId="0" borderId="13" xfId="0" applyFill="1" applyBorder="1" applyAlignment="1" applyProtection="1">
      <alignment horizontal="center" wrapText="1"/>
    </xf>
    <xf numFmtId="164" fontId="12" fillId="0" borderId="14" xfId="0" applyNumberFormat="1" applyFont="1" applyFill="1" applyBorder="1" applyAlignment="1" applyProtection="1">
      <alignment horizontal="right"/>
      <protection locked="0"/>
    </xf>
    <xf numFmtId="164" fontId="12" fillId="0" borderId="59" xfId="0" applyNumberFormat="1" applyFont="1" applyFill="1" applyBorder="1" applyAlignment="1" applyProtection="1">
      <alignment horizontal="right"/>
      <protection locked="0"/>
    </xf>
    <xf numFmtId="164" fontId="14" fillId="0" borderId="59" xfId="0" applyNumberFormat="1" applyFont="1" applyFill="1" applyBorder="1" applyAlignment="1" applyProtection="1">
      <alignment horizontal="right"/>
      <protection locked="0"/>
    </xf>
    <xf numFmtId="164" fontId="12" fillId="0" borderId="14" xfId="0" applyNumberFormat="1" applyFont="1" applyFill="1" applyBorder="1" applyAlignment="1" applyProtection="1">
      <alignment horizontal="right"/>
    </xf>
    <xf numFmtId="164" fontId="12" fillId="0" borderId="59" xfId="0" applyNumberFormat="1" applyFont="1" applyFill="1" applyBorder="1" applyAlignment="1" applyProtection="1">
      <alignment horizontal="right"/>
    </xf>
    <xf numFmtId="164" fontId="14" fillId="0" borderId="59" xfId="0" applyNumberFormat="1" applyFont="1" applyFill="1" applyBorder="1" applyAlignment="1" applyProtection="1">
      <alignment horizontal="right"/>
    </xf>
    <xf numFmtId="164" fontId="12" fillId="0" borderId="40" xfId="0" applyNumberFormat="1" applyFont="1" applyFill="1" applyBorder="1" applyAlignment="1" applyProtection="1">
      <alignment horizontal="right"/>
    </xf>
    <xf numFmtId="164" fontId="7" fillId="25" borderId="14" xfId="0" applyNumberFormat="1" applyFont="1" applyFill="1" applyBorder="1" applyAlignment="1" applyProtection="1">
      <alignment horizontal="right"/>
    </xf>
    <xf numFmtId="164" fontId="12" fillId="25" borderId="14" xfId="0" applyNumberFormat="1" applyFont="1" applyFill="1" applyBorder="1" applyAlignment="1" applyProtection="1">
      <alignment horizontal="right"/>
    </xf>
    <xf numFmtId="164" fontId="7" fillId="25" borderId="59" xfId="0" applyNumberFormat="1" applyFont="1" applyFill="1" applyBorder="1" applyAlignment="1" applyProtection="1">
      <alignment horizontal="right"/>
    </xf>
    <xf numFmtId="164" fontId="8" fillId="25" borderId="59" xfId="0" applyNumberFormat="1" applyFont="1" applyFill="1" applyBorder="1" applyAlignment="1" applyProtection="1">
      <alignment horizontal="right"/>
    </xf>
    <xf numFmtId="164" fontId="12" fillId="25" borderId="59" xfId="0" applyNumberFormat="1" applyFont="1" applyFill="1" applyBorder="1" applyAlignment="1" applyProtection="1">
      <alignment horizontal="right"/>
    </xf>
    <xf numFmtId="164" fontId="12" fillId="25" borderId="14" xfId="0" applyNumberFormat="1" applyFont="1" applyFill="1" applyBorder="1" applyAlignment="1" applyProtection="1">
      <alignment horizontal="right"/>
      <protection locked="0"/>
    </xf>
    <xf numFmtId="164" fontId="7" fillId="0" borderId="14" xfId="0" applyNumberFormat="1" applyFont="1" applyBorder="1" applyAlignment="1" applyProtection="1">
      <alignment horizontal="right"/>
    </xf>
    <xf numFmtId="164" fontId="20" fillId="26" borderId="33" xfId="0" applyNumberFormat="1" applyFont="1" applyFill="1" applyBorder="1" applyAlignment="1" applyProtection="1">
      <alignment horizontal="right"/>
      <protection locked="0"/>
    </xf>
    <xf numFmtId="164" fontId="20" fillId="26" borderId="15" xfId="0" applyNumberFormat="1" applyFont="1" applyFill="1" applyBorder="1" applyAlignment="1" applyProtection="1">
      <alignment horizontal="right"/>
      <protection locked="0"/>
    </xf>
    <xf numFmtId="164" fontId="10" fillId="32" borderId="35" xfId="0" applyNumberFormat="1" applyFont="1" applyFill="1" applyBorder="1" applyAlignment="1">
      <alignment horizontal="right"/>
    </xf>
    <xf numFmtId="164" fontId="10" fillId="0" borderId="0" xfId="0" applyNumberFormat="1" applyFont="1" applyAlignment="1">
      <alignment horizontal="right"/>
    </xf>
    <xf numFmtId="164" fontId="10" fillId="32" borderId="77" xfId="0" applyNumberFormat="1" applyFont="1" applyFill="1" applyBorder="1" applyAlignment="1">
      <alignment horizontal="right"/>
    </xf>
    <xf numFmtId="164" fontId="20" fillId="26" borderId="66" xfId="0" applyNumberFormat="1" applyFont="1" applyFill="1" applyBorder="1" applyAlignment="1" applyProtection="1">
      <alignment horizontal="right"/>
      <protection locked="0"/>
    </xf>
    <xf numFmtId="164" fontId="20" fillId="26" borderId="30" xfId="0" applyNumberFormat="1" applyFont="1" applyFill="1" applyBorder="1" applyAlignment="1" applyProtection="1">
      <alignment horizontal="right"/>
      <protection locked="0"/>
    </xf>
    <xf numFmtId="164" fontId="20" fillId="26" borderId="80" xfId="0" applyNumberFormat="1" applyFont="1" applyFill="1" applyBorder="1" applyAlignment="1" applyProtection="1">
      <alignment horizontal="right"/>
      <protection locked="0"/>
    </xf>
    <xf numFmtId="164" fontId="20" fillId="26" borderId="17" xfId="0" applyNumberFormat="1" applyFont="1" applyFill="1" applyBorder="1" applyAlignment="1" applyProtection="1">
      <alignment horizontal="right"/>
      <protection locked="0"/>
    </xf>
    <xf numFmtId="164" fontId="10" fillId="32" borderId="83" xfId="0" applyNumberFormat="1" applyFont="1" applyFill="1" applyBorder="1" applyAlignment="1">
      <alignment horizontal="right"/>
    </xf>
    <xf numFmtId="164" fontId="20" fillId="26" borderId="84" xfId="0" applyNumberFormat="1" applyFont="1" applyFill="1" applyBorder="1" applyAlignment="1" applyProtection="1">
      <alignment horizontal="right"/>
      <protection locked="0"/>
    </xf>
    <xf numFmtId="164" fontId="20" fillId="26" borderId="76" xfId="0" applyNumberFormat="1" applyFont="1" applyFill="1" applyBorder="1" applyAlignment="1" applyProtection="1">
      <alignment horizontal="right"/>
      <protection locked="0"/>
    </xf>
    <xf numFmtId="164" fontId="10" fillId="32" borderId="71" xfId="0" applyNumberFormat="1" applyFont="1" applyFill="1" applyBorder="1" applyAlignment="1">
      <alignment horizontal="right"/>
    </xf>
    <xf numFmtId="164" fontId="20" fillId="26" borderId="85" xfId="0" applyNumberFormat="1" applyFont="1" applyFill="1" applyBorder="1" applyAlignment="1" applyProtection="1">
      <alignment horizontal="right"/>
      <protection locked="0"/>
    </xf>
    <xf numFmtId="164" fontId="20" fillId="26" borderId="86" xfId="0" applyNumberFormat="1" applyFont="1" applyFill="1" applyBorder="1" applyAlignment="1" applyProtection="1">
      <alignment horizontal="right"/>
      <protection locked="0"/>
    </xf>
    <xf numFmtId="164" fontId="10" fillId="32" borderId="87" xfId="0" applyNumberFormat="1" applyFont="1" applyFill="1" applyBorder="1" applyAlignment="1">
      <alignment horizontal="right"/>
    </xf>
    <xf numFmtId="164" fontId="20" fillId="26" borderId="88" xfId="0" applyNumberFormat="1" applyFont="1" applyFill="1" applyBorder="1" applyAlignment="1" applyProtection="1">
      <alignment horizontal="right"/>
      <protection locked="0"/>
    </xf>
    <xf numFmtId="164" fontId="20" fillId="26" borderId="58" xfId="0" applyNumberFormat="1" applyFont="1" applyFill="1" applyBorder="1" applyAlignment="1" applyProtection="1">
      <alignment horizontal="right"/>
      <protection locked="0"/>
    </xf>
    <xf numFmtId="164" fontId="20" fillId="26" borderId="65" xfId="0" applyNumberFormat="1" applyFont="1" applyFill="1" applyBorder="1" applyAlignment="1" applyProtection="1">
      <alignment horizontal="right"/>
      <protection locked="0"/>
    </xf>
    <xf numFmtId="164" fontId="20" fillId="26" borderId="73" xfId="0" applyNumberFormat="1" applyFont="1" applyFill="1" applyBorder="1" applyAlignment="1" applyProtection="1">
      <alignment horizontal="right"/>
      <protection locked="0"/>
    </xf>
    <xf numFmtId="164" fontId="20" fillId="26" borderId="53" xfId="0" applyNumberFormat="1" applyFont="1" applyFill="1" applyBorder="1" applyAlignment="1" applyProtection="1">
      <alignment horizontal="right"/>
      <protection locked="0"/>
    </xf>
    <xf numFmtId="164" fontId="10" fillId="32" borderId="64" xfId="0" applyNumberFormat="1" applyFont="1" applyFill="1" applyBorder="1" applyAlignment="1">
      <alignment horizontal="right"/>
    </xf>
    <xf numFmtId="164" fontId="20" fillId="25" borderId="44" xfId="0" applyNumberFormat="1" applyFont="1" applyFill="1" applyBorder="1" applyAlignment="1">
      <alignment horizontal="right"/>
    </xf>
    <xf numFmtId="164" fontId="20" fillId="25" borderId="32" xfId="0" applyNumberFormat="1" applyFont="1" applyFill="1" applyBorder="1" applyAlignment="1">
      <alignment horizontal="right"/>
    </xf>
    <xf numFmtId="164" fontId="10" fillId="25" borderId="81" xfId="0" applyNumberFormat="1" applyFont="1" applyFill="1" applyBorder="1" applyAlignment="1">
      <alignment horizontal="right"/>
    </xf>
    <xf numFmtId="164" fontId="10" fillId="0" borderId="0" xfId="0" applyNumberFormat="1" applyFont="1" applyFill="1" applyAlignment="1">
      <alignment horizontal="right"/>
    </xf>
    <xf numFmtId="164" fontId="20" fillId="25" borderId="63" xfId="0" applyNumberFormat="1" applyFont="1" applyFill="1" applyBorder="1" applyAlignment="1">
      <alignment horizontal="right"/>
    </xf>
    <xf numFmtId="164" fontId="20" fillId="25" borderId="53" xfId="0" applyNumberFormat="1" applyFont="1" applyFill="1" applyBorder="1" applyAlignment="1">
      <alignment horizontal="right"/>
    </xf>
    <xf numFmtId="164" fontId="20" fillId="26" borderId="70" xfId="0" applyNumberFormat="1" applyFont="1" applyFill="1" applyBorder="1" applyAlignment="1" applyProtection="1">
      <alignment horizontal="right"/>
      <protection locked="0"/>
    </xf>
    <xf numFmtId="164" fontId="4" fillId="32" borderId="81" xfId="0" applyNumberFormat="1" applyFont="1" applyFill="1" applyBorder="1" applyAlignment="1">
      <alignment horizontal="right"/>
    </xf>
    <xf numFmtId="164" fontId="4" fillId="0" borderId="0" xfId="0" applyNumberFormat="1" applyFont="1" applyAlignment="1">
      <alignment horizontal="right"/>
    </xf>
    <xf numFmtId="164" fontId="32" fillId="32" borderId="64" xfId="0" applyNumberFormat="1" applyFont="1" applyFill="1" applyBorder="1" applyAlignment="1">
      <alignment horizontal="right"/>
    </xf>
    <xf numFmtId="164" fontId="32" fillId="25" borderId="64" xfId="0" applyNumberFormat="1" applyFont="1" applyFill="1" applyBorder="1" applyAlignment="1" applyProtection="1">
      <alignment horizontal="right"/>
    </xf>
    <xf numFmtId="164" fontId="20" fillId="26" borderId="81" xfId="0" applyNumberFormat="1" applyFont="1" applyFill="1" applyBorder="1" applyAlignment="1" applyProtection="1">
      <alignment horizontal="right"/>
      <protection locked="0"/>
    </xf>
    <xf numFmtId="164" fontId="11" fillId="26" borderId="35" xfId="0" applyNumberFormat="1" applyFont="1" applyFill="1" applyBorder="1" applyAlignment="1" applyProtection="1">
      <alignment horizontal="right"/>
      <protection locked="0"/>
    </xf>
    <xf numFmtId="164" fontId="11" fillId="26" borderId="83" xfId="0" applyNumberFormat="1" applyFont="1" applyFill="1" applyBorder="1" applyAlignment="1" applyProtection="1">
      <alignment horizontal="right"/>
      <protection locked="0"/>
    </xf>
    <xf numFmtId="164" fontId="20" fillId="26" borderId="57" xfId="0" applyNumberFormat="1" applyFont="1" applyFill="1" applyBorder="1" applyAlignment="1" applyProtection="1">
      <alignment horizontal="right"/>
      <protection locked="0"/>
    </xf>
    <xf numFmtId="164" fontId="20" fillId="26" borderId="79" xfId="0" applyNumberFormat="1" applyFont="1" applyFill="1" applyBorder="1" applyAlignment="1" applyProtection="1">
      <alignment horizontal="right"/>
      <protection locked="0"/>
    </xf>
    <xf numFmtId="164" fontId="20" fillId="26" borderId="51" xfId="0" applyNumberFormat="1" applyFont="1" applyFill="1" applyBorder="1" applyAlignment="1" applyProtection="1">
      <alignment horizontal="right"/>
      <protection locked="0"/>
    </xf>
    <xf numFmtId="164" fontId="4" fillId="32" borderId="75" xfId="0" applyNumberFormat="1" applyFont="1" applyFill="1" applyBorder="1" applyAlignment="1">
      <alignment horizontal="right"/>
    </xf>
    <xf numFmtId="164" fontId="11" fillId="26" borderId="31" xfId="0" applyNumberFormat="1" applyFont="1" applyFill="1" applyBorder="1" applyAlignment="1" applyProtection="1">
      <protection locked="0"/>
    </xf>
    <xf numFmtId="164" fontId="11" fillId="26" borderId="18" xfId="0" applyNumberFormat="1" applyFont="1" applyFill="1" applyBorder="1" applyAlignment="1" applyProtection="1">
      <protection locked="0"/>
    </xf>
    <xf numFmtId="164" fontId="4" fillId="25" borderId="28" xfId="0" applyNumberFormat="1" applyFont="1" applyFill="1" applyBorder="1" applyAlignment="1">
      <alignment horizontal="center"/>
    </xf>
    <xf numFmtId="164" fontId="4" fillId="25" borderId="14" xfId="0" applyNumberFormat="1" applyFont="1" applyFill="1" applyBorder="1" applyAlignment="1">
      <alignment horizontal="center"/>
    </xf>
    <xf numFmtId="164" fontId="4" fillId="32" borderId="31" xfId="0" applyNumberFormat="1" applyFont="1" applyFill="1" applyBorder="1" applyAlignment="1"/>
    <xf numFmtId="164" fontId="4" fillId="32" borderId="11" xfId="0" applyNumberFormat="1" applyFont="1" applyFill="1" applyBorder="1" applyAlignment="1"/>
    <xf numFmtId="164" fontId="4" fillId="32" borderId="77" xfId="0" applyNumberFormat="1" applyFont="1" applyFill="1" applyBorder="1" applyAlignment="1"/>
    <xf numFmtId="164" fontId="4" fillId="32" borderId="18" xfId="0" applyNumberFormat="1" applyFont="1" applyFill="1" applyBorder="1" applyAlignment="1"/>
    <xf numFmtId="164" fontId="4" fillId="32" borderId="30" xfId="0" applyNumberFormat="1" applyFont="1" applyFill="1" applyBorder="1" applyAlignment="1"/>
    <xf numFmtId="164" fontId="11" fillId="26" borderId="34" xfId="0" applyNumberFormat="1" applyFont="1" applyFill="1" applyBorder="1" applyAlignment="1" applyProtection="1">
      <protection locked="0"/>
    </xf>
    <xf numFmtId="164" fontId="11" fillId="26" borderId="68" xfId="0" applyNumberFormat="1" applyFont="1" applyFill="1" applyBorder="1" applyAlignment="1" applyProtection="1">
      <protection locked="0"/>
    </xf>
    <xf numFmtId="164" fontId="11" fillId="26" borderId="13" xfId="0" applyNumberFormat="1" applyFont="1" applyFill="1" applyBorder="1" applyAlignment="1" applyProtection="1">
      <protection locked="0"/>
    </xf>
    <xf numFmtId="164" fontId="4" fillId="32" borderId="83" xfId="0" applyNumberFormat="1" applyFont="1" applyFill="1" applyBorder="1" applyAlignment="1"/>
    <xf numFmtId="164" fontId="4" fillId="32" borderId="89" xfId="0" applyNumberFormat="1" applyFont="1" applyFill="1" applyBorder="1" applyAlignment="1"/>
    <xf numFmtId="164" fontId="4" fillId="32" borderId="69" xfId="0" applyNumberFormat="1" applyFont="1" applyFill="1" applyBorder="1" applyAlignment="1"/>
    <xf numFmtId="164" fontId="4" fillId="32" borderId="74" xfId="0" applyNumberFormat="1" applyFont="1" applyFill="1" applyBorder="1" applyAlignment="1"/>
    <xf numFmtId="164" fontId="4" fillId="32" borderId="64" xfId="0" applyNumberFormat="1" applyFont="1" applyFill="1" applyBorder="1" applyAlignment="1"/>
    <xf numFmtId="164" fontId="11" fillId="26" borderId="81" xfId="0" applyNumberFormat="1" applyFont="1" applyFill="1" applyBorder="1" applyAlignment="1" applyProtection="1">
      <protection locked="0"/>
    </xf>
    <xf numFmtId="164" fontId="11" fillId="26" borderId="35" xfId="0" applyNumberFormat="1" applyFont="1" applyFill="1" applyBorder="1" applyAlignment="1" applyProtection="1">
      <protection locked="0"/>
    </xf>
    <xf numFmtId="164" fontId="11" fillId="26" borderId="33" xfId="0" applyNumberFormat="1" applyFont="1" applyFill="1" applyBorder="1" applyAlignment="1" applyProtection="1">
      <protection locked="0"/>
    </xf>
    <xf numFmtId="164" fontId="11" fillId="26" borderId="66" xfId="0" applyNumberFormat="1" applyFont="1" applyFill="1" applyBorder="1" applyAlignment="1" applyProtection="1">
      <protection locked="0"/>
    </xf>
    <xf numFmtId="164" fontId="11" fillId="26" borderId="80" xfId="0" applyNumberFormat="1" applyFont="1" applyFill="1" applyBorder="1" applyAlignment="1" applyProtection="1">
      <protection locked="0"/>
    </xf>
    <xf numFmtId="164" fontId="32" fillId="0" borderId="60" xfId="0" applyNumberFormat="1" applyFont="1" applyFill="1" applyBorder="1" applyAlignment="1" applyProtection="1"/>
    <xf numFmtId="164" fontId="0" fillId="0" borderId="60" xfId="0" applyNumberFormat="1" applyFill="1" applyBorder="1" applyAlignment="1"/>
    <xf numFmtId="164" fontId="0" fillId="0" borderId="0" xfId="0" applyNumberFormat="1" applyFill="1" applyBorder="1" applyAlignment="1"/>
    <xf numFmtId="164" fontId="11" fillId="0" borderId="60" xfId="0" applyNumberFormat="1" applyFont="1" applyFill="1" applyBorder="1" applyAlignment="1" applyProtection="1"/>
    <xf numFmtId="164" fontId="32" fillId="0" borderId="44" xfId="0" applyNumberFormat="1" applyFont="1" applyFill="1" applyBorder="1" applyAlignment="1" applyProtection="1"/>
    <xf numFmtId="164" fontId="19" fillId="32" borderId="90" xfId="0" applyNumberFormat="1" applyFont="1" applyFill="1" applyBorder="1" applyAlignment="1" applyProtection="1"/>
    <xf numFmtId="164" fontId="0" fillId="0" borderId="32" xfId="0" applyNumberFormat="1" applyFill="1" applyBorder="1" applyAlignment="1"/>
    <xf numFmtId="164" fontId="0" fillId="0" borderId="45" xfId="0" applyNumberFormat="1" applyFill="1" applyBorder="1" applyAlignment="1"/>
    <xf numFmtId="164" fontId="1" fillId="0" borderId="37" xfId="0" applyNumberFormat="1" applyFont="1" applyFill="1" applyBorder="1" applyAlignment="1"/>
    <xf numFmtId="164" fontId="0" fillId="0" borderId="37" xfId="0" applyNumberFormat="1" applyFill="1" applyBorder="1" applyAlignment="1"/>
    <xf numFmtId="164" fontId="8" fillId="0" borderId="64" xfId="0" applyNumberFormat="1" applyFont="1" applyFill="1" applyBorder="1" applyAlignment="1">
      <alignment horizontal="center"/>
    </xf>
    <xf numFmtId="164" fontId="7" fillId="0" borderId="0" xfId="0" applyNumberFormat="1" applyFont="1" applyFill="1" applyBorder="1" applyAlignment="1"/>
    <xf numFmtId="164" fontId="11" fillId="26" borderId="78" xfId="0" applyNumberFormat="1" applyFont="1" applyFill="1" applyBorder="1" applyAlignment="1" applyProtection="1">
      <protection locked="0"/>
    </xf>
    <xf numFmtId="164" fontId="7" fillId="0" borderId="60" xfId="0" applyNumberFormat="1" applyFont="1" applyFill="1" applyBorder="1" applyAlignment="1"/>
    <xf numFmtId="164" fontId="19" fillId="32" borderId="91" xfId="0" applyNumberFormat="1" applyFont="1" applyFill="1" applyBorder="1" applyAlignment="1" applyProtection="1">
      <protection locked="0"/>
    </xf>
    <xf numFmtId="164" fontId="7" fillId="0" borderId="37" xfId="0" applyNumberFormat="1" applyFont="1" applyFill="1" applyBorder="1" applyAlignment="1"/>
    <xf numFmtId="164" fontId="50" fillId="0" borderId="43" xfId="0" applyNumberFormat="1" applyFont="1" applyFill="1" applyBorder="1" applyAlignment="1">
      <alignment horizontal="center"/>
    </xf>
    <xf numFmtId="164" fontId="32" fillId="32" borderId="78" xfId="0" applyNumberFormat="1" applyFont="1" applyFill="1" applyBorder="1" applyAlignment="1" applyProtection="1"/>
    <xf numFmtId="164" fontId="11" fillId="26" borderId="40" xfId="0" applyNumberFormat="1" applyFont="1" applyFill="1" applyBorder="1" applyAlignment="1" applyProtection="1">
      <protection locked="0"/>
    </xf>
    <xf numFmtId="164" fontId="11" fillId="26" borderId="28" xfId="0" applyNumberFormat="1" applyFont="1" applyFill="1" applyBorder="1" applyAlignment="1" applyProtection="1">
      <protection locked="0"/>
    </xf>
    <xf numFmtId="164" fontId="11" fillId="26" borderId="14" xfId="0" applyNumberFormat="1" applyFont="1" applyFill="1" applyBorder="1" applyAlignment="1" applyProtection="1">
      <protection locked="0"/>
    </xf>
    <xf numFmtId="164" fontId="11" fillId="26" borderId="60" xfId="0" applyNumberFormat="1" applyFont="1" applyFill="1" applyBorder="1" applyAlignment="1" applyProtection="1">
      <protection locked="0"/>
    </xf>
    <xf numFmtId="164" fontId="11" fillId="26" borderId="16" xfId="0" applyNumberFormat="1" applyFont="1" applyFill="1" applyBorder="1" applyAlignment="1" applyProtection="1">
      <protection locked="0"/>
    </xf>
    <xf numFmtId="164" fontId="11" fillId="26" borderId="10" xfId="0" applyNumberFormat="1" applyFont="1" applyFill="1" applyBorder="1" applyAlignment="1" applyProtection="1">
      <protection locked="0"/>
    </xf>
    <xf numFmtId="164" fontId="11" fillId="26" borderId="57" xfId="0" applyNumberFormat="1" applyFont="1" applyFill="1" applyBorder="1" applyAlignment="1" applyProtection="1">
      <protection locked="0"/>
    </xf>
    <xf numFmtId="164" fontId="19" fillId="32" borderId="87" xfId="0" applyNumberFormat="1" applyFont="1" applyFill="1" applyBorder="1" applyAlignment="1" applyProtection="1"/>
    <xf numFmtId="164" fontId="50" fillId="0" borderId="37" xfId="0" applyNumberFormat="1" applyFont="1" applyFill="1" applyBorder="1" applyAlignment="1"/>
    <xf numFmtId="164" fontId="50" fillId="0" borderId="0" xfId="0" applyNumberFormat="1" applyFont="1" applyFill="1" applyBorder="1" applyAlignment="1"/>
    <xf numFmtId="164" fontId="11" fillId="26" borderId="64" xfId="0" applyNumberFormat="1" applyFont="1" applyFill="1" applyBorder="1" applyAlignment="1" applyProtection="1">
      <protection locked="0"/>
    </xf>
    <xf numFmtId="164" fontId="7" fillId="0" borderId="32" xfId="0" applyNumberFormat="1" applyFont="1" applyFill="1" applyBorder="1" applyAlignment="1"/>
    <xf numFmtId="164" fontId="50" fillId="0" borderId="32" xfId="0" applyNumberFormat="1" applyFont="1" applyFill="1" applyBorder="1" applyAlignment="1"/>
    <xf numFmtId="164" fontId="7" fillId="0" borderId="42" xfId="0" applyNumberFormat="1" applyFont="1" applyFill="1" applyBorder="1" applyAlignment="1"/>
    <xf numFmtId="164" fontId="19" fillId="0" borderId="64" xfId="0" applyNumberFormat="1" applyFont="1" applyFill="1" applyBorder="1" applyAlignment="1">
      <alignment horizontal="center"/>
    </xf>
    <xf numFmtId="164" fontId="19" fillId="32" borderId="91" xfId="0" applyNumberFormat="1" applyFont="1" applyFill="1" applyBorder="1" applyAlignment="1" applyProtection="1"/>
    <xf numFmtId="164" fontId="51" fillId="0" borderId="60" xfId="0" applyNumberFormat="1" applyFont="1" applyFill="1" applyBorder="1" applyAlignment="1"/>
    <xf numFmtId="164" fontId="51" fillId="0" borderId="0" xfId="0" applyNumberFormat="1" applyFont="1" applyFill="1" applyBorder="1" applyAlignment="1"/>
    <xf numFmtId="164" fontId="8" fillId="0" borderId="60" xfId="0" applyNumberFormat="1" applyFont="1" applyFill="1" applyBorder="1" applyAlignment="1">
      <alignment horizontal="center"/>
    </xf>
    <xf numFmtId="164" fontId="8" fillId="0" borderId="0" xfId="0" applyNumberFormat="1" applyFont="1" applyFill="1" applyBorder="1" applyAlignment="1">
      <alignment horizontal="center"/>
    </xf>
    <xf numFmtId="164" fontId="11" fillId="26" borderId="92" xfId="0" applyNumberFormat="1" applyFont="1" applyFill="1" applyBorder="1" applyAlignment="1" applyProtection="1">
      <protection locked="0"/>
    </xf>
    <xf numFmtId="164" fontId="11" fillId="0" borderId="60" xfId="0" applyNumberFormat="1" applyFont="1" applyFill="1" applyBorder="1" applyAlignment="1" applyProtection="1">
      <protection locked="0"/>
    </xf>
    <xf numFmtId="164" fontId="11" fillId="0" borderId="0" xfId="0" applyNumberFormat="1" applyFont="1" applyFill="1" applyBorder="1" applyAlignment="1" applyProtection="1">
      <protection locked="0"/>
    </xf>
    <xf numFmtId="164" fontId="32" fillId="0" borderId="60" xfId="0" applyNumberFormat="1" applyFont="1" applyFill="1" applyBorder="1" applyAlignment="1" applyProtection="1">
      <protection locked="0"/>
    </xf>
    <xf numFmtId="164" fontId="32" fillId="0" borderId="0" xfId="0" applyNumberFormat="1" applyFont="1" applyFill="1" applyBorder="1" applyAlignment="1" applyProtection="1">
      <protection locked="0"/>
    </xf>
    <xf numFmtId="164" fontId="32" fillId="25" borderId="56" xfId="0" applyNumberFormat="1" applyFont="1" applyFill="1" applyBorder="1" applyAlignment="1" applyProtection="1">
      <protection locked="0"/>
    </xf>
    <xf numFmtId="164" fontId="19" fillId="0" borderId="60" xfId="0" applyNumberFormat="1" applyFont="1" applyFill="1" applyBorder="1" applyAlignment="1" applyProtection="1"/>
    <xf numFmtId="164" fontId="19" fillId="0" borderId="0" xfId="0" applyNumberFormat="1" applyFont="1" applyFill="1" applyBorder="1" applyAlignment="1" applyProtection="1"/>
    <xf numFmtId="0" fontId="11" fillId="26" borderId="93" xfId="0" applyFont="1" applyFill="1" applyBorder="1" applyAlignment="1" applyProtection="1">
      <protection locked="0"/>
    </xf>
    <xf numFmtId="164" fontId="12" fillId="26" borderId="36" xfId="0" applyNumberFormat="1" applyFont="1" applyFill="1" applyBorder="1" applyAlignment="1" applyProtection="1">
      <protection locked="0"/>
    </xf>
    <xf numFmtId="164" fontId="12" fillId="26" borderId="0" xfId="0" applyNumberFormat="1" applyFont="1" applyFill="1" applyBorder="1" applyAlignment="1" applyProtection="1">
      <protection locked="0"/>
    </xf>
    <xf numFmtId="164" fontId="12" fillId="26" borderId="60" xfId="0" applyNumberFormat="1" applyFont="1" applyFill="1" applyBorder="1" applyAlignment="1" applyProtection="1">
      <protection locked="0"/>
    </xf>
    <xf numFmtId="164" fontId="12" fillId="25" borderId="36" xfId="0" applyNumberFormat="1" applyFont="1" applyFill="1" applyBorder="1" applyAlignment="1" applyProtection="1"/>
    <xf numFmtId="164" fontId="12" fillId="25" borderId="0" xfId="0" applyNumberFormat="1" applyFont="1" applyFill="1" applyBorder="1" applyAlignment="1" applyProtection="1"/>
    <xf numFmtId="164" fontId="8" fillId="32" borderId="72" xfId="0" applyNumberFormat="1" applyFont="1" applyFill="1" applyBorder="1" applyAlignment="1" applyProtection="1"/>
    <xf numFmtId="164" fontId="4" fillId="0" borderId="0" xfId="0" applyNumberFormat="1" applyFont="1" applyAlignment="1" applyProtection="1"/>
    <xf numFmtId="164" fontId="12" fillId="26" borderId="78" xfId="0" applyNumberFormat="1" applyFont="1" applyFill="1" applyBorder="1" applyAlignment="1" applyProtection="1">
      <protection locked="0"/>
    </xf>
    <xf numFmtId="0" fontId="42" fillId="0" borderId="0" xfId="0" applyFont="1" applyFill="1" applyBorder="1" applyAlignment="1">
      <alignment horizontal="center"/>
    </xf>
    <xf numFmtId="164" fontId="0" fillId="32" borderId="52" xfId="0" applyNumberFormat="1" applyFill="1" applyBorder="1" applyAlignment="1"/>
    <xf numFmtId="164" fontId="0" fillId="32" borderId="14" xfId="0" applyNumberFormat="1" applyFill="1" applyBorder="1" applyAlignment="1"/>
    <xf numFmtId="164" fontId="0" fillId="25" borderId="14" xfId="0" applyNumberFormat="1" applyFill="1" applyBorder="1" applyAlignment="1"/>
    <xf numFmtId="164" fontId="11" fillId="25" borderId="14" xfId="0" applyNumberFormat="1" applyFont="1" applyFill="1" applyBorder="1" applyAlignment="1"/>
    <xf numFmtId="164" fontId="0" fillId="25" borderId="52" xfId="0" applyNumberFormat="1" applyFill="1" applyBorder="1" applyAlignment="1"/>
    <xf numFmtId="164" fontId="10" fillId="0" borderId="0" xfId="41" applyNumberFormat="1" applyFont="1" applyBorder="1"/>
    <xf numFmtId="164" fontId="1" fillId="0" borderId="0" xfId="41" applyNumberFormat="1" applyFont="1" applyBorder="1"/>
    <xf numFmtId="164" fontId="1" fillId="32" borderId="18" xfId="46" applyNumberFormat="1" applyFill="1" applyBorder="1"/>
    <xf numFmtId="164" fontId="20" fillId="26" borderId="18" xfId="0" applyNumberFormat="1" applyFont="1" applyFill="1" applyBorder="1" applyAlignment="1" applyProtection="1">
      <alignment horizontal="right"/>
      <protection locked="0"/>
    </xf>
    <xf numFmtId="164" fontId="4" fillId="32" borderId="18" xfId="0" applyNumberFormat="1" applyFont="1" applyFill="1" applyBorder="1" applyAlignment="1">
      <alignment horizontal="right"/>
    </xf>
    <xf numFmtId="164" fontId="4" fillId="32" borderId="58" xfId="0" applyNumberFormat="1" applyFont="1" applyFill="1" applyBorder="1" applyAlignment="1">
      <alignment horizontal="right"/>
    </xf>
    <xf numFmtId="164" fontId="4" fillId="0" borderId="14" xfId="0" applyNumberFormat="1" applyFont="1" applyBorder="1" applyAlignment="1">
      <alignment horizontal="right"/>
    </xf>
    <xf numFmtId="164" fontId="4" fillId="0" borderId="59" xfId="0" applyNumberFormat="1" applyFont="1" applyBorder="1" applyAlignment="1">
      <alignment horizontal="right"/>
    </xf>
    <xf numFmtId="164" fontId="20" fillId="26" borderId="14" xfId="0" applyNumberFormat="1" applyFont="1" applyFill="1" applyBorder="1" applyAlignment="1" applyProtection="1">
      <alignment horizontal="right"/>
      <protection locked="0"/>
    </xf>
    <xf numFmtId="164" fontId="4" fillId="32" borderId="14" xfId="0" applyNumberFormat="1" applyFont="1" applyFill="1" applyBorder="1" applyAlignment="1">
      <alignment horizontal="right"/>
    </xf>
    <xf numFmtId="164" fontId="4" fillId="32" borderId="59" xfId="0" applyNumberFormat="1" applyFont="1" applyFill="1" applyBorder="1" applyAlignment="1">
      <alignment horizontal="right"/>
    </xf>
    <xf numFmtId="164" fontId="10" fillId="0" borderId="14" xfId="0" applyNumberFormat="1" applyFont="1" applyFill="1" applyBorder="1" applyAlignment="1">
      <alignment horizontal="right"/>
    </xf>
    <xf numFmtId="164" fontId="41" fillId="0" borderId="14" xfId="0" applyNumberFormat="1" applyFont="1" applyFill="1" applyBorder="1" applyAlignment="1">
      <alignment horizontal="right"/>
    </xf>
    <xf numFmtId="164" fontId="44" fillId="0" borderId="14" xfId="0" applyNumberFormat="1" applyFont="1" applyFill="1" applyBorder="1" applyAlignment="1">
      <alignment horizontal="right"/>
    </xf>
    <xf numFmtId="164" fontId="44" fillId="0" borderId="65" xfId="0" applyNumberFormat="1" applyFont="1" applyFill="1" applyBorder="1" applyAlignment="1">
      <alignment horizontal="right"/>
    </xf>
    <xf numFmtId="164" fontId="10" fillId="32" borderId="18" xfId="0" applyNumberFormat="1" applyFont="1" applyFill="1" applyBorder="1" applyAlignment="1">
      <alignment horizontal="right"/>
    </xf>
    <xf numFmtId="164" fontId="10" fillId="32" borderId="58" xfId="0" applyNumberFormat="1" applyFont="1" applyFill="1" applyBorder="1" applyAlignment="1">
      <alignment horizontal="right"/>
    </xf>
    <xf numFmtId="164" fontId="10" fillId="0" borderId="14" xfId="0" applyNumberFormat="1" applyFont="1" applyBorder="1" applyAlignment="1"/>
    <xf numFmtId="164" fontId="10" fillId="0" borderId="60" xfId="0" applyNumberFormat="1" applyFont="1" applyBorder="1" applyAlignment="1"/>
    <xf numFmtId="164" fontId="8" fillId="0" borderId="18" xfId="0" applyNumberFormat="1" applyFont="1" applyBorder="1" applyAlignment="1" applyProtection="1">
      <alignment horizontal="center"/>
    </xf>
    <xf numFmtId="164" fontId="8" fillId="0" borderId="11" xfId="0" applyNumberFormat="1" applyFont="1" applyBorder="1" applyAlignment="1" applyProtection="1">
      <alignment horizontal="center"/>
    </xf>
    <xf numFmtId="164" fontId="8" fillId="0" borderId="79" xfId="0" applyNumberFormat="1" applyFont="1" applyBorder="1" applyAlignment="1" applyProtection="1">
      <alignment horizontal="center"/>
    </xf>
    <xf numFmtId="164" fontId="10" fillId="0" borderId="14" xfId="0" applyNumberFormat="1" applyFont="1" applyFill="1" applyBorder="1" applyAlignment="1"/>
    <xf numFmtId="164" fontId="10" fillId="32" borderId="18" xfId="0" applyNumberFormat="1" applyFont="1" applyFill="1" applyBorder="1" applyAlignment="1"/>
    <xf numFmtId="164" fontId="10" fillId="32" borderId="79" xfId="0" applyNumberFormat="1" applyFont="1" applyFill="1" applyBorder="1" applyAlignment="1"/>
    <xf numFmtId="167" fontId="0" fillId="0" borderId="14" xfId="55" applyNumberFormat="1" applyFont="1" applyBorder="1" applyAlignment="1" applyProtection="1">
      <alignment horizontal="right"/>
    </xf>
    <xf numFmtId="164" fontId="4" fillId="32" borderId="14" xfId="0" applyNumberFormat="1" applyFont="1" applyFill="1" applyBorder="1" applyAlignment="1" applyProtection="1"/>
    <xf numFmtId="164" fontId="4" fillId="32" borderId="52" xfId="0" applyNumberFormat="1" applyFont="1" applyFill="1" applyBorder="1" applyAlignment="1" applyProtection="1"/>
    <xf numFmtId="164" fontId="11" fillId="24" borderId="14" xfId="0" applyNumberFormat="1" applyFont="1" applyFill="1" applyBorder="1" applyAlignment="1" applyProtection="1"/>
    <xf numFmtId="0" fontId="4" fillId="0" borderId="63" xfId="0" applyFont="1" applyBorder="1" applyAlignment="1" applyProtection="1"/>
    <xf numFmtId="0" fontId="10" fillId="0" borderId="32" xfId="0" applyFont="1" applyBorder="1" applyAlignment="1" applyProtection="1"/>
    <xf numFmtId="0" fontId="32" fillId="0" borderId="54" xfId="0" applyFont="1" applyBorder="1" applyAlignment="1" applyProtection="1"/>
    <xf numFmtId="0" fontId="10" fillId="0" borderId="38" xfId="0" applyFont="1" applyBorder="1" applyAlignment="1" applyProtection="1"/>
    <xf numFmtId="0" fontId="32" fillId="0" borderId="55" xfId="0" applyFont="1" applyBorder="1" applyAlignment="1" applyProtection="1"/>
    <xf numFmtId="0" fontId="31" fillId="0" borderId="44" xfId="0" applyFont="1" applyBorder="1" applyAlignment="1"/>
    <xf numFmtId="0" fontId="32" fillId="0" borderId="98" xfId="0" applyFont="1" applyBorder="1" applyAlignment="1" applyProtection="1"/>
    <xf numFmtId="0" fontId="10" fillId="0" borderId="99" xfId="0" applyFont="1" applyBorder="1" applyAlignment="1" applyProtection="1"/>
    <xf numFmtId="164" fontId="20" fillId="26" borderId="45" xfId="0" applyNumberFormat="1" applyFont="1" applyFill="1" applyBorder="1" applyAlignment="1" applyProtection="1">
      <alignment horizontal="right"/>
      <protection locked="0"/>
    </xf>
    <xf numFmtId="164" fontId="8" fillId="32" borderId="18" xfId="0" applyNumberFormat="1" applyFont="1" applyFill="1" applyBorder="1" applyAlignment="1" applyProtection="1"/>
    <xf numFmtId="0" fontId="10" fillId="0" borderId="36" xfId="0" applyFont="1" applyFill="1" applyBorder="1" applyAlignment="1"/>
    <xf numFmtId="0" fontId="34" fillId="0" borderId="0" xfId="0" applyFont="1" applyFill="1" applyBorder="1" applyAlignment="1">
      <alignment horizontal="left"/>
    </xf>
    <xf numFmtId="165" fontId="10" fillId="0" borderId="14" xfId="0" applyNumberFormat="1" applyFont="1" applyFill="1" applyBorder="1" applyAlignment="1"/>
    <xf numFmtId="165" fontId="10" fillId="0" borderId="60" xfId="0" applyNumberFormat="1" applyFont="1" applyFill="1" applyBorder="1" applyAlignment="1"/>
    <xf numFmtId="0" fontId="14" fillId="0" borderId="0" xfId="0" applyFont="1" applyFill="1" applyBorder="1" applyAlignment="1" applyProtection="1"/>
    <xf numFmtId="0" fontId="14" fillId="0" borderId="60" xfId="0" applyFont="1" applyFill="1" applyBorder="1" applyAlignment="1" applyProtection="1"/>
    <xf numFmtId="0" fontId="0" fillId="0" borderId="78" xfId="0" applyBorder="1" applyAlignment="1" applyProtection="1"/>
    <xf numFmtId="0" fontId="14" fillId="0" borderId="47" xfId="0" applyFont="1" applyFill="1" applyBorder="1" applyAlignment="1" applyProtection="1"/>
    <xf numFmtId="164" fontId="8" fillId="32" borderId="14" xfId="0" applyNumberFormat="1" applyFont="1" applyFill="1" applyBorder="1" applyAlignment="1" applyProtection="1"/>
    <xf numFmtId="0" fontId="14" fillId="0" borderId="14" xfId="0" applyFont="1" applyFill="1" applyBorder="1" applyAlignment="1" applyProtection="1"/>
    <xf numFmtId="164" fontId="8" fillId="0" borderId="14" xfId="0" applyNumberFormat="1" applyFont="1" applyFill="1" applyBorder="1" applyAlignment="1" applyProtection="1"/>
    <xf numFmtId="164" fontId="8" fillId="32" borderId="59" xfId="0" applyNumberFormat="1" applyFont="1" applyFill="1" applyBorder="1" applyAlignment="1" applyProtection="1"/>
    <xf numFmtId="164" fontId="8" fillId="32" borderId="58" xfId="0" applyNumberFormat="1" applyFont="1" applyFill="1" applyBorder="1" applyAlignment="1" applyProtection="1"/>
    <xf numFmtId="164" fontId="8" fillId="0" borderId="60" xfId="0" applyNumberFormat="1" applyFont="1" applyBorder="1" applyAlignment="1" applyProtection="1"/>
    <xf numFmtId="164" fontId="7" fillId="0" borderId="78" xfId="0" applyNumberFormat="1" applyFont="1" applyBorder="1" applyAlignment="1" applyProtection="1"/>
    <xf numFmtId="164" fontId="42" fillId="0" borderId="0" xfId="0" applyNumberFormat="1" applyFont="1" applyBorder="1" applyAlignment="1" applyProtection="1">
      <alignment horizontal="center"/>
    </xf>
    <xf numFmtId="0" fontId="10" fillId="0" borderId="0" xfId="0" applyFont="1" applyBorder="1" applyAlignment="1" applyProtection="1">
      <alignment horizontal="left" wrapText="1" indent="1"/>
    </xf>
    <xf numFmtId="0" fontId="1" fillId="0" borderId="36" xfId="0" applyFont="1" applyBorder="1" applyAlignment="1" applyProtection="1"/>
    <xf numFmtId="0" fontId="8" fillId="0" borderId="98" xfId="0" applyFont="1" applyFill="1" applyBorder="1" applyAlignment="1" applyProtection="1">
      <alignment horizontal="right"/>
    </xf>
    <xf numFmtId="164" fontId="8" fillId="32" borderId="100" xfId="0" applyNumberFormat="1" applyFont="1" applyFill="1" applyBorder="1" applyAlignment="1" applyProtection="1"/>
    <xf numFmtId="164" fontId="8" fillId="32" borderId="88" xfId="0" applyNumberFormat="1" applyFont="1" applyFill="1" applyBorder="1" applyAlignment="1" applyProtection="1"/>
    <xf numFmtId="0" fontId="4" fillId="0" borderId="41" xfId="0" applyFont="1" applyBorder="1" applyAlignment="1" applyProtection="1">
      <alignment wrapText="1"/>
    </xf>
    <xf numFmtId="164" fontId="50" fillId="0" borderId="43" xfId="0" applyNumberFormat="1" applyFont="1" applyFill="1" applyBorder="1" applyAlignment="1">
      <alignment horizontal="center" textRotation="90" wrapText="1"/>
    </xf>
    <xf numFmtId="0" fontId="4" fillId="0" borderId="32" xfId="0" applyFont="1" applyBorder="1" applyAlignment="1" applyProtection="1">
      <alignment horizontal="right"/>
    </xf>
    <xf numFmtId="0" fontId="4" fillId="0" borderId="45" xfId="0" applyFont="1" applyBorder="1" applyAlignment="1" applyProtection="1">
      <alignment horizontal="right"/>
    </xf>
    <xf numFmtId="0" fontId="44" fillId="0" borderId="32" xfId="0" applyFont="1" applyBorder="1" applyAlignment="1" applyProtection="1">
      <alignment horizontal="center"/>
    </xf>
    <xf numFmtId="0" fontId="0" fillId="0" borderId="14" xfId="0" applyBorder="1" applyAlignment="1">
      <alignment horizontal="center"/>
    </xf>
    <xf numFmtId="0" fontId="53" fillId="26" borderId="36" xfId="0" applyFont="1" applyFill="1" applyBorder="1" applyAlignment="1" applyProtection="1">
      <protection locked="0"/>
    </xf>
    <xf numFmtId="164" fontId="12" fillId="26" borderId="44" xfId="0" applyNumberFormat="1" applyFont="1" applyFill="1" applyBorder="1" applyAlignment="1" applyProtection="1">
      <protection locked="0"/>
    </xf>
    <xf numFmtId="164" fontId="12" fillId="26" borderId="32" xfId="0" applyNumberFormat="1" applyFont="1" applyFill="1" applyBorder="1" applyAlignment="1" applyProtection="1">
      <protection locked="0"/>
    </xf>
    <xf numFmtId="164" fontId="8" fillId="32" borderId="61" xfId="0" applyNumberFormat="1" applyFont="1" applyFill="1" applyBorder="1" applyAlignment="1" applyProtection="1"/>
    <xf numFmtId="164" fontId="8" fillId="32" borderId="101" xfId="0" applyNumberFormat="1" applyFont="1" applyFill="1" applyBorder="1" applyAlignment="1" applyProtection="1"/>
    <xf numFmtId="164" fontId="12" fillId="26" borderId="45" xfId="0" applyNumberFormat="1" applyFont="1" applyFill="1" applyBorder="1" applyAlignment="1" applyProtection="1">
      <protection locked="0"/>
    </xf>
    <xf numFmtId="0" fontId="9" fillId="0" borderId="0" xfId="0" applyFont="1" applyAlignment="1" applyProtection="1">
      <alignment horizontal="center"/>
    </xf>
    <xf numFmtId="0" fontId="16" fillId="0" borderId="0" xfId="0" applyFont="1" applyAlignment="1" applyProtection="1"/>
    <xf numFmtId="164" fontId="43" fillId="26" borderId="59" xfId="0" applyNumberFormat="1" applyFont="1" applyFill="1" applyBorder="1" applyAlignment="1" applyProtection="1">
      <protection locked="0"/>
    </xf>
    <xf numFmtId="0" fontId="0" fillId="0" borderId="14" xfId="0" applyFill="1" applyBorder="1" applyAlignment="1" applyProtection="1">
      <alignment horizontal="center"/>
    </xf>
    <xf numFmtId="0" fontId="0" fillId="24" borderId="0" xfId="0" applyFill="1" applyAlignment="1" applyProtection="1">
      <alignment horizontal="center"/>
    </xf>
    <xf numFmtId="0" fontId="24" fillId="24" borderId="32" xfId="0" applyFont="1" applyFill="1" applyBorder="1" applyAlignment="1" applyProtection="1">
      <alignment horizontal="center"/>
    </xf>
    <xf numFmtId="0" fontId="0" fillId="0" borderId="13" xfId="0" applyBorder="1" applyAlignment="1" applyProtection="1">
      <alignment horizontal="center"/>
    </xf>
    <xf numFmtId="0" fontId="52" fillId="0" borderId="14" xfId="0" applyFont="1" applyFill="1" applyBorder="1" applyAlignment="1" applyProtection="1">
      <alignment horizontal="center"/>
    </xf>
    <xf numFmtId="167" fontId="0" fillId="0" borderId="14" xfId="55" applyNumberFormat="1" applyFont="1" applyBorder="1" applyAlignment="1" applyProtection="1">
      <alignment horizontal="center"/>
    </xf>
    <xf numFmtId="0" fontId="0" fillId="0" borderId="61" xfId="0" applyBorder="1" applyAlignment="1">
      <alignment horizontal="center"/>
    </xf>
    <xf numFmtId="0" fontId="52" fillId="0" borderId="14" xfId="0" applyFont="1" applyBorder="1" applyAlignment="1" applyProtection="1">
      <alignment horizontal="center"/>
    </xf>
    <xf numFmtId="0" fontId="9" fillId="0" borderId="0" xfId="0" applyFont="1" applyAlignment="1">
      <alignment horizontal="left"/>
    </xf>
    <xf numFmtId="10" fontId="11" fillId="26" borderId="13" xfId="55" applyNumberFormat="1" applyFont="1" applyFill="1" applyBorder="1" applyProtection="1">
      <protection locked="0"/>
    </xf>
    <xf numFmtId="1" fontId="11" fillId="26" borderId="13" xfId="0" applyNumberFormat="1" applyFont="1" applyFill="1" applyBorder="1" applyAlignment="1" applyProtection="1">
      <protection locked="0"/>
    </xf>
    <xf numFmtId="9" fontId="1" fillId="25" borderId="52" xfId="55" applyFont="1" applyFill="1" applyBorder="1"/>
    <xf numFmtId="1" fontId="1" fillId="32" borderId="52" xfId="0" applyNumberFormat="1" applyFont="1" applyFill="1" applyBorder="1" applyAlignment="1"/>
    <xf numFmtId="1" fontId="1" fillId="32" borderId="102" xfId="0" applyNumberFormat="1" applyFont="1" applyFill="1" applyBorder="1" applyAlignment="1"/>
    <xf numFmtId="164" fontId="1" fillId="32" borderId="52" xfId="0" applyNumberFormat="1" applyFont="1" applyFill="1" applyBorder="1" applyAlignment="1"/>
    <xf numFmtId="164" fontId="1" fillId="32" borderId="18" xfId="0" applyNumberFormat="1" applyFont="1" applyFill="1" applyBorder="1" applyAlignment="1"/>
    <xf numFmtId="164" fontId="0" fillId="32" borderId="18" xfId="0" applyNumberFormat="1" applyFill="1" applyBorder="1" applyAlignment="1" applyProtection="1"/>
    <xf numFmtId="164" fontId="0" fillId="32" borderId="13" xfId="0" applyNumberFormat="1" applyFill="1" applyBorder="1" applyAlignment="1" applyProtection="1"/>
    <xf numFmtId="164" fontId="1" fillId="32" borderId="103" xfId="0" applyNumberFormat="1" applyFont="1" applyFill="1" applyBorder="1" applyAlignment="1"/>
    <xf numFmtId="164" fontId="1" fillId="32" borderId="85" xfId="0" applyNumberFormat="1" applyFont="1" applyFill="1" applyBorder="1" applyAlignment="1"/>
    <xf numFmtId="164" fontId="1" fillId="32" borderId="68" xfId="0" applyNumberFormat="1" applyFont="1" applyFill="1" applyBorder="1" applyAlignment="1"/>
    <xf numFmtId="10" fontId="0" fillId="25" borderId="10" xfId="0" applyNumberFormat="1" applyFill="1" applyBorder="1" applyAlignment="1"/>
    <xf numFmtId="0" fontId="5" fillId="0" borderId="0" xfId="0" applyFont="1" applyFill="1" applyBorder="1" applyAlignment="1"/>
    <xf numFmtId="164" fontId="1" fillId="0" borderId="0" xfId="0" applyNumberFormat="1" applyFont="1" applyFill="1" applyBorder="1" applyAlignment="1"/>
    <xf numFmtId="10" fontId="11" fillId="0" borderId="0" xfId="55" applyNumberFormat="1" applyFont="1" applyFill="1" applyBorder="1" applyProtection="1">
      <protection locked="0"/>
    </xf>
    <xf numFmtId="164" fontId="11" fillId="26" borderId="13" xfId="0" quotePrefix="1" applyNumberFormat="1" applyFont="1" applyFill="1" applyBorder="1" applyAlignment="1" applyProtection="1">
      <protection locked="0"/>
    </xf>
    <xf numFmtId="10" fontId="0" fillId="25" borderId="13" xfId="0" applyNumberFormat="1" applyFill="1" applyBorder="1" applyAlignment="1"/>
    <xf numFmtId="164" fontId="1" fillId="32" borderId="66" xfId="0" applyNumberFormat="1" applyFont="1" applyFill="1" applyBorder="1" applyAlignment="1"/>
    <xf numFmtId="164" fontId="1" fillId="32" borderId="58" xfId="0" applyNumberFormat="1" applyFont="1" applyFill="1" applyBorder="1" applyAlignment="1"/>
    <xf numFmtId="164" fontId="1" fillId="32" borderId="31" xfId="0" applyNumberFormat="1" applyFont="1" applyFill="1" applyBorder="1" applyAlignment="1"/>
    <xf numFmtId="0" fontId="4" fillId="0" borderId="0" xfId="0" applyFont="1" applyFill="1" applyBorder="1" applyAlignment="1">
      <alignment wrapText="1"/>
    </xf>
    <xf numFmtId="0" fontId="0" fillId="0" borderId="88" xfId="0" applyBorder="1" applyAlignment="1">
      <alignment wrapText="1"/>
    </xf>
    <xf numFmtId="0" fontId="1" fillId="0" borderId="58" xfId="0" applyFont="1" applyBorder="1" applyAlignment="1">
      <alignment wrapText="1"/>
    </xf>
    <xf numFmtId="10" fontId="11" fillId="26" borderId="100" xfId="55" applyNumberFormat="1" applyFont="1" applyFill="1" applyBorder="1" applyProtection="1">
      <protection locked="0"/>
    </xf>
    <xf numFmtId="164" fontId="11" fillId="26" borderId="88" xfId="0" applyNumberFormat="1" applyFont="1" applyFill="1" applyBorder="1" applyAlignment="1" applyProtection="1">
      <protection locked="0"/>
    </xf>
    <xf numFmtId="164" fontId="11" fillId="26" borderId="84" xfId="0" applyNumberFormat="1" applyFont="1" applyFill="1" applyBorder="1" applyAlignment="1" applyProtection="1">
      <protection locked="0"/>
    </xf>
    <xf numFmtId="164" fontId="11" fillId="26" borderId="65" xfId="0" applyNumberFormat="1" applyFont="1" applyFill="1" applyBorder="1" applyAlignment="1" applyProtection="1">
      <protection locked="0"/>
    </xf>
    <xf numFmtId="164" fontId="1" fillId="32" borderId="67" xfId="0" applyNumberFormat="1" applyFont="1" applyFill="1" applyBorder="1" applyAlignment="1"/>
    <xf numFmtId="164" fontId="1" fillId="32" borderId="102" xfId="0" applyNumberFormat="1" applyFont="1" applyFill="1" applyBorder="1" applyAlignment="1"/>
    <xf numFmtId="9" fontId="1" fillId="25" borderId="61" xfId="55" applyFont="1" applyFill="1" applyBorder="1"/>
    <xf numFmtId="10" fontId="11" fillId="26" borderId="68" xfId="55" applyNumberFormat="1" applyFont="1" applyFill="1" applyBorder="1" applyProtection="1">
      <protection locked="0"/>
    </xf>
    <xf numFmtId="1" fontId="11" fillId="26" borderId="67" xfId="0" applyNumberFormat="1" applyFont="1" applyFill="1" applyBorder="1" applyAlignment="1" applyProtection="1">
      <protection locked="0"/>
    </xf>
    <xf numFmtId="164" fontId="1" fillId="32" borderId="104" xfId="0" applyNumberFormat="1" applyFont="1" applyFill="1" applyBorder="1" applyAlignment="1"/>
    <xf numFmtId="164" fontId="1" fillId="32" borderId="61" xfId="0" applyNumberFormat="1" applyFont="1" applyFill="1" applyBorder="1" applyAlignment="1"/>
    <xf numFmtId="164" fontId="1" fillId="32" borderId="101" xfId="0" applyNumberFormat="1" applyFont="1" applyFill="1" applyBorder="1" applyAlignment="1"/>
    <xf numFmtId="164" fontId="1" fillId="32" borderId="105" xfId="0" applyNumberFormat="1" applyFont="1" applyFill="1" applyBorder="1" applyAlignment="1"/>
    <xf numFmtId="164" fontId="1" fillId="32" borderId="69" xfId="0" applyNumberFormat="1" applyFont="1" applyFill="1" applyBorder="1" applyAlignment="1"/>
    <xf numFmtId="1" fontId="1" fillId="32" borderId="73" xfId="0" applyNumberFormat="1" applyFont="1" applyFill="1" applyBorder="1" applyAlignment="1"/>
    <xf numFmtId="166" fontId="0" fillId="0" borderId="0" xfId="0" applyNumberFormat="1" applyAlignment="1"/>
    <xf numFmtId="167" fontId="8" fillId="0" borderId="14" xfId="55" applyNumberFormat="1" applyFont="1" applyBorder="1" applyAlignment="1" applyProtection="1">
      <alignment horizontal="center"/>
    </xf>
    <xf numFmtId="167" fontId="8" fillId="0" borderId="10" xfId="55" applyNumberFormat="1" applyFont="1" applyBorder="1" applyAlignment="1" applyProtection="1">
      <alignment horizontal="center"/>
    </xf>
    <xf numFmtId="164" fontId="7" fillId="32" borderId="43" xfId="0" applyNumberFormat="1" applyFont="1" applyFill="1" applyBorder="1" applyAlignment="1" applyProtection="1">
      <alignment horizontal="right"/>
    </xf>
    <xf numFmtId="0" fontId="7" fillId="0" borderId="41" xfId="0" applyFont="1" applyFill="1" applyBorder="1" applyAlignment="1" applyProtection="1"/>
    <xf numFmtId="0" fontId="7" fillId="0" borderId="37" xfId="0" applyFont="1" applyFill="1" applyBorder="1" applyAlignment="1" applyProtection="1"/>
    <xf numFmtId="0" fontId="7" fillId="0" borderId="37" xfId="0" applyFont="1" applyBorder="1" applyAlignment="1" applyProtection="1">
      <alignment horizontal="center"/>
    </xf>
    <xf numFmtId="0" fontId="42" fillId="0" borderId="37" xfId="0" applyFont="1" applyBorder="1" applyAlignment="1" applyProtection="1">
      <alignment horizontal="center"/>
    </xf>
    <xf numFmtId="0" fontId="7" fillId="0" borderId="37" xfId="0" applyFont="1" applyFill="1" applyBorder="1" applyAlignment="1" applyProtection="1">
      <alignment horizontal="center"/>
    </xf>
    <xf numFmtId="0" fontId="0" fillId="34" borderId="41" xfId="0" applyFill="1" applyBorder="1" applyAlignment="1" applyProtection="1"/>
    <xf numFmtId="0" fontId="0" fillId="34" borderId="36" xfId="0" applyFill="1" applyBorder="1" applyAlignment="1" applyProtection="1"/>
    <xf numFmtId="164" fontId="11" fillId="24" borderId="40" xfId="0" applyNumberFormat="1" applyFont="1" applyFill="1" applyBorder="1" applyAlignment="1" applyProtection="1"/>
    <xf numFmtId="164" fontId="4" fillId="32" borderId="85" xfId="0" applyNumberFormat="1" applyFont="1" applyFill="1" applyBorder="1" applyAlignment="1" applyProtection="1"/>
    <xf numFmtId="164" fontId="4" fillId="32" borderId="68" xfId="0" applyNumberFormat="1" applyFont="1" applyFill="1" applyBorder="1" applyAlignment="1" applyProtection="1"/>
    <xf numFmtId="164" fontId="32" fillId="32" borderId="43" xfId="0" applyNumberFormat="1" applyFont="1" applyFill="1" applyBorder="1" applyAlignment="1" applyProtection="1"/>
    <xf numFmtId="164" fontId="11" fillId="26" borderId="46" xfId="0" applyNumberFormat="1" applyFont="1" applyFill="1" applyBorder="1" applyAlignment="1" applyProtection="1">
      <protection locked="0"/>
    </xf>
    <xf numFmtId="164" fontId="11" fillId="26" borderId="49" xfId="0" applyNumberFormat="1" applyFont="1" applyFill="1" applyBorder="1" applyAlignment="1" applyProtection="1">
      <protection locked="0"/>
    </xf>
    <xf numFmtId="164" fontId="32" fillId="32" borderId="81" xfId="0" applyNumberFormat="1" applyFont="1" applyFill="1" applyBorder="1" applyAlignment="1" applyProtection="1"/>
    <xf numFmtId="164" fontId="11" fillId="26" borderId="105" xfId="0" applyNumberFormat="1" applyFont="1" applyFill="1" applyBorder="1" applyAlignment="1" applyProtection="1">
      <protection locked="0"/>
    </xf>
    <xf numFmtId="164" fontId="11" fillId="26" borderId="106" xfId="0" applyNumberFormat="1" applyFont="1" applyFill="1" applyBorder="1" applyAlignment="1" applyProtection="1">
      <protection locked="0"/>
    </xf>
    <xf numFmtId="164" fontId="11" fillId="26" borderId="48" xfId="0" applyNumberFormat="1" applyFont="1" applyFill="1" applyBorder="1" applyAlignment="1" applyProtection="1">
      <protection locked="0"/>
    </xf>
    <xf numFmtId="164" fontId="11" fillId="26" borderId="101" xfId="0" applyNumberFormat="1" applyFont="1" applyFill="1" applyBorder="1" applyAlignment="1" applyProtection="1">
      <protection locked="0"/>
    </xf>
    <xf numFmtId="0" fontId="7" fillId="0" borderId="0" xfId="0" applyFont="1" applyAlignment="1" applyProtection="1">
      <alignment textRotation="90" wrapText="1"/>
    </xf>
    <xf numFmtId="164" fontId="7" fillId="0" borderId="40" xfId="0" applyNumberFormat="1" applyFont="1" applyFill="1" applyBorder="1" applyAlignment="1" applyProtection="1"/>
    <xf numFmtId="164" fontId="7" fillId="0" borderId="28" xfId="0" applyNumberFormat="1" applyFont="1" applyFill="1" applyBorder="1" applyAlignment="1" applyProtection="1">
      <alignment horizontal="right"/>
    </xf>
    <xf numFmtId="164" fontId="7" fillId="32" borderId="73" xfId="0" applyNumberFormat="1" applyFont="1" applyFill="1" applyBorder="1" applyAlignment="1" applyProtection="1">
      <alignment horizontal="right"/>
    </xf>
    <xf numFmtId="164" fontId="7" fillId="32" borderId="89" xfId="0" applyNumberFormat="1" applyFont="1" applyFill="1" applyBorder="1" applyAlignment="1" applyProtection="1">
      <alignment horizontal="right"/>
    </xf>
    <xf numFmtId="164" fontId="7" fillId="25" borderId="28" xfId="0" applyNumberFormat="1" applyFont="1" applyFill="1" applyBorder="1" applyAlignment="1" applyProtection="1">
      <alignment horizontal="right"/>
    </xf>
    <xf numFmtId="0" fontId="21" fillId="0" borderId="10" xfId="0" applyFont="1" applyFill="1" applyBorder="1" applyAlignment="1" applyProtection="1">
      <alignment textRotation="90" wrapText="1"/>
    </xf>
    <xf numFmtId="0" fontId="21" fillId="0" borderId="10" xfId="0" applyFont="1" applyBorder="1" applyAlignment="1" applyProtection="1">
      <alignment horizontal="center" textRotation="90" wrapText="1"/>
    </xf>
    <xf numFmtId="0" fontId="54" fillId="24" borderId="0" xfId="0" applyFont="1" applyFill="1" applyAlignment="1" applyProtection="1">
      <alignment horizontal="center"/>
    </xf>
    <xf numFmtId="0" fontId="9" fillId="0" borderId="0" xfId="0" applyFont="1" applyFill="1" applyBorder="1" applyAlignment="1">
      <alignment horizontal="center"/>
    </xf>
    <xf numFmtId="164" fontId="11" fillId="26" borderId="71" xfId="0" applyNumberFormat="1" applyFont="1" applyFill="1" applyBorder="1" applyAlignment="1" applyProtection="1">
      <alignment horizontal="right"/>
      <protection locked="0"/>
    </xf>
    <xf numFmtId="164" fontId="11" fillId="26" borderId="87" xfId="0" applyNumberFormat="1" applyFont="1" applyFill="1" applyBorder="1" applyAlignment="1" applyProtection="1">
      <alignment horizontal="right"/>
      <protection locked="0"/>
    </xf>
    <xf numFmtId="164" fontId="11" fillId="26" borderId="77" xfId="0" applyNumberFormat="1" applyFont="1" applyFill="1" applyBorder="1" applyAlignment="1" applyProtection="1">
      <alignment horizontal="right"/>
      <protection locked="0"/>
    </xf>
    <xf numFmtId="164" fontId="11" fillId="26" borderId="64" xfId="0" applyNumberFormat="1" applyFont="1" applyFill="1" applyBorder="1" applyAlignment="1" applyProtection="1">
      <alignment horizontal="right"/>
      <protection locked="0"/>
    </xf>
    <xf numFmtId="164" fontId="11" fillId="26" borderId="81" xfId="0" applyNumberFormat="1" applyFont="1" applyFill="1" applyBorder="1" applyAlignment="1" applyProtection="1">
      <alignment horizontal="right"/>
      <protection locked="0"/>
    </xf>
    <xf numFmtId="164" fontId="11" fillId="25" borderId="64" xfId="0" applyNumberFormat="1" applyFont="1" applyFill="1" applyBorder="1" applyAlignment="1" applyProtection="1">
      <alignment horizontal="right"/>
    </xf>
    <xf numFmtId="0" fontId="19" fillId="0" borderId="64" xfId="0" applyFont="1" applyBorder="1" applyAlignment="1" applyProtection="1">
      <alignment horizontal="center"/>
    </xf>
    <xf numFmtId="0" fontId="4" fillId="0" borderId="64" xfId="0" applyFont="1" applyBorder="1" applyAlignment="1" applyProtection="1">
      <alignment horizontal="center"/>
    </xf>
    <xf numFmtId="0" fontId="10" fillId="0" borderId="0" xfId="0" applyFont="1" applyBorder="1" applyAlignment="1" applyProtection="1">
      <alignment horizontal="center"/>
    </xf>
    <xf numFmtId="0" fontId="19" fillId="0" borderId="64" xfId="0" applyFont="1" applyFill="1" applyBorder="1" applyAlignment="1" applyProtection="1">
      <alignment horizontal="center" wrapText="1"/>
    </xf>
    <xf numFmtId="164" fontId="11" fillId="26" borderId="57" xfId="0" applyNumberFormat="1" applyFont="1" applyFill="1" applyBorder="1" applyAlignment="1" applyProtection="1">
      <alignment horizontal="right"/>
      <protection locked="0"/>
    </xf>
    <xf numFmtId="164" fontId="11" fillId="26" borderId="51" xfId="0" applyNumberFormat="1" applyFont="1" applyFill="1" applyBorder="1" applyAlignment="1" applyProtection="1">
      <alignment horizontal="right"/>
      <protection locked="0"/>
    </xf>
    <xf numFmtId="0" fontId="32" fillId="0" borderId="45" xfId="0" applyFont="1" applyBorder="1" applyAlignment="1" applyProtection="1"/>
    <xf numFmtId="0" fontId="4" fillId="0" borderId="105" xfId="0" applyFont="1" applyBorder="1" applyAlignment="1">
      <alignment horizontal="center"/>
    </xf>
    <xf numFmtId="0" fontId="4" fillId="0" borderId="107" xfId="0" applyFont="1" applyBorder="1" applyAlignment="1">
      <alignment horizontal="center"/>
    </xf>
    <xf numFmtId="164" fontId="20" fillId="26" borderId="71" xfId="0" applyNumberFormat="1" applyFont="1" applyFill="1" applyBorder="1" applyAlignment="1" applyProtection="1">
      <alignment horizontal="right"/>
      <protection locked="0"/>
    </xf>
    <xf numFmtId="164" fontId="20" fillId="26" borderId="77" xfId="0" applyNumberFormat="1" applyFont="1" applyFill="1" applyBorder="1" applyAlignment="1" applyProtection="1">
      <alignment horizontal="right"/>
      <protection locked="0"/>
    </xf>
    <xf numFmtId="164" fontId="20" fillId="26" borderId="87" xfId="0" applyNumberFormat="1" applyFont="1" applyFill="1" applyBorder="1" applyAlignment="1" applyProtection="1">
      <alignment horizontal="right"/>
      <protection locked="0"/>
    </xf>
    <xf numFmtId="164" fontId="20" fillId="26" borderId="64" xfId="0" applyNumberFormat="1" applyFont="1" applyFill="1" applyBorder="1" applyAlignment="1" applyProtection="1">
      <alignment horizontal="right"/>
      <protection locked="0"/>
    </xf>
    <xf numFmtId="164" fontId="20" fillId="25" borderId="64" xfId="0" applyNumberFormat="1" applyFont="1" applyFill="1" applyBorder="1" applyAlignment="1">
      <alignment horizontal="right"/>
    </xf>
    <xf numFmtId="164" fontId="20" fillId="25" borderId="81" xfId="0" applyNumberFormat="1" applyFont="1" applyFill="1" applyBorder="1" applyAlignment="1">
      <alignment horizontal="right"/>
    </xf>
    <xf numFmtId="0" fontId="1" fillId="0" borderId="0" xfId="46" applyBorder="1" applyProtection="1"/>
    <xf numFmtId="0" fontId="1" fillId="0" borderId="0" xfId="46" applyProtection="1"/>
    <xf numFmtId="0" fontId="19" fillId="0" borderId="58" xfId="0" applyFont="1" applyFill="1" applyBorder="1" applyAlignment="1" applyProtection="1">
      <alignment horizontal="center" vertical="center" wrapText="1"/>
    </xf>
    <xf numFmtId="0" fontId="19" fillId="0" borderId="54" xfId="0" applyFont="1" applyFill="1" applyBorder="1" applyAlignment="1" applyProtection="1"/>
    <xf numFmtId="0" fontId="19" fillId="0" borderId="38" xfId="0" applyFont="1" applyFill="1" applyBorder="1" applyAlignment="1" applyProtection="1"/>
    <xf numFmtId="0" fontId="19" fillId="0" borderId="55" xfId="0" applyFont="1" applyFill="1" applyBorder="1" applyAlignment="1" applyProtection="1"/>
    <xf numFmtId="164" fontId="11" fillId="24" borderId="59" xfId="0" applyNumberFormat="1" applyFont="1" applyFill="1" applyBorder="1" applyAlignment="1" applyProtection="1"/>
    <xf numFmtId="164" fontId="4" fillId="32" borderId="67" xfId="0" applyNumberFormat="1" applyFont="1" applyFill="1" applyBorder="1" applyAlignment="1" applyProtection="1"/>
    <xf numFmtId="164" fontId="0" fillId="24" borderId="0" xfId="0" applyNumberFormat="1" applyFill="1" applyBorder="1" applyAlignment="1"/>
    <xf numFmtId="166" fontId="0" fillId="24" borderId="0" xfId="0" applyNumberFormat="1" applyFill="1" applyBorder="1" applyAlignment="1"/>
    <xf numFmtId="164" fontId="11" fillId="25" borderId="43" xfId="0" applyNumberFormat="1" applyFont="1" applyFill="1" applyBorder="1" applyAlignment="1" applyProtection="1"/>
    <xf numFmtId="0" fontId="0" fillId="24" borderId="32" xfId="0" applyFill="1" applyBorder="1" applyAlignment="1" applyProtection="1">
      <alignment horizontal="center"/>
    </xf>
    <xf numFmtId="0" fontId="4" fillId="0" borderId="41" xfId="0" applyFont="1" applyBorder="1" applyAlignment="1"/>
    <xf numFmtId="0" fontId="4" fillId="0" borderId="56" xfId="0" applyFont="1" applyBorder="1" applyAlignment="1"/>
    <xf numFmtId="0" fontId="10" fillId="0" borderId="58" xfId="0" applyFont="1" applyBorder="1" applyAlignment="1">
      <alignment horizontal="center"/>
    </xf>
    <xf numFmtId="164" fontId="11" fillId="26" borderId="58" xfId="0" applyNumberFormat="1" applyFont="1" applyFill="1" applyBorder="1" applyAlignment="1" applyProtection="1">
      <protection locked="0"/>
    </xf>
    <xf numFmtId="0" fontId="4" fillId="0" borderId="12" xfId="0" applyFont="1" applyBorder="1" applyAlignment="1"/>
    <xf numFmtId="0" fontId="10" fillId="0" borderId="66" xfId="0" applyFont="1" applyBorder="1" applyAlignment="1">
      <alignment horizontal="center"/>
    </xf>
    <xf numFmtId="164" fontId="1" fillId="32" borderId="77" xfId="0" applyNumberFormat="1" applyFont="1" applyFill="1" applyBorder="1" applyAlignment="1" applyProtection="1">
      <protection locked="0"/>
    </xf>
    <xf numFmtId="164" fontId="11" fillId="26" borderId="85" xfId="0" applyNumberFormat="1" applyFont="1" applyFill="1" applyBorder="1" applyAlignment="1" applyProtection="1">
      <protection locked="0"/>
    </xf>
    <xf numFmtId="164" fontId="1" fillId="32" borderId="71" xfId="0" applyNumberFormat="1" applyFont="1" applyFill="1" applyBorder="1" applyAlignment="1" applyProtection="1">
      <protection locked="0"/>
    </xf>
    <xf numFmtId="164" fontId="1" fillId="32" borderId="87" xfId="0" applyNumberFormat="1" applyFont="1" applyFill="1" applyBorder="1" applyAlignment="1" applyProtection="1">
      <protection locked="0"/>
    </xf>
    <xf numFmtId="49" fontId="10" fillId="0" borderId="58" xfId="0" applyNumberFormat="1" applyFont="1" applyBorder="1" applyAlignment="1">
      <alignment horizontal="left"/>
    </xf>
    <xf numFmtId="49" fontId="10" fillId="0" borderId="58" xfId="0" applyNumberFormat="1" applyFont="1" applyBorder="1" applyAlignment="1">
      <alignment horizontal="left" wrapText="1"/>
    </xf>
    <xf numFmtId="49" fontId="10" fillId="0" borderId="65" xfId="0" applyNumberFormat="1" applyFont="1" applyBorder="1" applyAlignment="1">
      <alignment horizontal="left" wrapText="1"/>
    </xf>
    <xf numFmtId="164" fontId="32" fillId="32" borderId="64" xfId="0" applyNumberFormat="1" applyFont="1" applyFill="1" applyBorder="1" applyAlignment="1" applyProtection="1"/>
    <xf numFmtId="164" fontId="11" fillId="26" borderId="89" xfId="0" applyNumberFormat="1" applyFont="1" applyFill="1" applyBorder="1" applyAlignment="1" applyProtection="1">
      <protection locked="0"/>
    </xf>
    <xf numFmtId="164" fontId="11" fillId="25" borderId="89" xfId="0" applyNumberFormat="1" applyFont="1" applyFill="1" applyBorder="1" applyAlignment="1" applyProtection="1"/>
    <xf numFmtId="164" fontId="11" fillId="25" borderId="69" xfId="0" applyNumberFormat="1" applyFont="1" applyFill="1" applyBorder="1" applyAlignment="1" applyProtection="1"/>
    <xf numFmtId="164" fontId="0" fillId="32" borderId="73" xfId="0" applyNumberFormat="1" applyFill="1" applyBorder="1" applyAlignment="1" applyProtection="1"/>
    <xf numFmtId="164" fontId="0" fillId="32" borderId="69" xfId="0" applyNumberFormat="1" applyFill="1" applyBorder="1" applyAlignment="1" applyProtection="1"/>
    <xf numFmtId="164" fontId="4" fillId="0" borderId="0" xfId="0" applyNumberFormat="1" applyFont="1" applyFill="1" applyBorder="1" applyAlignment="1" applyProtection="1"/>
    <xf numFmtId="164" fontId="0" fillId="0" borderId="37" xfId="0" applyNumberFormat="1" applyFill="1" applyBorder="1" applyAlignment="1" applyProtection="1"/>
    <xf numFmtId="164" fontId="0" fillId="0" borderId="42" xfId="0" applyNumberFormat="1" applyFill="1" applyBorder="1" applyAlignment="1" applyProtection="1"/>
    <xf numFmtId="164" fontId="0" fillId="0" borderId="36" xfId="0" applyNumberFormat="1" applyFill="1" applyBorder="1" applyAlignment="1" applyProtection="1"/>
    <xf numFmtId="164" fontId="0" fillId="0" borderId="60" xfId="0" applyNumberFormat="1" applyFill="1" applyBorder="1" applyAlignment="1" applyProtection="1"/>
    <xf numFmtId="164" fontId="0" fillId="0" borderId="44" xfId="0" applyNumberFormat="1" applyFill="1" applyBorder="1" applyAlignment="1" applyProtection="1"/>
    <xf numFmtId="164" fontId="0" fillId="0" borderId="32" xfId="0" applyNumberFormat="1" applyFill="1" applyBorder="1" applyAlignment="1" applyProtection="1"/>
    <xf numFmtId="164" fontId="0" fillId="0" borderId="45" xfId="0" applyNumberFormat="1" applyFill="1" applyBorder="1" applyAlignment="1" applyProtection="1"/>
    <xf numFmtId="0" fontId="7" fillId="0" borderId="44" xfId="0" applyFont="1" applyFill="1" applyBorder="1" applyAlignment="1" applyProtection="1">
      <alignment horizontal="left" indent="1"/>
    </xf>
    <xf numFmtId="0" fontId="4" fillId="0" borderId="0" xfId="0" applyFont="1" applyFill="1" applyBorder="1" applyAlignment="1" applyProtection="1">
      <alignment horizontal="right"/>
    </xf>
    <xf numFmtId="0" fontId="1" fillId="0" borderId="0" xfId="0" applyFont="1" applyBorder="1" applyAlignment="1"/>
    <xf numFmtId="0" fontId="19" fillId="0" borderId="0" xfId="0" applyFont="1" applyFill="1" applyBorder="1" applyAlignment="1">
      <alignment horizontal="right"/>
    </xf>
    <xf numFmtId="0" fontId="8" fillId="0" borderId="28" xfId="0" applyFont="1" applyFill="1" applyBorder="1" applyAlignment="1" applyProtection="1">
      <alignment horizontal="center" textRotation="90" wrapText="1"/>
    </xf>
    <xf numFmtId="0" fontId="8" fillId="0" borderId="59" xfId="0" applyFont="1" applyFill="1" applyBorder="1" applyAlignment="1" applyProtection="1">
      <alignment horizontal="center" textRotation="90" wrapText="1"/>
    </xf>
    <xf numFmtId="0" fontId="8" fillId="0" borderId="31" xfId="0" applyFont="1" applyBorder="1" applyAlignment="1" applyProtection="1">
      <alignment horizontal="center"/>
    </xf>
    <xf numFmtId="0" fontId="4" fillId="0" borderId="34" xfId="0" applyFont="1" applyBorder="1" applyAlignment="1">
      <alignment horizontal="center"/>
    </xf>
    <xf numFmtId="164" fontId="20" fillId="26" borderId="31" xfId="0" applyNumberFormat="1" applyFont="1" applyFill="1" applyBorder="1" applyAlignment="1" applyProtection="1">
      <alignment horizontal="right"/>
      <protection locked="0"/>
    </xf>
    <xf numFmtId="164" fontId="4" fillId="0" borderId="28" xfId="0" applyNumberFormat="1" applyFont="1" applyBorder="1" applyAlignment="1">
      <alignment horizontal="right"/>
    </xf>
    <xf numFmtId="164" fontId="20" fillId="26" borderId="28" xfId="0" applyNumberFormat="1" applyFont="1" applyFill="1" applyBorder="1" applyAlignment="1" applyProtection="1">
      <alignment horizontal="right"/>
      <protection locked="0"/>
    </xf>
    <xf numFmtId="164" fontId="10" fillId="0" borderId="28" xfId="0" applyNumberFormat="1" applyFont="1" applyFill="1" applyBorder="1" applyAlignment="1">
      <alignment horizontal="right"/>
    </xf>
    <xf numFmtId="164" fontId="4" fillId="32" borderId="31" xfId="0" applyNumberFormat="1" applyFont="1" applyFill="1" applyBorder="1" applyAlignment="1">
      <alignment horizontal="right"/>
    </xf>
    <xf numFmtId="164" fontId="41" fillId="0" borderId="28" xfId="0" applyNumberFormat="1" applyFont="1" applyFill="1" applyBorder="1" applyAlignment="1">
      <alignment horizontal="right"/>
    </xf>
    <xf numFmtId="164" fontId="10" fillId="32" borderId="31" xfId="0" applyNumberFormat="1" applyFont="1" applyFill="1" applyBorder="1" applyAlignment="1">
      <alignment horizontal="right"/>
    </xf>
    <xf numFmtId="164" fontId="10" fillId="0" borderId="28" xfId="0" applyNumberFormat="1" applyFont="1" applyBorder="1" applyAlignment="1"/>
    <xf numFmtId="164" fontId="8" fillId="0" borderId="31" xfId="0" applyNumberFormat="1" applyFont="1" applyBorder="1" applyAlignment="1" applyProtection="1">
      <alignment horizontal="center"/>
    </xf>
    <xf numFmtId="164" fontId="10" fillId="0" borderId="28" xfId="0" applyNumberFormat="1" applyFont="1" applyFill="1" applyBorder="1" applyAlignment="1"/>
    <xf numFmtId="164" fontId="10" fillId="32" borderId="31" xfId="0" applyNumberFormat="1" applyFont="1" applyFill="1" applyBorder="1" applyAlignment="1"/>
    <xf numFmtId="0" fontId="10" fillId="0" borderId="28" xfId="0" applyFont="1" applyBorder="1" applyAlignment="1"/>
    <xf numFmtId="165" fontId="10" fillId="0" borderId="28" xfId="0" applyNumberFormat="1" applyFont="1" applyFill="1" applyBorder="1" applyAlignment="1"/>
    <xf numFmtId="164" fontId="8" fillId="0" borderId="58" xfId="0" applyNumberFormat="1" applyFont="1" applyBorder="1" applyAlignment="1" applyProtection="1">
      <alignment horizontal="center"/>
    </xf>
    <xf numFmtId="165" fontId="10" fillId="0" borderId="59" xfId="0" applyNumberFormat="1" applyFont="1" applyFill="1" applyBorder="1" applyAlignment="1"/>
    <xf numFmtId="166" fontId="0" fillId="0" borderId="18" xfId="0" applyNumberFormat="1" applyFill="1" applyBorder="1" applyAlignment="1"/>
    <xf numFmtId="166" fontId="0" fillId="24" borderId="60" xfId="0" applyNumberFormat="1" applyFill="1" applyBorder="1" applyAlignment="1"/>
    <xf numFmtId="166" fontId="0" fillId="24" borderId="32" xfId="0" applyNumberFormat="1" applyFill="1" applyBorder="1" applyAlignment="1"/>
    <xf numFmtId="166" fontId="0" fillId="24" borderId="45" xfId="0" applyNumberFormat="1" applyFill="1" applyBorder="1" applyAlignment="1"/>
    <xf numFmtId="0" fontId="0" fillId="0" borderId="54" xfId="0" applyBorder="1" applyAlignment="1"/>
    <xf numFmtId="0" fontId="0" fillId="0" borderId="38" xfId="0" applyBorder="1" applyAlignment="1"/>
    <xf numFmtId="0" fontId="0" fillId="0" borderId="55" xfId="0" applyBorder="1" applyAlignment="1"/>
    <xf numFmtId="164" fontId="7" fillId="0" borderId="78" xfId="0" applyNumberFormat="1" applyFont="1" applyFill="1" applyBorder="1" applyAlignment="1" applyProtection="1"/>
    <xf numFmtId="164" fontId="12" fillId="0" borderId="78" xfId="0" applyNumberFormat="1" applyFont="1" applyFill="1" applyBorder="1" applyAlignment="1" applyProtection="1"/>
    <xf numFmtId="164" fontId="1" fillId="32" borderId="69" xfId="0" quotePrefix="1" applyNumberFormat="1" applyFont="1" applyFill="1" applyBorder="1" applyAlignment="1"/>
    <xf numFmtId="164" fontId="0" fillId="0" borderId="0" xfId="0" applyNumberFormat="1" applyBorder="1" applyAlignment="1"/>
    <xf numFmtId="0" fontId="7" fillId="0" borderId="32" xfId="0" applyFont="1" applyFill="1" applyBorder="1" applyAlignment="1" applyProtection="1"/>
    <xf numFmtId="0" fontId="0" fillId="0" borderId="18" xfId="0" applyBorder="1" applyAlignment="1" applyProtection="1"/>
    <xf numFmtId="0" fontId="4" fillId="0" borderId="64" xfId="0" applyFont="1" applyFill="1" applyBorder="1" applyAlignment="1" applyProtection="1">
      <alignment horizontal="center" wrapText="1"/>
    </xf>
    <xf numFmtId="0" fontId="0" fillId="0" borderId="43" xfId="0" applyBorder="1" applyAlignment="1"/>
    <xf numFmtId="0" fontId="0" fillId="0" borderId="78" xfId="0" applyBorder="1" applyAlignment="1"/>
    <xf numFmtId="0" fontId="52" fillId="0" borderId="78" xfId="0" applyFont="1" applyFill="1" applyBorder="1" applyAlignment="1" applyProtection="1">
      <alignment horizontal="center"/>
    </xf>
    <xf numFmtId="0" fontId="52" fillId="0" borderId="78" xfId="0" applyFont="1" applyBorder="1" applyAlignment="1">
      <alignment horizontal="center"/>
    </xf>
    <xf numFmtId="0" fontId="52" fillId="0" borderId="78" xfId="0" applyFont="1" applyFill="1" applyBorder="1" applyAlignment="1">
      <alignment horizontal="center"/>
    </xf>
    <xf numFmtId="0" fontId="56" fillId="0" borderId="78" xfId="47" applyFont="1" applyFill="1" applyBorder="1" applyAlignment="1" applyProtection="1">
      <alignment horizontal="center"/>
    </xf>
    <xf numFmtId="0" fontId="0" fillId="0" borderId="78" xfId="0" applyBorder="1" applyAlignment="1">
      <alignment horizontal="center"/>
    </xf>
    <xf numFmtId="0" fontId="0" fillId="0" borderId="81" xfId="0" applyBorder="1" applyAlignment="1"/>
    <xf numFmtId="164" fontId="50" fillId="0" borderId="36" xfId="0" applyNumberFormat="1" applyFont="1" applyFill="1" applyBorder="1" applyAlignment="1" applyProtection="1"/>
    <xf numFmtId="164" fontId="50" fillId="0" borderId="0" xfId="0" applyNumberFormat="1" applyFont="1" applyFill="1" applyBorder="1" applyAlignment="1" applyProtection="1"/>
    <xf numFmtId="164" fontId="50" fillId="0" borderId="60" xfId="0" applyNumberFormat="1" applyFont="1" applyFill="1" applyBorder="1" applyAlignment="1" applyProtection="1"/>
    <xf numFmtId="164" fontId="10" fillId="0" borderId="41" xfId="0" applyNumberFormat="1" applyFont="1" applyBorder="1" applyAlignment="1" applyProtection="1"/>
    <xf numFmtId="164" fontId="10" fillId="0" borderId="0" xfId="0" applyNumberFormat="1" applyFont="1" applyAlignment="1" applyProtection="1"/>
    <xf numFmtId="0" fontId="0" fillId="0" borderId="78" xfId="0" applyFill="1" applyBorder="1" applyAlignment="1">
      <alignment horizontal="left" wrapText="1"/>
    </xf>
    <xf numFmtId="0" fontId="9" fillId="0" borderId="0" xfId="0" quotePrefix="1" applyFont="1" applyAlignment="1" applyProtection="1">
      <alignment horizontal="center"/>
    </xf>
    <xf numFmtId="0" fontId="44" fillId="0" borderId="32" xfId="0" quotePrefix="1" applyFont="1" applyBorder="1" applyAlignment="1" applyProtection="1">
      <alignment horizontal="center"/>
    </xf>
    <xf numFmtId="164" fontId="1" fillId="0" borderId="66" xfId="0" applyNumberFormat="1" applyFont="1" applyFill="1" applyBorder="1" applyAlignment="1" applyProtection="1"/>
    <xf numFmtId="164" fontId="1" fillId="0" borderId="58" xfId="0" applyNumberFormat="1" applyFont="1" applyFill="1" applyBorder="1" applyAlignment="1" applyProtection="1"/>
    <xf numFmtId="0" fontId="5" fillId="0" borderId="0" xfId="0" applyFont="1" applyFill="1" applyAlignment="1"/>
    <xf numFmtId="0" fontId="4" fillId="0" borderId="0" xfId="0" applyFont="1" applyFill="1" applyBorder="1" applyAlignment="1">
      <alignment horizontal="center" wrapText="1"/>
    </xf>
    <xf numFmtId="9" fontId="1" fillId="0" borderId="0" xfId="55" applyFont="1" applyFill="1" applyBorder="1"/>
    <xf numFmtId="0" fontId="4" fillId="0" borderId="53" xfId="0" applyFont="1" applyFill="1" applyBorder="1" applyAlignment="1">
      <alignment horizontal="center" wrapText="1"/>
    </xf>
    <xf numFmtId="164" fontId="1" fillId="0" borderId="75" xfId="0" applyNumberFormat="1" applyFont="1" applyFill="1" applyBorder="1" applyAlignment="1"/>
    <xf numFmtId="0" fontId="4" fillId="0" borderId="63" xfId="0" applyFont="1" applyFill="1" applyBorder="1" applyAlignment="1"/>
    <xf numFmtId="164" fontId="7" fillId="0" borderId="0" xfId="0" applyNumberFormat="1" applyFont="1" applyAlignment="1" applyProtection="1">
      <alignment horizontal="center"/>
    </xf>
    <xf numFmtId="0" fontId="8" fillId="0" borderId="14" xfId="0" applyFont="1" applyFill="1" applyBorder="1" applyAlignment="1" applyProtection="1"/>
    <xf numFmtId="0" fontId="40" fillId="0" borderId="14" xfId="0" applyFont="1" applyFill="1" applyBorder="1" applyAlignment="1" applyProtection="1">
      <alignment horizontal="center"/>
    </xf>
    <xf numFmtId="164" fontId="1" fillId="35" borderId="18" xfId="0" applyNumberFormat="1" applyFont="1" applyFill="1" applyBorder="1" applyAlignment="1" applyProtection="1">
      <protection locked="0"/>
    </xf>
    <xf numFmtId="164" fontId="1" fillId="35" borderId="13" xfId="0" applyNumberFormat="1" applyFont="1" applyFill="1" applyBorder="1" applyAlignment="1" applyProtection="1">
      <protection locked="0"/>
    </xf>
    <xf numFmtId="164" fontId="1" fillId="35" borderId="13" xfId="0" quotePrefix="1" applyNumberFormat="1" applyFont="1" applyFill="1" applyBorder="1" applyAlignment="1" applyProtection="1">
      <protection locked="0"/>
    </xf>
    <xf numFmtId="0" fontId="0" fillId="0" borderId="78" xfId="0" applyFill="1" applyBorder="1" applyAlignment="1">
      <alignment wrapText="1"/>
    </xf>
    <xf numFmtId="164" fontId="1" fillId="25" borderId="14" xfId="0" applyNumberFormat="1" applyFont="1" applyFill="1" applyBorder="1" applyAlignment="1" applyProtection="1"/>
    <xf numFmtId="164" fontId="1" fillId="25" borderId="0" xfId="0" applyNumberFormat="1" applyFont="1" applyFill="1" applyBorder="1" applyAlignment="1" applyProtection="1"/>
    <xf numFmtId="0" fontId="0" fillId="0" borderId="78" xfId="0" applyFill="1" applyBorder="1" applyAlignment="1">
      <alignment horizontal="center"/>
    </xf>
    <xf numFmtId="0" fontId="4" fillId="0" borderId="0" xfId="47" applyFont="1" applyFill="1" applyBorder="1" applyProtection="1"/>
    <xf numFmtId="164" fontId="12" fillId="25" borderId="60" xfId="0" applyNumberFormat="1" applyFont="1" applyFill="1" applyBorder="1" applyAlignment="1" applyProtection="1"/>
    <xf numFmtId="0" fontId="4" fillId="0" borderId="38" xfId="0" applyFont="1" applyFill="1" applyBorder="1" applyAlignment="1" applyProtection="1">
      <alignment horizontal="center" wrapText="1"/>
    </xf>
    <xf numFmtId="164" fontId="0" fillId="0" borderId="18" xfId="0" applyNumberFormat="1" applyFill="1" applyBorder="1" applyAlignment="1" applyProtection="1"/>
    <xf numFmtId="0" fontId="4" fillId="0" borderId="84" xfId="0" applyFont="1" applyFill="1" applyBorder="1" applyAlignment="1" applyProtection="1">
      <alignment horizontal="center" wrapText="1"/>
    </xf>
    <xf numFmtId="0" fontId="4" fillId="0" borderId="88" xfId="0" applyFont="1" applyFill="1" applyBorder="1" applyAlignment="1" applyProtection="1">
      <alignment horizontal="center" wrapText="1"/>
    </xf>
    <xf numFmtId="0" fontId="7" fillId="0" borderId="80" xfId="0" applyFont="1" applyFill="1" applyBorder="1" applyAlignment="1" applyProtection="1"/>
    <xf numFmtId="0" fontId="7" fillId="0" borderId="65" xfId="0" applyFont="1" applyFill="1" applyBorder="1" applyAlignment="1" applyProtection="1"/>
    <xf numFmtId="0" fontId="0" fillId="0" borderId="40" xfId="0" applyFill="1" applyBorder="1" applyAlignment="1" applyProtection="1"/>
    <xf numFmtId="0" fontId="0" fillId="0" borderId="59" xfId="0" applyFill="1" applyBorder="1" applyAlignment="1" applyProtection="1"/>
    <xf numFmtId="164" fontId="0" fillId="0" borderId="66" xfId="0" applyNumberFormat="1" applyFill="1" applyBorder="1" applyAlignment="1" applyProtection="1"/>
    <xf numFmtId="164" fontId="0" fillId="0" borderId="58" xfId="0" applyNumberFormat="1" applyFill="1" applyBorder="1" applyAlignment="1" applyProtection="1"/>
    <xf numFmtId="0" fontId="7" fillId="0" borderId="40" xfId="0" applyFont="1" applyFill="1" applyBorder="1" applyAlignment="1" applyProtection="1"/>
    <xf numFmtId="0" fontId="4" fillId="0" borderId="40" xfId="0" applyFont="1" applyFill="1" applyBorder="1" applyAlignment="1" applyProtection="1"/>
    <xf numFmtId="0" fontId="4" fillId="0" borderId="59" xfId="0" applyFont="1" applyFill="1" applyBorder="1" applyAlignment="1" applyProtection="1"/>
    <xf numFmtId="0" fontId="8" fillId="0" borderId="40" xfId="0" applyFont="1" applyFill="1" applyBorder="1" applyAlignment="1" applyProtection="1"/>
    <xf numFmtId="0" fontId="8" fillId="0" borderId="59" xfId="0" applyFont="1" applyFill="1" applyBorder="1" applyAlignment="1" applyProtection="1"/>
    <xf numFmtId="0" fontId="40" fillId="0" borderId="40" xfId="0" applyFont="1" applyFill="1" applyBorder="1" applyAlignment="1" applyProtection="1">
      <alignment horizontal="center"/>
    </xf>
    <xf numFmtId="0" fontId="40" fillId="0" borderId="59" xfId="0" applyFont="1" applyFill="1" applyBorder="1" applyAlignment="1" applyProtection="1">
      <alignment horizontal="center"/>
    </xf>
    <xf numFmtId="0" fontId="0" fillId="0" borderId="59" xfId="0" applyBorder="1" applyAlignment="1" applyProtection="1"/>
    <xf numFmtId="0" fontId="16" fillId="0" borderId="36" xfId="0" applyFont="1" applyFill="1" applyBorder="1" applyAlignment="1" applyProtection="1"/>
    <xf numFmtId="164" fontId="0" fillId="0" borderId="59" xfId="0" applyNumberFormat="1" applyBorder="1" applyAlignment="1" applyProtection="1"/>
    <xf numFmtId="164" fontId="45" fillId="25" borderId="59" xfId="0" applyNumberFormat="1" applyFont="1" applyFill="1" applyBorder="1" applyAlignment="1" applyProtection="1"/>
    <xf numFmtId="164" fontId="0" fillId="25" borderId="59" xfId="0" applyNumberFormat="1" applyFill="1" applyBorder="1" applyAlignment="1" applyProtection="1"/>
    <xf numFmtId="164" fontId="23" fillId="25" borderId="59" xfId="47" applyNumberFormat="1" applyFont="1" applyFill="1" applyBorder="1" applyProtection="1"/>
    <xf numFmtId="0" fontId="0" fillId="25" borderId="59" xfId="0" applyFill="1" applyBorder="1" applyAlignment="1" applyProtection="1"/>
    <xf numFmtId="164" fontId="4" fillId="32" borderId="102" xfId="0" applyNumberFormat="1" applyFont="1" applyFill="1" applyBorder="1" applyAlignment="1" applyProtection="1"/>
    <xf numFmtId="0" fontId="4" fillId="0" borderId="59" xfId="0" applyFont="1" applyFill="1" applyBorder="1" applyAlignment="1"/>
    <xf numFmtId="0" fontId="0" fillId="0" borderId="101" xfId="0" applyFill="1" applyBorder="1" applyAlignment="1"/>
    <xf numFmtId="0" fontId="0" fillId="0" borderId="43" xfId="0" applyBorder="1" applyAlignment="1">
      <alignment horizontal="center"/>
    </xf>
    <xf numFmtId="0" fontId="42" fillId="0" borderId="78" xfId="0" applyFont="1" applyBorder="1" applyAlignment="1" applyProtection="1">
      <alignment horizontal="center"/>
    </xf>
    <xf numFmtId="0" fontId="0" fillId="0" borderId="81" xfId="0" applyBorder="1" applyAlignment="1">
      <alignment horizontal="center"/>
    </xf>
    <xf numFmtId="176" fontId="57" fillId="0" borderId="0" xfId="0" applyNumberFormat="1" applyFont="1" applyBorder="1" applyAlignment="1" applyProtection="1"/>
    <xf numFmtId="176" fontId="57" fillId="25" borderId="0" xfId="0" applyNumberFormat="1" applyFont="1" applyFill="1" applyBorder="1" applyAlignment="1" applyProtection="1"/>
    <xf numFmtId="176" fontId="58" fillId="0" borderId="28" xfId="0" applyNumberFormat="1" applyFont="1" applyBorder="1" applyAlignment="1" applyProtection="1"/>
    <xf numFmtId="176" fontId="58" fillId="0" borderId="0" xfId="0" applyNumberFormat="1" applyFont="1" applyBorder="1" applyAlignment="1" applyProtection="1"/>
    <xf numFmtId="176" fontId="58" fillId="0" borderId="0" xfId="0" applyNumberFormat="1" applyFont="1" applyFill="1" applyBorder="1" applyAlignment="1" applyProtection="1"/>
    <xf numFmtId="176" fontId="58" fillId="0" borderId="28" xfId="0" applyNumberFormat="1" applyFont="1" applyFill="1" applyBorder="1" applyAlignment="1" applyProtection="1"/>
    <xf numFmtId="176" fontId="58" fillId="0" borderId="0" xfId="0" quotePrefix="1" applyNumberFormat="1" applyFont="1" applyFill="1" applyBorder="1" applyAlignment="1" applyProtection="1"/>
    <xf numFmtId="176" fontId="58" fillId="25" borderId="0" xfId="0" applyNumberFormat="1" applyFont="1" applyFill="1" applyBorder="1" applyAlignment="1" applyProtection="1"/>
    <xf numFmtId="176" fontId="58" fillId="0" borderId="14" xfId="0" applyNumberFormat="1" applyFont="1" applyFill="1" applyBorder="1" applyAlignment="1" applyProtection="1"/>
    <xf numFmtId="176" fontId="58" fillId="0" borderId="0" xfId="0" quotePrefix="1" applyNumberFormat="1" applyFont="1" applyBorder="1" applyAlignment="1" applyProtection="1"/>
    <xf numFmtId="176" fontId="58" fillId="25" borderId="14" xfId="0" applyNumberFormat="1" applyFont="1" applyFill="1" applyBorder="1" applyAlignment="1" applyProtection="1"/>
    <xf numFmtId="176" fontId="58" fillId="0" borderId="14" xfId="0" applyNumberFormat="1" applyFont="1" applyBorder="1" applyAlignment="1" applyProtection="1"/>
    <xf numFmtId="176" fontId="58" fillId="24" borderId="0" xfId="0" applyNumberFormat="1" applyFont="1" applyFill="1" applyBorder="1" applyAlignment="1" applyProtection="1"/>
    <xf numFmtId="176" fontId="58" fillId="32" borderId="14" xfId="0" applyNumberFormat="1" applyFont="1" applyFill="1" applyBorder="1" applyAlignment="1" applyProtection="1"/>
    <xf numFmtId="176" fontId="59" fillId="32" borderId="28" xfId="0" applyNumberFormat="1" applyFont="1" applyFill="1" applyBorder="1" applyAlignment="1" applyProtection="1"/>
    <xf numFmtId="176" fontId="58" fillId="0" borderId="28" xfId="55" applyNumberFormat="1" applyFont="1" applyBorder="1" applyAlignment="1" applyProtection="1">
      <alignment horizontal="right"/>
    </xf>
    <xf numFmtId="0" fontId="60" fillId="0" borderId="11" xfId="0" applyFont="1" applyBorder="1" applyAlignment="1" applyProtection="1">
      <alignment horizontal="center"/>
    </xf>
    <xf numFmtId="0" fontId="59" fillId="0" borderId="18" xfId="0" applyFont="1" applyFill="1" applyBorder="1" applyAlignment="1" applyProtection="1">
      <alignment horizontal="center" vertical="center" wrapText="1"/>
    </xf>
    <xf numFmtId="0" fontId="7" fillId="0" borderId="80" xfId="0" applyFont="1" applyBorder="1" applyAlignment="1" applyProtection="1"/>
    <xf numFmtId="0" fontId="7" fillId="0" borderId="13" xfId="0" applyFont="1" applyBorder="1" applyAlignment="1" applyProtection="1"/>
    <xf numFmtId="164" fontId="12" fillId="0" borderId="40" xfId="0" applyNumberFormat="1" applyFont="1" applyFill="1" applyBorder="1" applyAlignment="1" applyProtection="1">
      <alignment horizontal="right"/>
      <protection locked="0"/>
    </xf>
    <xf numFmtId="164" fontId="7" fillId="0" borderId="40" xfId="0" applyNumberFormat="1" applyFont="1" applyBorder="1" applyAlignment="1" applyProtection="1"/>
    <xf numFmtId="164" fontId="7" fillId="25" borderId="40" xfId="0" applyNumberFormat="1" applyFont="1" applyFill="1" applyBorder="1" applyAlignment="1" applyProtection="1">
      <alignment horizontal="right"/>
    </xf>
    <xf numFmtId="164" fontId="7" fillId="32" borderId="40" xfId="0" applyNumberFormat="1" applyFont="1" applyFill="1" applyBorder="1" applyAlignment="1" applyProtection="1">
      <alignment horizontal="right"/>
    </xf>
    <xf numFmtId="164" fontId="12" fillId="25" borderId="40" xfId="0" applyNumberFormat="1" applyFont="1" applyFill="1" applyBorder="1" applyAlignment="1" applyProtection="1">
      <alignment horizontal="right"/>
    </xf>
    <xf numFmtId="164" fontId="12" fillId="26" borderId="40" xfId="0" applyNumberFormat="1" applyFont="1" applyFill="1" applyBorder="1" applyAlignment="1" applyProtection="1">
      <protection locked="0"/>
    </xf>
    <xf numFmtId="164" fontId="7" fillId="0" borderId="40" xfId="0" applyNumberFormat="1" applyFont="1" applyBorder="1" applyAlignment="1" applyProtection="1">
      <alignment horizontal="right"/>
    </xf>
    <xf numFmtId="164" fontId="7" fillId="32" borderId="69" xfId="0" applyNumberFormat="1" applyFont="1" applyFill="1" applyBorder="1" applyAlignment="1" applyProtection="1">
      <alignment horizontal="right"/>
    </xf>
    <xf numFmtId="0" fontId="7" fillId="0" borderId="34" xfId="0" applyFont="1" applyBorder="1" applyAlignment="1" applyProtection="1"/>
    <xf numFmtId="164" fontId="7" fillId="0" borderId="28" xfId="0" applyNumberFormat="1" applyFont="1" applyFill="1" applyBorder="1" applyAlignment="1" applyProtection="1"/>
    <xf numFmtId="164" fontId="12" fillId="0" borderId="28" xfId="0" applyNumberFormat="1" applyFont="1" applyFill="1" applyBorder="1" applyAlignment="1" applyProtection="1">
      <alignment horizontal="right"/>
      <protection locked="0"/>
    </xf>
    <xf numFmtId="164" fontId="12" fillId="0" borderId="28" xfId="0" applyNumberFormat="1" applyFont="1" applyFill="1" applyBorder="1" applyAlignment="1" applyProtection="1">
      <alignment horizontal="right"/>
    </xf>
    <xf numFmtId="164" fontId="12" fillId="25" borderId="28" xfId="0" applyNumberFormat="1" applyFont="1" applyFill="1" applyBorder="1" applyAlignment="1" applyProtection="1">
      <alignment horizontal="right"/>
    </xf>
    <xf numFmtId="164" fontId="7" fillId="32" borderId="28" xfId="0" applyNumberFormat="1" applyFont="1" applyFill="1" applyBorder="1" applyAlignment="1" applyProtection="1">
      <alignment horizontal="right"/>
    </xf>
    <xf numFmtId="164" fontId="7" fillId="0" borderId="28" xfId="0" applyNumberFormat="1" applyFont="1" applyBorder="1" applyAlignment="1" applyProtection="1">
      <alignment horizontal="right"/>
    </xf>
    <xf numFmtId="0" fontId="8" fillId="0" borderId="80" xfId="0" applyFont="1" applyBorder="1" applyAlignment="1" applyProtection="1"/>
    <xf numFmtId="0" fontId="8" fillId="0" borderId="13" xfId="0" applyFont="1" applyBorder="1" applyAlignment="1" applyProtection="1"/>
    <xf numFmtId="0" fontId="8" fillId="0" borderId="65" xfId="0" applyFont="1" applyBorder="1" applyAlignment="1" applyProtection="1"/>
    <xf numFmtId="164" fontId="8" fillId="0" borderId="40" xfId="0" applyNumberFormat="1" applyFont="1" applyFill="1" applyBorder="1" applyAlignment="1" applyProtection="1">
      <alignment horizontal="right"/>
    </xf>
    <xf numFmtId="164" fontId="12" fillId="26" borderId="59" xfId="0" applyNumberFormat="1" applyFont="1" applyFill="1" applyBorder="1" applyAlignment="1" applyProtection="1">
      <protection locked="0"/>
    </xf>
    <xf numFmtId="164" fontId="7" fillId="32" borderId="70" xfId="0" applyNumberFormat="1" applyFont="1" applyFill="1" applyBorder="1" applyAlignment="1" applyProtection="1">
      <alignment horizontal="right"/>
    </xf>
    <xf numFmtId="0" fontId="7" fillId="0" borderId="65" xfId="0" applyFont="1" applyBorder="1" applyAlignment="1" applyProtection="1"/>
    <xf numFmtId="164" fontId="14" fillId="0" borderId="40" xfId="0" applyNumberFormat="1" applyFont="1" applyFill="1" applyBorder="1" applyAlignment="1" applyProtection="1">
      <alignment horizontal="right"/>
      <protection locked="0"/>
    </xf>
    <xf numFmtId="164" fontId="14" fillId="0" borderId="40" xfId="0" applyNumberFormat="1" applyFont="1" applyFill="1" applyBorder="1" applyAlignment="1" applyProtection="1">
      <alignment horizontal="right"/>
    </xf>
    <xf numFmtId="164" fontId="8" fillId="25" borderId="40" xfId="0" applyNumberFormat="1" applyFont="1" applyFill="1" applyBorder="1" applyAlignment="1" applyProtection="1">
      <alignment horizontal="right"/>
    </xf>
    <xf numFmtId="0" fontId="7" fillId="0" borderId="83" xfId="0" applyFont="1" applyBorder="1" applyAlignment="1" applyProtection="1"/>
    <xf numFmtId="164" fontId="7" fillId="32" borderId="59" xfId="0" applyNumberFormat="1" applyFont="1" applyFill="1" applyBorder="1" applyAlignment="1" applyProtection="1"/>
    <xf numFmtId="0" fontId="0" fillId="0" borderId="32" xfId="0" applyFill="1" applyBorder="1" applyAlignment="1" applyProtection="1"/>
    <xf numFmtId="0" fontId="4" fillId="0" borderId="37" xfId="0" applyFont="1" applyBorder="1" applyAlignment="1" applyProtection="1"/>
    <xf numFmtId="0" fontId="0" fillId="0" borderId="108" xfId="0" applyFill="1" applyBorder="1" applyAlignment="1" applyProtection="1">
      <alignment horizontal="center" wrapText="1"/>
    </xf>
    <xf numFmtId="0" fontId="0" fillId="0" borderId="76" xfId="0" applyFill="1" applyBorder="1" applyAlignment="1" applyProtection="1">
      <alignment horizontal="center" wrapText="1"/>
    </xf>
    <xf numFmtId="0" fontId="0" fillId="0" borderId="71" xfId="0" applyFill="1" applyBorder="1" applyAlignment="1" applyProtection="1">
      <alignment horizontal="center"/>
    </xf>
    <xf numFmtId="0" fontId="17" fillId="0" borderId="84" xfId="0" applyFont="1" applyFill="1" applyBorder="1" applyAlignment="1" applyProtection="1">
      <alignment horizontal="center" wrapText="1"/>
    </xf>
    <xf numFmtId="0" fontId="17" fillId="0" borderId="88" xfId="0" applyFont="1" applyFill="1" applyBorder="1" applyAlignment="1" applyProtection="1">
      <alignment horizontal="center" wrapText="1"/>
    </xf>
    <xf numFmtId="0" fontId="4" fillId="0" borderId="35" xfId="0" applyFont="1" applyBorder="1" applyAlignment="1" applyProtection="1">
      <alignment horizontal="center"/>
    </xf>
    <xf numFmtId="0" fontId="3" fillId="0" borderId="33" xfId="0" applyFont="1" applyBorder="1" applyAlignment="1" applyProtection="1">
      <alignment horizontal="center"/>
    </xf>
    <xf numFmtId="0" fontId="3" fillId="0" borderId="39" xfId="0" applyFont="1" applyBorder="1" applyAlignment="1" applyProtection="1">
      <alignment horizontal="center"/>
    </xf>
    <xf numFmtId="0" fontId="4" fillId="0" borderId="28" xfId="0" applyFont="1" applyBorder="1" applyAlignment="1" applyProtection="1">
      <alignment horizontal="center"/>
    </xf>
    <xf numFmtId="0" fontId="4" fillId="0" borderId="29" xfId="0" applyFont="1" applyBorder="1" applyAlignment="1" applyProtection="1">
      <alignment horizontal="center"/>
    </xf>
    <xf numFmtId="0" fontId="4" fillId="0" borderId="78" xfId="0" applyFont="1" applyBorder="1" applyAlignment="1" applyProtection="1">
      <alignment horizontal="center"/>
    </xf>
    <xf numFmtId="0" fontId="4" fillId="0" borderId="40" xfId="0" applyFont="1" applyBorder="1" applyAlignment="1" applyProtection="1">
      <alignment horizontal="center"/>
    </xf>
    <xf numFmtId="0" fontId="4" fillId="0" borderId="59" xfId="0" applyFont="1" applyBorder="1" applyAlignment="1" applyProtection="1">
      <alignment horizontal="center"/>
    </xf>
    <xf numFmtId="0" fontId="0" fillId="0" borderId="29" xfId="0" applyFill="1" applyBorder="1" applyAlignment="1" applyProtection="1"/>
    <xf numFmtId="0" fontId="0" fillId="0" borderId="78" xfId="0" applyFill="1" applyBorder="1" applyAlignment="1" applyProtection="1"/>
    <xf numFmtId="164" fontId="0" fillId="32" borderId="78" xfId="0" applyNumberFormat="1" applyFill="1" applyBorder="1" applyAlignment="1" applyProtection="1"/>
    <xf numFmtId="164" fontId="0" fillId="25" borderId="78" xfId="0" applyNumberFormat="1" applyFill="1" applyBorder="1" applyAlignment="1" applyProtection="1"/>
    <xf numFmtId="164" fontId="43" fillId="25" borderId="40" xfId="0" applyNumberFormat="1" applyFont="1" applyFill="1" applyBorder="1" applyAlignment="1" applyProtection="1"/>
    <xf numFmtId="164" fontId="43" fillId="25" borderId="59" xfId="0" applyNumberFormat="1" applyFont="1" applyFill="1" applyBorder="1" applyAlignment="1" applyProtection="1"/>
    <xf numFmtId="164" fontId="0" fillId="0" borderId="35" xfId="0" applyNumberFormat="1" applyBorder="1" applyAlignment="1" applyProtection="1"/>
    <xf numFmtId="164" fontId="0" fillId="0" borderId="78" xfId="0" applyNumberFormat="1" applyFill="1" applyBorder="1" applyAlignment="1" applyProtection="1"/>
    <xf numFmtId="164" fontId="0" fillId="0" borderId="33" xfId="0" applyNumberFormat="1" applyBorder="1" applyAlignment="1" applyProtection="1"/>
    <xf numFmtId="164" fontId="0" fillId="0" borderId="39" xfId="0" applyNumberFormat="1" applyBorder="1" applyAlignment="1" applyProtection="1"/>
    <xf numFmtId="164" fontId="0" fillId="32" borderId="31" xfId="0" applyNumberFormat="1" applyFill="1" applyBorder="1" applyAlignment="1" applyProtection="1"/>
    <xf numFmtId="164" fontId="0" fillId="32" borderId="77" xfId="0" applyNumberFormat="1" applyFill="1" applyBorder="1" applyAlignment="1" applyProtection="1"/>
    <xf numFmtId="164" fontId="9" fillId="0" borderId="28" xfId="0" quotePrefix="1" applyNumberFormat="1" applyFont="1" applyFill="1" applyBorder="1" applyAlignment="1" applyProtection="1">
      <alignment horizontal="center"/>
    </xf>
    <xf numFmtId="164" fontId="9" fillId="0" borderId="78" xfId="0" applyNumberFormat="1" applyFont="1" applyFill="1" applyBorder="1" applyAlignment="1" applyProtection="1">
      <alignment horizontal="center"/>
    </xf>
    <xf numFmtId="164" fontId="9" fillId="0" borderId="40" xfId="0" quotePrefix="1" applyNumberFormat="1" applyFont="1" applyFill="1" applyBorder="1" applyAlignment="1" applyProtection="1">
      <alignment horizontal="center"/>
    </xf>
    <xf numFmtId="164" fontId="9" fillId="0" borderId="59" xfId="0" quotePrefix="1" applyNumberFormat="1" applyFont="1" applyFill="1" applyBorder="1" applyAlignment="1" applyProtection="1">
      <alignment horizontal="center"/>
    </xf>
    <xf numFmtId="164" fontId="4" fillId="0" borderId="28" xfId="0" applyNumberFormat="1" applyFont="1" applyBorder="1" applyAlignment="1" applyProtection="1">
      <alignment horizontal="center"/>
    </xf>
    <xf numFmtId="164" fontId="4" fillId="0" borderId="78" xfId="0" applyNumberFormat="1" applyFont="1" applyBorder="1" applyAlignment="1" applyProtection="1">
      <alignment horizontal="center"/>
    </xf>
    <xf numFmtId="164" fontId="4" fillId="0" borderId="40" xfId="0" applyNumberFormat="1" applyFont="1" applyBorder="1" applyAlignment="1" applyProtection="1">
      <alignment horizontal="center"/>
    </xf>
    <xf numFmtId="164" fontId="4" fillId="0" borderId="59" xfId="0" applyNumberFormat="1" applyFont="1" applyBorder="1" applyAlignment="1" applyProtection="1">
      <alignment horizontal="center"/>
    </xf>
    <xf numFmtId="164" fontId="43" fillId="25" borderId="28" xfId="0" applyNumberFormat="1" applyFont="1" applyFill="1" applyBorder="1" applyAlignment="1" applyProtection="1"/>
    <xf numFmtId="164" fontId="0" fillId="0" borderId="78" xfId="0" applyNumberFormat="1" applyBorder="1" applyAlignment="1" applyProtection="1"/>
    <xf numFmtId="164" fontId="0" fillId="0" borderId="40" xfId="0" applyNumberFormat="1" applyBorder="1" applyAlignment="1" applyProtection="1"/>
    <xf numFmtId="164" fontId="0" fillId="32" borderId="66" xfId="0" applyNumberFormat="1" applyFill="1" applyBorder="1" applyAlignment="1" applyProtection="1"/>
    <xf numFmtId="164" fontId="43" fillId="0" borderId="28" xfId="0" applyNumberFormat="1" applyFont="1" applyBorder="1" applyAlignment="1" applyProtection="1"/>
    <xf numFmtId="164" fontId="43" fillId="0" borderId="40" xfId="0" applyNumberFormat="1" applyFont="1" applyBorder="1" applyAlignment="1" applyProtection="1"/>
    <xf numFmtId="164" fontId="43" fillId="0" borderId="59" xfId="0" applyNumberFormat="1" applyFont="1" applyBorder="1" applyAlignment="1" applyProtection="1"/>
    <xf numFmtId="164" fontId="0" fillId="25" borderId="40" xfId="0" applyNumberFormat="1" applyFill="1" applyBorder="1" applyAlignment="1" applyProtection="1"/>
    <xf numFmtId="164" fontId="9" fillId="0" borderId="40" xfId="0" applyNumberFormat="1" applyFont="1" applyBorder="1" applyAlignment="1" applyProtection="1">
      <alignment horizontal="center"/>
    </xf>
    <xf numFmtId="164" fontId="0" fillId="25" borderId="28" xfId="0" applyNumberFormat="1" applyFill="1" applyBorder="1" applyAlignment="1" applyProtection="1"/>
    <xf numFmtId="164" fontId="9" fillId="0" borderId="0" xfId="0" applyNumberFormat="1" applyFont="1" applyFill="1" applyBorder="1" applyAlignment="1" applyProtection="1">
      <alignment horizontal="right"/>
    </xf>
    <xf numFmtId="164" fontId="0" fillId="32" borderId="79" xfId="0" applyNumberFormat="1" applyFill="1" applyBorder="1" applyAlignment="1" applyProtection="1"/>
    <xf numFmtId="164" fontId="9" fillId="0" borderId="59" xfId="0" applyNumberFormat="1" applyFont="1" applyBorder="1" applyAlignment="1" applyProtection="1">
      <alignment horizontal="center"/>
    </xf>
    <xf numFmtId="164" fontId="9" fillId="0" borderId="65" xfId="0" applyNumberFormat="1" applyFont="1" applyBorder="1" applyAlignment="1" applyProtection="1">
      <alignment horizontal="center"/>
    </xf>
    <xf numFmtId="0" fontId="0" fillId="0" borderId="63" xfId="0" applyBorder="1" applyAlignment="1" applyProtection="1"/>
    <xf numFmtId="164" fontId="0" fillId="32" borderId="70" xfId="0" applyNumberFormat="1" applyFill="1" applyBorder="1" applyAlignment="1" applyProtection="1"/>
    <xf numFmtId="0" fontId="0" fillId="0" borderId="84" xfId="0" applyBorder="1" applyAlignment="1">
      <alignment wrapText="1"/>
    </xf>
    <xf numFmtId="164" fontId="10" fillId="35" borderId="18" xfId="0" applyNumberFormat="1" applyFont="1" applyFill="1" applyBorder="1" applyAlignment="1"/>
    <xf numFmtId="164" fontId="10" fillId="35" borderId="79" xfId="0" applyNumberFormat="1" applyFont="1" applyFill="1" applyBorder="1" applyAlignment="1"/>
    <xf numFmtId="164" fontId="10" fillId="35" borderId="31" xfId="0" applyNumberFormat="1" applyFont="1" applyFill="1" applyBorder="1" applyAlignment="1"/>
    <xf numFmtId="0" fontId="0" fillId="35" borderId="0" xfId="0" applyFill="1" applyAlignment="1"/>
    <xf numFmtId="164" fontId="20" fillId="26" borderId="18" xfId="0" applyNumberFormat="1" applyFont="1" applyFill="1" applyBorder="1" applyAlignment="1" applyProtection="1">
      <protection locked="0"/>
    </xf>
    <xf numFmtId="164" fontId="7" fillId="32" borderId="96" xfId="0" applyNumberFormat="1" applyFont="1" applyFill="1" applyBorder="1" applyAlignment="1"/>
    <xf numFmtId="164" fontId="7" fillId="32" borderId="109" xfId="0" applyNumberFormat="1" applyFont="1" applyFill="1" applyBorder="1" applyAlignment="1"/>
    <xf numFmtId="164" fontId="7" fillId="32" borderId="110" xfId="0" applyNumberFormat="1" applyFont="1" applyFill="1" applyBorder="1" applyAlignment="1"/>
    <xf numFmtId="0" fontId="4" fillId="0" borderId="111" xfId="0" applyFont="1" applyFill="1" applyBorder="1" applyAlignment="1">
      <alignment wrapText="1"/>
    </xf>
    <xf numFmtId="164" fontId="11" fillId="25" borderId="75" xfId="0" applyNumberFormat="1" applyFont="1" applyFill="1" applyBorder="1" applyAlignment="1" applyProtection="1"/>
    <xf numFmtId="0" fontId="0" fillId="0" borderId="55" xfId="0" applyFill="1" applyBorder="1" applyAlignment="1" applyProtection="1">
      <alignment horizontal="center" wrapText="1"/>
    </xf>
    <xf numFmtId="0" fontId="4" fillId="0" borderId="57" xfId="0" applyFont="1" applyBorder="1" applyAlignment="1" applyProtection="1">
      <alignment horizontal="center"/>
    </xf>
    <xf numFmtId="164" fontId="9" fillId="0" borderId="60" xfId="0" applyNumberFormat="1" applyFont="1" applyFill="1" applyBorder="1" applyAlignment="1" applyProtection="1">
      <alignment horizontal="center"/>
    </xf>
    <xf numFmtId="164" fontId="4" fillId="0" borderId="60" xfId="0" applyNumberFormat="1" applyFont="1" applyBorder="1" applyAlignment="1" applyProtection="1">
      <alignment horizontal="center"/>
    </xf>
    <xf numFmtId="164" fontId="43" fillId="25" borderId="60" xfId="0" applyNumberFormat="1" applyFont="1" applyFill="1" applyBorder="1" applyAlignment="1" applyProtection="1"/>
    <xf numFmtId="164" fontId="0" fillId="0" borderId="60" xfId="0" applyNumberFormat="1" applyBorder="1" applyAlignment="1" applyProtection="1"/>
    <xf numFmtId="164" fontId="43" fillId="0" borderId="60" xfId="0" applyNumberFormat="1" applyFont="1" applyBorder="1" applyAlignment="1" applyProtection="1"/>
    <xf numFmtId="164" fontId="1" fillId="32" borderId="112" xfId="0" quotePrefix="1" applyNumberFormat="1" applyFont="1" applyFill="1" applyBorder="1" applyAlignment="1" applyProtection="1"/>
    <xf numFmtId="164" fontId="1" fillId="32" borderId="91" xfId="0" applyNumberFormat="1" applyFont="1" applyFill="1" applyBorder="1" applyAlignment="1"/>
    <xf numFmtId="0" fontId="0" fillId="36" borderId="30" xfId="0" applyFill="1" applyBorder="1" applyAlignment="1"/>
    <xf numFmtId="0" fontId="0" fillId="36" borderId="11" xfId="0" applyFill="1" applyBorder="1" applyAlignment="1"/>
    <xf numFmtId="1" fontId="11" fillId="26" borderId="18" xfId="0" applyNumberFormat="1" applyFont="1" applyFill="1" applyBorder="1" applyAlignment="1" applyProtection="1">
      <alignment horizontal="center"/>
      <protection locked="0"/>
    </xf>
    <xf numFmtId="0" fontId="8" fillId="0" borderId="41" xfId="0" applyFont="1" applyFill="1" applyBorder="1" applyAlignment="1" applyProtection="1"/>
    <xf numFmtId="0" fontId="42" fillId="0" borderId="42" xfId="0" applyFont="1" applyBorder="1" applyAlignment="1" applyProtection="1">
      <alignment horizontal="center"/>
    </xf>
    <xf numFmtId="164" fontId="50" fillId="0" borderId="46" xfId="0" applyNumberFormat="1" applyFont="1" applyFill="1" applyBorder="1" applyAlignment="1" applyProtection="1">
      <alignment horizontal="right"/>
    </xf>
    <xf numFmtId="164" fontId="50" fillId="0" borderId="47" xfId="0" applyNumberFormat="1" applyFont="1" applyFill="1" applyBorder="1" applyAlignment="1" applyProtection="1">
      <alignment horizontal="right"/>
    </xf>
    <xf numFmtId="164" fontId="50" fillId="32" borderId="42" xfId="0" applyNumberFormat="1" applyFont="1" applyFill="1" applyBorder="1" applyAlignment="1" applyProtection="1">
      <alignment horizontal="right"/>
    </xf>
    <xf numFmtId="164" fontId="50" fillId="0" borderId="49" xfId="0" applyNumberFormat="1" applyFont="1" applyFill="1" applyBorder="1" applyAlignment="1" applyProtection="1">
      <alignment horizontal="right"/>
    </xf>
    <xf numFmtId="164" fontId="50" fillId="32" borderId="48" xfId="0" applyNumberFormat="1" applyFont="1" applyFill="1" applyBorder="1" applyAlignment="1" applyProtection="1">
      <alignment horizontal="right"/>
    </xf>
    <xf numFmtId="164" fontId="50" fillId="32" borderId="43" xfId="0" applyNumberFormat="1" applyFont="1" applyFill="1" applyBorder="1" applyAlignment="1" applyProtection="1">
      <alignment horizontal="right"/>
    </xf>
    <xf numFmtId="164" fontId="50" fillId="0" borderId="48" xfId="0" applyNumberFormat="1" applyFont="1" applyFill="1" applyBorder="1" applyAlignment="1" applyProtection="1">
      <alignment horizontal="right"/>
    </xf>
    <xf numFmtId="0" fontId="8" fillId="0" borderId="36" xfId="0" applyFont="1" applyFill="1" applyBorder="1" applyAlignment="1" applyProtection="1"/>
    <xf numFmtId="164" fontId="50" fillId="0" borderId="40" xfId="0" applyNumberFormat="1" applyFont="1" applyFill="1" applyBorder="1" applyAlignment="1" applyProtection="1">
      <alignment horizontal="right"/>
    </xf>
    <xf numFmtId="164" fontId="50" fillId="0" borderId="14" xfId="0" applyNumberFormat="1" applyFont="1" applyFill="1" applyBorder="1" applyAlignment="1" applyProtection="1">
      <alignment horizontal="right"/>
    </xf>
    <xf numFmtId="164" fontId="50" fillId="32" borderId="60" xfId="0" applyNumberFormat="1" applyFont="1" applyFill="1" applyBorder="1" applyAlignment="1" applyProtection="1">
      <alignment horizontal="right"/>
    </xf>
    <xf numFmtId="164" fontId="50" fillId="0" borderId="28" xfId="0" applyNumberFormat="1" applyFont="1" applyFill="1" applyBorder="1" applyAlignment="1" applyProtection="1">
      <alignment horizontal="right"/>
    </xf>
    <xf numFmtId="164" fontId="50" fillId="32" borderId="59" xfId="0" applyNumberFormat="1" applyFont="1" applyFill="1" applyBorder="1" applyAlignment="1" applyProtection="1">
      <alignment horizontal="right"/>
    </xf>
    <xf numFmtId="164" fontId="50" fillId="32" borderId="78" xfId="0" applyNumberFormat="1" applyFont="1" applyFill="1" applyBorder="1" applyAlignment="1" applyProtection="1">
      <alignment horizontal="right"/>
    </xf>
    <xf numFmtId="164" fontId="50" fillId="0" borderId="59" xfId="0" applyNumberFormat="1" applyFont="1" applyFill="1" applyBorder="1" applyAlignment="1" applyProtection="1">
      <alignment horizontal="right"/>
    </xf>
    <xf numFmtId="0" fontId="8" fillId="0" borderId="44" xfId="0" applyFont="1" applyFill="1" applyBorder="1" applyAlignment="1" applyProtection="1"/>
    <xf numFmtId="164" fontId="50" fillId="0" borderId="105" xfId="0" applyNumberFormat="1" applyFont="1" applyFill="1" applyBorder="1" applyAlignment="1" applyProtection="1">
      <alignment horizontal="right"/>
    </xf>
    <xf numFmtId="164" fontId="50" fillId="0" borderId="61" xfId="0" applyNumberFormat="1" applyFont="1" applyFill="1" applyBorder="1" applyAlignment="1" applyProtection="1">
      <alignment horizontal="right"/>
    </xf>
    <xf numFmtId="164" fontId="50" fillId="32" borderId="45" xfId="0" applyNumberFormat="1" applyFont="1" applyFill="1" applyBorder="1" applyAlignment="1" applyProtection="1">
      <alignment horizontal="right"/>
    </xf>
    <xf numFmtId="164" fontId="50" fillId="0" borderId="106" xfId="0" applyNumberFormat="1" applyFont="1" applyFill="1" applyBorder="1" applyAlignment="1" applyProtection="1">
      <alignment horizontal="right"/>
    </xf>
    <xf numFmtId="164" fontId="50" fillId="32" borderId="101" xfId="0" applyNumberFormat="1" applyFont="1" applyFill="1" applyBorder="1" applyAlignment="1" applyProtection="1">
      <alignment horizontal="right"/>
    </xf>
    <xf numFmtId="164" fontId="50" fillId="32" borderId="81" xfId="0" applyNumberFormat="1" applyFont="1" applyFill="1" applyBorder="1" applyAlignment="1" applyProtection="1">
      <alignment horizontal="right"/>
    </xf>
    <xf numFmtId="164" fontId="50" fillId="0" borderId="101" xfId="0" applyNumberFormat="1" applyFont="1" applyFill="1" applyBorder="1" applyAlignment="1" applyProtection="1">
      <alignment horizontal="right"/>
    </xf>
    <xf numFmtId="0" fontId="7" fillId="0" borderId="53" xfId="0" applyFont="1" applyFill="1" applyBorder="1" applyAlignment="1" applyProtection="1">
      <alignment horizontal="right"/>
    </xf>
    <xf numFmtId="164" fontId="50" fillId="32" borderId="64" xfId="0" applyNumberFormat="1" applyFont="1" applyFill="1" applyBorder="1" applyAlignment="1" applyProtection="1">
      <alignment horizontal="right"/>
    </xf>
    <xf numFmtId="164" fontId="50" fillId="32" borderId="73" xfId="0" applyNumberFormat="1" applyFont="1" applyFill="1" applyBorder="1" applyAlignment="1" applyProtection="1">
      <alignment horizontal="right"/>
    </xf>
    <xf numFmtId="0" fontId="7" fillId="0" borderId="63" xfId="0" applyFont="1" applyFill="1" applyBorder="1" applyAlignment="1" applyProtection="1"/>
    <xf numFmtId="0" fontId="0" fillId="0" borderId="0" xfId="0" applyAlignment="1">
      <alignment horizontal="center" wrapText="1"/>
    </xf>
    <xf numFmtId="0" fontId="0" fillId="0" borderId="0" xfId="0" applyFill="1" applyAlignment="1">
      <alignment horizontal="center" wrapText="1"/>
    </xf>
    <xf numFmtId="164" fontId="0" fillId="0" borderId="0" xfId="0" applyNumberFormat="1" applyAlignment="1">
      <alignment horizontal="center" wrapText="1"/>
    </xf>
    <xf numFmtId="0" fontId="7" fillId="0" borderId="13" xfId="0" applyFont="1" applyBorder="1" applyAlignment="1" applyProtection="1">
      <alignment horizontal="center" wrapText="1"/>
    </xf>
    <xf numFmtId="164" fontId="50" fillId="0" borderId="40" xfId="0" applyNumberFormat="1" applyFont="1" applyFill="1" applyBorder="1" applyAlignment="1" applyProtection="1">
      <alignment horizontal="right"/>
      <protection locked="0"/>
    </xf>
    <xf numFmtId="164" fontId="50" fillId="0" borderId="14" xfId="0" applyNumberFormat="1" applyFont="1" applyFill="1" applyBorder="1" applyAlignment="1" applyProtection="1">
      <alignment horizontal="right"/>
      <protection locked="0"/>
    </xf>
    <xf numFmtId="164" fontId="50" fillId="0" borderId="59" xfId="0" applyNumberFormat="1" applyFont="1" applyFill="1" applyBorder="1" applyAlignment="1" applyProtection="1">
      <alignment horizontal="right"/>
      <protection locked="0"/>
    </xf>
    <xf numFmtId="164" fontId="50" fillId="32" borderId="40" xfId="0" applyNumberFormat="1" applyFont="1" applyFill="1" applyBorder="1" applyAlignment="1" applyProtection="1">
      <alignment horizontal="right"/>
    </xf>
    <xf numFmtId="164" fontId="50" fillId="32" borderId="14" xfId="0" applyNumberFormat="1" applyFont="1" applyFill="1" applyBorder="1" applyAlignment="1" applyProtection="1">
      <alignment horizontal="right"/>
    </xf>
    <xf numFmtId="164" fontId="50" fillId="32" borderId="28" xfId="0" applyNumberFormat="1" applyFont="1" applyFill="1" applyBorder="1" applyAlignment="1" applyProtection="1">
      <alignment horizontal="right"/>
    </xf>
    <xf numFmtId="164" fontId="8" fillId="0" borderId="0" xfId="0" applyNumberFormat="1" applyFont="1" applyFill="1" applyBorder="1" applyAlignment="1" applyProtection="1">
      <alignment horizontal="left"/>
    </xf>
    <xf numFmtId="166" fontId="0" fillId="0" borderId="0" xfId="0" applyNumberFormat="1" applyAlignment="1" applyProtection="1"/>
    <xf numFmtId="166" fontId="0" fillId="0" borderId="0" xfId="0" quotePrefix="1" applyNumberFormat="1" applyAlignment="1" applyProtection="1"/>
    <xf numFmtId="164" fontId="7" fillId="32" borderId="18" xfId="0" applyNumberFormat="1" applyFont="1" applyFill="1" applyBorder="1" applyAlignment="1" applyProtection="1">
      <alignment horizontal="right"/>
    </xf>
    <xf numFmtId="164" fontId="7" fillId="32" borderId="79" xfId="0" applyNumberFormat="1" applyFont="1" applyFill="1" applyBorder="1" applyAlignment="1" applyProtection="1">
      <alignment horizontal="right"/>
    </xf>
    <xf numFmtId="164" fontId="7" fillId="32" borderId="31" xfId="0" applyNumberFormat="1" applyFont="1" applyFill="1" applyBorder="1" applyAlignment="1" applyProtection="1">
      <alignment horizontal="right"/>
    </xf>
    <xf numFmtId="164" fontId="7" fillId="32" borderId="58" xfId="0" applyNumberFormat="1" applyFont="1" applyFill="1" applyBorder="1" applyAlignment="1" applyProtection="1">
      <alignment horizontal="right"/>
    </xf>
    <xf numFmtId="164" fontId="7" fillId="32" borderId="77" xfId="0" applyNumberFormat="1" applyFont="1" applyFill="1" applyBorder="1" applyAlignment="1" applyProtection="1">
      <alignment horizontal="right"/>
    </xf>
    <xf numFmtId="164" fontId="7" fillId="32" borderId="66" xfId="0" applyNumberFormat="1" applyFont="1" applyFill="1" applyBorder="1" applyAlignment="1" applyProtection="1">
      <alignment horizontal="right"/>
    </xf>
    <xf numFmtId="0" fontId="8" fillId="0" borderId="39" xfId="0" applyFont="1" applyBorder="1" applyAlignment="1" applyProtection="1">
      <alignment horizontal="center" textRotation="90" wrapText="1"/>
    </xf>
    <xf numFmtId="0" fontId="8" fillId="0" borderId="33" xfId="0" applyFont="1" applyFill="1" applyBorder="1" applyAlignment="1" applyProtection="1">
      <alignment horizontal="center" textRotation="90" wrapText="1"/>
    </xf>
    <xf numFmtId="0" fontId="21" fillId="0" borderId="10" xfId="0" applyFont="1" applyFill="1" applyBorder="1" applyAlignment="1" applyProtection="1">
      <alignment horizontal="center" textRotation="90" wrapText="1"/>
    </xf>
    <xf numFmtId="0" fontId="8" fillId="0" borderId="10" xfId="0" applyFont="1" applyFill="1" applyBorder="1" applyAlignment="1" applyProtection="1">
      <alignment horizontal="center" textRotation="90" wrapText="1"/>
    </xf>
    <xf numFmtId="0" fontId="8" fillId="0" borderId="33" xfId="0" applyFont="1" applyBorder="1" applyAlignment="1" applyProtection="1">
      <alignment horizontal="center" textRotation="90" wrapText="1"/>
    </xf>
    <xf numFmtId="0" fontId="8" fillId="0" borderId="35" xfId="0" applyFont="1" applyBorder="1" applyAlignment="1" applyProtection="1">
      <alignment horizontal="center" textRotation="90" wrapText="1"/>
    </xf>
    <xf numFmtId="164" fontId="12" fillId="0" borderId="0" xfId="0" applyNumberFormat="1" applyFont="1" applyFill="1" applyBorder="1" applyAlignment="1" applyProtection="1">
      <protection locked="0"/>
    </xf>
    <xf numFmtId="164" fontId="12" fillId="26" borderId="18" xfId="0" applyNumberFormat="1" applyFont="1" applyFill="1" applyBorder="1" applyAlignment="1" applyProtection="1">
      <protection locked="0"/>
    </xf>
    <xf numFmtId="0" fontId="21" fillId="0" borderId="10" xfId="0" applyFont="1" applyBorder="1" applyAlignment="1" applyProtection="1">
      <alignment horizontal="right"/>
    </xf>
    <xf numFmtId="0" fontId="16" fillId="0" borderId="41" xfId="0" applyFont="1" applyBorder="1" applyAlignment="1" applyProtection="1"/>
    <xf numFmtId="0" fontId="0" fillId="0" borderId="37" xfId="0" applyFill="1" applyBorder="1" applyAlignment="1" applyProtection="1"/>
    <xf numFmtId="0" fontId="0" fillId="0" borderId="88" xfId="0" applyBorder="1" applyAlignment="1" applyProtection="1">
      <alignment horizontal="center"/>
    </xf>
    <xf numFmtId="164" fontId="12" fillId="26" borderId="58" xfId="0" applyNumberFormat="1" applyFont="1" applyFill="1" applyBorder="1" applyAlignment="1" applyProtection="1">
      <protection locked="0"/>
    </xf>
    <xf numFmtId="0" fontId="0" fillId="0" borderId="44" xfId="0" applyFill="1" applyBorder="1" applyAlignment="1" applyProtection="1"/>
    <xf numFmtId="0" fontId="9" fillId="0" borderId="45" xfId="0" applyFont="1" applyBorder="1" applyAlignment="1" applyProtection="1">
      <alignment horizontal="center"/>
    </xf>
    <xf numFmtId="164" fontId="0" fillId="24" borderId="60" xfId="0" applyNumberFormat="1" applyFill="1" applyBorder="1" applyAlignment="1"/>
    <xf numFmtId="164" fontId="0" fillId="24" borderId="32" xfId="0" applyNumberFormat="1" applyFill="1" applyBorder="1" applyAlignment="1"/>
    <xf numFmtId="164" fontId="0" fillId="24" borderId="45" xfId="0" applyNumberFormat="1" applyFill="1" applyBorder="1" applyAlignment="1"/>
    <xf numFmtId="166" fontId="0" fillId="0" borderId="0" xfId="0" quotePrefix="1" applyNumberFormat="1" applyAlignment="1"/>
    <xf numFmtId="164" fontId="10" fillId="37" borderId="18" xfId="0" applyNumberFormat="1" applyFont="1" applyFill="1" applyBorder="1" applyAlignment="1"/>
    <xf numFmtId="0" fontId="32" fillId="0" borderId="0" xfId="0" applyFont="1" applyAlignment="1"/>
    <xf numFmtId="0" fontId="32" fillId="0" borderId="0" xfId="0" quotePrefix="1" applyFont="1" applyAlignment="1"/>
    <xf numFmtId="168" fontId="11" fillId="24" borderId="18" xfId="0" applyNumberFormat="1" applyFont="1" applyFill="1" applyBorder="1" applyAlignment="1" applyProtection="1">
      <alignment horizontal="center"/>
      <protection locked="0"/>
    </xf>
    <xf numFmtId="0" fontId="61" fillId="0" borderId="0" xfId="0" applyFont="1" applyAlignment="1"/>
    <xf numFmtId="37" fontId="11" fillId="26" borderId="18" xfId="0" applyNumberFormat="1" applyFont="1" applyFill="1" applyBorder="1" applyAlignment="1" applyProtection="1">
      <alignment horizontal="center"/>
      <protection locked="0"/>
    </xf>
    <xf numFmtId="0" fontId="32" fillId="0" borderId="0" xfId="0" applyFont="1" applyAlignment="1">
      <alignment horizontal="center"/>
    </xf>
    <xf numFmtId="0" fontId="32" fillId="0" borderId="30" xfId="0" applyFont="1" applyFill="1" applyBorder="1" applyAlignment="1" applyProtection="1"/>
    <xf numFmtId="0" fontId="32" fillId="0" borderId="34" xfId="0" applyFont="1" applyFill="1" applyBorder="1" applyAlignment="1" applyProtection="1"/>
    <xf numFmtId="0" fontId="32" fillId="0" borderId="28" xfId="0" applyFont="1" applyFill="1" applyBorder="1" applyAlignment="1" applyProtection="1"/>
    <xf numFmtId="0" fontId="32" fillId="0" borderId="16" xfId="0" applyFont="1" applyFill="1" applyBorder="1" applyAlignment="1" applyProtection="1"/>
    <xf numFmtId="0" fontId="32" fillId="0" borderId="13" xfId="0" applyFont="1" applyFill="1" applyBorder="1" applyAlignment="1" applyProtection="1"/>
    <xf numFmtId="0" fontId="32" fillId="0" borderId="14" xfId="0" applyFont="1" applyFill="1" applyBorder="1" applyAlignment="1" applyProtection="1"/>
    <xf numFmtId="0" fontId="32" fillId="0" borderId="10" xfId="0" applyFont="1" applyFill="1" applyBorder="1" applyAlignment="1" applyProtection="1"/>
    <xf numFmtId="0" fontId="3" fillId="0" borderId="0" xfId="0" applyFont="1" applyFill="1" applyAlignment="1" applyProtection="1"/>
    <xf numFmtId="0" fontId="4" fillId="0" borderId="0" xfId="0" applyFont="1" applyFill="1" applyAlignment="1" applyProtection="1"/>
    <xf numFmtId="0" fontId="10" fillId="0" borderId="41" xfId="0" applyFont="1" applyFill="1" applyBorder="1" applyAlignment="1" applyProtection="1"/>
    <xf numFmtId="0" fontId="10" fillId="0" borderId="37" xfId="0" applyFont="1" applyFill="1" applyBorder="1" applyAlignment="1" applyProtection="1"/>
    <xf numFmtId="0" fontId="10" fillId="0" borderId="37" xfId="0" applyFont="1" applyBorder="1" applyAlignment="1" applyProtection="1"/>
    <xf numFmtId="0" fontId="10" fillId="0" borderId="42" xfId="0" applyFont="1" applyBorder="1" applyAlignment="1" applyProtection="1"/>
    <xf numFmtId="0" fontId="10" fillId="0" borderId="36" xfId="0" applyFont="1" applyFill="1" applyBorder="1" applyAlignment="1" applyProtection="1"/>
    <xf numFmtId="0" fontId="10" fillId="0" borderId="60" xfId="0" applyFont="1" applyBorder="1" applyAlignment="1" applyProtection="1"/>
    <xf numFmtId="0" fontId="4" fillId="28" borderId="53" xfId="0" applyFont="1" applyFill="1" applyBorder="1" applyAlignment="1" applyProtection="1">
      <alignment horizontal="centerContinuous"/>
    </xf>
    <xf numFmtId="0" fontId="4" fillId="28" borderId="75" xfId="0" applyFont="1" applyFill="1" applyBorder="1" applyAlignment="1" applyProtection="1">
      <alignment horizontal="centerContinuous"/>
    </xf>
    <xf numFmtId="0" fontId="10" fillId="0" borderId="0" xfId="0" applyFont="1" applyFill="1" applyBorder="1" applyAlignment="1" applyProtection="1">
      <alignment textRotation="90" wrapText="1"/>
    </xf>
    <xf numFmtId="0" fontId="10" fillId="0" borderId="0" xfId="0" applyFont="1" applyBorder="1" applyAlignment="1" applyProtection="1">
      <alignment textRotation="90" wrapText="1"/>
    </xf>
    <xf numFmtId="0" fontId="10" fillId="0" borderId="60" xfId="0" applyFont="1" applyBorder="1" applyAlignment="1" applyProtection="1">
      <alignment textRotation="90" wrapText="1"/>
    </xf>
    <xf numFmtId="0" fontId="10" fillId="0" borderId="89" xfId="0" applyFont="1" applyBorder="1" applyAlignment="1" applyProtection="1">
      <alignment horizontal="center" textRotation="90" wrapText="1"/>
    </xf>
    <xf numFmtId="0" fontId="10" fillId="0" borderId="61" xfId="0" applyFont="1" applyBorder="1" applyAlignment="1" applyProtection="1">
      <alignment horizontal="center" textRotation="90" wrapText="1"/>
    </xf>
    <xf numFmtId="0" fontId="10" fillId="0" borderId="32" xfId="0" applyFont="1" applyBorder="1" applyAlignment="1" applyProtection="1">
      <alignment horizontal="center" textRotation="90" wrapText="1"/>
    </xf>
    <xf numFmtId="0" fontId="10" fillId="0" borderId="101" xfId="0" applyFont="1" applyBorder="1" applyAlignment="1" applyProtection="1">
      <alignment horizontal="center" textRotation="90" wrapText="1"/>
    </xf>
    <xf numFmtId="0" fontId="10" fillId="0" borderId="89" xfId="0" applyFont="1" applyBorder="1" applyAlignment="1" applyProtection="1">
      <alignment horizontal="center"/>
    </xf>
    <xf numFmtId="0" fontId="10" fillId="0" borderId="69" xfId="0" applyFont="1" applyBorder="1" applyAlignment="1" applyProtection="1">
      <alignment horizontal="center"/>
    </xf>
    <xf numFmtId="0" fontId="10" fillId="0" borderId="73" xfId="0" applyFont="1" applyBorder="1" applyAlignment="1" applyProtection="1">
      <alignment horizontal="center"/>
    </xf>
    <xf numFmtId="164" fontId="10" fillId="0" borderId="49" xfId="0" applyNumberFormat="1" applyFont="1" applyFill="1" applyBorder="1" applyAlignment="1" applyProtection="1">
      <alignment horizontal="right"/>
    </xf>
    <xf numFmtId="164" fontId="10" fillId="0" borderId="14" xfId="0" applyNumberFormat="1" applyFont="1" applyFill="1" applyBorder="1" applyAlignment="1" applyProtection="1">
      <alignment horizontal="right"/>
    </xf>
    <xf numFmtId="0" fontId="10" fillId="0" borderId="40" xfId="0" applyFont="1" applyBorder="1" applyAlignment="1" applyProtection="1"/>
    <xf numFmtId="164" fontId="10" fillId="0" borderId="28" xfId="0" applyNumberFormat="1" applyFont="1" applyFill="1" applyBorder="1" applyAlignment="1" applyProtection="1">
      <alignment horizontal="right"/>
    </xf>
    <xf numFmtId="164" fontId="10" fillId="25" borderId="14" xfId="0" applyNumberFormat="1" applyFont="1" applyFill="1" applyBorder="1" applyAlignment="1" applyProtection="1">
      <alignment horizontal="right"/>
    </xf>
    <xf numFmtId="164" fontId="10" fillId="0" borderId="40" xfId="0" applyNumberFormat="1" applyFont="1" applyFill="1" applyBorder="1" applyAlignment="1" applyProtection="1">
      <alignment horizontal="right"/>
    </xf>
    <xf numFmtId="0" fontId="10" fillId="0" borderId="60" xfId="0" applyFont="1" applyFill="1" applyBorder="1" applyAlignment="1" applyProtection="1"/>
    <xf numFmtId="164" fontId="10" fillId="0" borderId="40" xfId="0" applyNumberFormat="1" applyFont="1" applyFill="1" applyBorder="1" applyAlignment="1" applyProtection="1"/>
    <xf numFmtId="164" fontId="10" fillId="25" borderId="28" xfId="0" applyNumberFormat="1" applyFont="1" applyFill="1" applyBorder="1" applyAlignment="1" applyProtection="1">
      <alignment horizontal="right"/>
    </xf>
    <xf numFmtId="0" fontId="10" fillId="0" borderId="0" xfId="0" applyFont="1" applyFill="1" applyBorder="1" applyAlignment="1" applyProtection="1">
      <alignment horizontal="right"/>
    </xf>
    <xf numFmtId="0" fontId="10" fillId="0" borderId="0" xfId="0" applyFont="1" applyBorder="1" applyAlignment="1" applyProtection="1">
      <alignment horizontal="right"/>
    </xf>
    <xf numFmtId="164" fontId="10" fillId="24" borderId="28" xfId="0" applyNumberFormat="1" applyFont="1" applyFill="1" applyBorder="1" applyAlignment="1" applyProtection="1">
      <alignment horizontal="right"/>
    </xf>
    <xf numFmtId="164" fontId="10" fillId="24" borderId="14" xfId="0" applyNumberFormat="1" applyFont="1" applyFill="1" applyBorder="1" applyAlignment="1" applyProtection="1">
      <alignment horizontal="right"/>
    </xf>
    <xf numFmtId="164" fontId="10" fillId="0" borderId="106" xfId="0" applyNumberFormat="1" applyFont="1" applyFill="1" applyBorder="1" applyAlignment="1" applyProtection="1">
      <alignment horizontal="right"/>
    </xf>
    <xf numFmtId="164" fontId="10" fillId="0" borderId="105" xfId="0" applyNumberFormat="1" applyFont="1" applyFill="1" applyBorder="1" applyAlignment="1" applyProtection="1">
      <alignment horizontal="right"/>
    </xf>
    <xf numFmtId="164" fontId="4" fillId="0" borderId="44" xfId="0" applyNumberFormat="1" applyFont="1" applyFill="1" applyBorder="1" applyAlignment="1" applyProtection="1"/>
    <xf numFmtId="164" fontId="4" fillId="0" borderId="32" xfId="0" applyNumberFormat="1" applyFont="1" applyFill="1" applyBorder="1" applyAlignment="1" applyProtection="1"/>
    <xf numFmtId="164" fontId="10" fillId="0" borderId="32" xfId="0" applyNumberFormat="1" applyFont="1" applyBorder="1" applyAlignment="1" applyProtection="1"/>
    <xf numFmtId="164" fontId="4" fillId="0" borderId="32" xfId="0" applyNumberFormat="1" applyFont="1" applyBorder="1" applyAlignment="1" applyProtection="1">
      <alignment horizontal="right"/>
    </xf>
    <xf numFmtId="164" fontId="4" fillId="0" borderId="45" xfId="0" applyNumberFormat="1" applyFont="1" applyBorder="1" applyAlignment="1" applyProtection="1"/>
    <xf numFmtId="164" fontId="10" fillId="32" borderId="89" xfId="0" applyNumberFormat="1" applyFont="1" applyFill="1" applyBorder="1" applyAlignment="1" applyProtection="1">
      <alignment horizontal="right"/>
    </xf>
    <xf numFmtId="164" fontId="10" fillId="32" borderId="73" xfId="0" applyNumberFormat="1" applyFont="1" applyFill="1" applyBorder="1" applyAlignment="1" applyProtection="1">
      <alignment horizontal="right"/>
    </xf>
    <xf numFmtId="164" fontId="10" fillId="32" borderId="64" xfId="0" applyNumberFormat="1" applyFont="1" applyFill="1" applyBorder="1" applyAlignment="1" applyProtection="1">
      <alignment horizontal="right"/>
    </xf>
    <xf numFmtId="0" fontId="10" fillId="0" borderId="37" xfId="0" applyFont="1" applyBorder="1" applyAlignment="1" applyProtection="1">
      <alignment horizontal="center"/>
    </xf>
    <xf numFmtId="0" fontId="44" fillId="0" borderId="0" xfId="0" applyFont="1" applyBorder="1" applyAlignment="1" applyProtection="1">
      <alignment horizontal="center"/>
    </xf>
    <xf numFmtId="37" fontId="62" fillId="0" borderId="0" xfId="0" applyNumberFormat="1" applyFont="1" applyFill="1" applyBorder="1" applyAlignment="1"/>
    <xf numFmtId="0" fontId="7" fillId="0" borderId="0" xfId="52" applyFont="1"/>
    <xf numFmtId="0" fontId="7" fillId="0" borderId="0" xfId="52" applyFont="1" applyBorder="1"/>
    <xf numFmtId="0" fontId="7" fillId="0" borderId="17" xfId="52" applyFont="1" applyBorder="1"/>
    <xf numFmtId="0" fontId="8" fillId="0" borderId="27" xfId="52" applyFont="1" applyBorder="1"/>
    <xf numFmtId="0" fontId="7" fillId="0" borderId="27" xfId="52" applyFont="1" applyBorder="1"/>
    <xf numFmtId="0" fontId="7" fillId="0" borderId="34" xfId="52" applyFont="1" applyBorder="1"/>
    <xf numFmtId="0" fontId="7" fillId="0" borderId="29" xfId="52" applyFont="1" applyBorder="1"/>
    <xf numFmtId="0" fontId="8" fillId="0" borderId="0" xfId="52" applyFont="1" applyBorder="1"/>
    <xf numFmtId="0" fontId="7" fillId="0" borderId="28" xfId="52" applyFont="1" applyBorder="1"/>
    <xf numFmtId="0" fontId="8" fillId="0" borderId="28" xfId="52" applyFont="1" applyBorder="1" applyAlignment="1">
      <alignment horizontal="center" textRotation="90" wrapText="1"/>
    </xf>
    <xf numFmtId="0" fontId="11" fillId="26" borderId="30" xfId="0" applyFont="1" applyFill="1" applyBorder="1" applyAlignment="1" applyProtection="1">
      <alignment horizontal="left"/>
      <protection locked="0"/>
    </xf>
    <xf numFmtId="0" fontId="11" fillId="26" borderId="11" xfId="0" applyFont="1" applyFill="1" applyBorder="1" applyAlignment="1" applyProtection="1">
      <alignment horizontal="left"/>
      <protection locked="0"/>
    </xf>
    <xf numFmtId="0" fontId="11" fillId="26" borderId="31" xfId="0" applyFont="1" applyFill="1" applyBorder="1" applyAlignment="1" applyProtection="1">
      <alignment horizontal="left"/>
      <protection locked="0"/>
    </xf>
    <xf numFmtId="0" fontId="4" fillId="0" borderId="30" xfId="0" applyFont="1" applyBorder="1" applyAlignment="1">
      <alignment horizontal="center" wrapText="1"/>
    </xf>
    <xf numFmtId="0" fontId="7" fillId="0" borderId="28" xfId="0" applyFont="1" applyBorder="1" applyAlignment="1" applyProtection="1"/>
    <xf numFmtId="0" fontId="7" fillId="0" borderId="12" xfId="0" applyFont="1" applyBorder="1" applyAlignment="1" applyProtection="1"/>
    <xf numFmtId="0" fontId="7" fillId="0" borderId="16" xfId="0" applyFont="1" applyBorder="1" applyAlignment="1" applyProtection="1"/>
    <xf numFmtId="0" fontId="7" fillId="0" borderId="14" xfId="52" applyFont="1" applyBorder="1"/>
    <xf numFmtId="0" fontId="10" fillId="0" borderId="0" xfId="47" applyFont="1" applyProtection="1"/>
    <xf numFmtId="0" fontId="10" fillId="0" borderId="27" xfId="47" applyFont="1" applyBorder="1" applyProtection="1"/>
    <xf numFmtId="0" fontId="10" fillId="0" borderId="27" xfId="47" quotePrefix="1" applyFont="1" applyFill="1" applyBorder="1" applyAlignment="1" applyProtection="1">
      <alignment horizontal="centerContinuous"/>
    </xf>
    <xf numFmtId="0" fontId="10" fillId="0" borderId="27" xfId="47" applyFont="1" applyFill="1" applyBorder="1" applyAlignment="1" applyProtection="1">
      <alignment horizontal="centerContinuous"/>
    </xf>
    <xf numFmtId="0" fontId="10" fillId="0" borderId="27" xfId="47" quotePrefix="1" applyFont="1" applyBorder="1" applyAlignment="1" applyProtection="1">
      <alignment horizontal="centerContinuous"/>
    </xf>
    <xf numFmtId="0" fontId="10" fillId="0" borderId="27" xfId="47" applyFont="1" applyBorder="1" applyAlignment="1" applyProtection="1">
      <alignment horizontal="center"/>
    </xf>
    <xf numFmtId="0" fontId="10" fillId="0" borderId="27" xfId="47" applyFont="1" applyBorder="1" applyAlignment="1" applyProtection="1">
      <alignment horizontal="centerContinuous"/>
    </xf>
    <xf numFmtId="0" fontId="10" fillId="0" borderId="34" xfId="47" applyFont="1" applyBorder="1" applyProtection="1"/>
    <xf numFmtId="0" fontId="10" fillId="0" borderId="0" xfId="47" applyFont="1" applyBorder="1" applyProtection="1"/>
    <xf numFmtId="1" fontId="20" fillId="32" borderId="12" xfId="47" applyNumberFormat="1" applyFont="1" applyFill="1" applyBorder="1" applyProtection="1"/>
    <xf numFmtId="1" fontId="10" fillId="32" borderId="12" xfId="47" applyNumberFormat="1" applyFont="1" applyFill="1" applyBorder="1" applyProtection="1"/>
    <xf numFmtId="1" fontId="10" fillId="32" borderId="0" xfId="47" applyNumberFormat="1" applyFont="1" applyFill="1" applyBorder="1" applyProtection="1"/>
    <xf numFmtId="1" fontId="10" fillId="0" borderId="0" xfId="47" applyNumberFormat="1" applyFont="1" applyBorder="1" applyProtection="1"/>
    <xf numFmtId="0" fontId="10" fillId="0" borderId="28" xfId="47" applyFont="1" applyBorder="1" applyProtection="1"/>
    <xf numFmtId="0" fontId="17" fillId="0" borderId="0" xfId="47" applyFont="1" applyBorder="1" applyAlignment="1" applyProtection="1">
      <alignment horizontal="right"/>
    </xf>
    <xf numFmtId="0" fontId="10" fillId="32" borderId="30" xfId="47" quotePrefix="1" applyFont="1" applyFill="1" applyBorder="1" applyAlignment="1" applyProtection="1">
      <alignment horizontal="centerContinuous"/>
    </xf>
    <xf numFmtId="0" fontId="10" fillId="32" borderId="11" xfId="47" applyFont="1" applyFill="1" applyBorder="1" applyAlignment="1" applyProtection="1">
      <alignment horizontal="centerContinuous"/>
    </xf>
    <xf numFmtId="0" fontId="10" fillId="32" borderId="31" xfId="47" applyFont="1" applyFill="1" applyBorder="1" applyAlignment="1" applyProtection="1">
      <alignment horizontal="centerContinuous"/>
    </xf>
    <xf numFmtId="0" fontId="10" fillId="32" borderId="11" xfId="47" quotePrefix="1" applyFont="1" applyFill="1" applyBorder="1" applyAlignment="1" applyProtection="1">
      <alignment horizontal="centerContinuous"/>
    </xf>
    <xf numFmtId="0" fontId="10" fillId="0" borderId="11" xfId="47" quotePrefix="1" applyFont="1" applyBorder="1" applyAlignment="1" applyProtection="1">
      <alignment horizontal="centerContinuous"/>
    </xf>
    <xf numFmtId="0" fontId="17" fillId="32" borderId="29" xfId="47" applyFont="1" applyFill="1" applyBorder="1" applyAlignment="1" applyProtection="1">
      <alignment horizontal="right"/>
    </xf>
    <xf numFmtId="0" fontId="17" fillId="32" borderId="0" xfId="47" applyFont="1" applyFill="1" applyBorder="1" applyAlignment="1" applyProtection="1">
      <alignment horizontal="right"/>
    </xf>
    <xf numFmtId="0" fontId="10" fillId="32" borderId="0" xfId="47" applyFont="1" applyFill="1" applyBorder="1" applyProtection="1"/>
    <xf numFmtId="0" fontId="10" fillId="0" borderId="0" xfId="47" applyFont="1" applyBorder="1" applyAlignment="1" applyProtection="1">
      <alignment horizontal="right"/>
    </xf>
    <xf numFmtId="164" fontId="10" fillId="0" borderId="0" xfId="47" applyNumberFormat="1" applyFont="1" applyBorder="1" applyProtection="1"/>
    <xf numFmtId="164" fontId="10" fillId="32" borderId="29" xfId="47" applyNumberFormat="1" applyFont="1" applyFill="1" applyBorder="1" applyAlignment="1" applyProtection="1">
      <alignment horizontal="right"/>
    </xf>
    <xf numFmtId="164" fontId="10" fillId="32" borderId="0" xfId="47" applyNumberFormat="1" applyFont="1" applyFill="1" applyBorder="1" applyAlignment="1" applyProtection="1">
      <alignment horizontal="right"/>
    </xf>
    <xf numFmtId="164" fontId="10" fillId="0" borderId="0" xfId="47" applyNumberFormat="1" applyFont="1" applyBorder="1" applyAlignment="1" applyProtection="1">
      <alignment horizontal="right"/>
    </xf>
    <xf numFmtId="164" fontId="10" fillId="32" borderId="17" xfId="47" applyNumberFormat="1" applyFont="1" applyFill="1" applyBorder="1" applyAlignment="1" applyProtection="1">
      <alignment horizontal="right"/>
    </xf>
    <xf numFmtId="164" fontId="10" fillId="32" borderId="27" xfId="47" applyNumberFormat="1" applyFont="1" applyFill="1" applyBorder="1" applyAlignment="1" applyProtection="1">
      <alignment horizontal="right"/>
    </xf>
    <xf numFmtId="164" fontId="10" fillId="0" borderId="27" xfId="47" applyNumberFormat="1" applyFont="1" applyBorder="1" applyAlignment="1" applyProtection="1">
      <alignment horizontal="right"/>
    </xf>
    <xf numFmtId="164" fontId="10" fillId="0" borderId="0" xfId="47" applyNumberFormat="1" applyFont="1" applyFill="1" applyBorder="1" applyAlignment="1" applyProtection="1">
      <alignment horizontal="right"/>
    </xf>
    <xf numFmtId="164" fontId="10" fillId="32" borderId="12" xfId="47" applyNumberFormat="1" applyFont="1" applyFill="1" applyBorder="1" applyAlignment="1" applyProtection="1">
      <alignment horizontal="right"/>
    </xf>
    <xf numFmtId="164" fontId="10" fillId="32" borderId="30" xfId="47" applyNumberFormat="1" applyFont="1" applyFill="1" applyBorder="1" applyAlignment="1" applyProtection="1">
      <alignment horizontal="right"/>
    </xf>
    <xf numFmtId="164" fontId="10" fillId="32" borderId="11" xfId="47" applyNumberFormat="1" applyFont="1" applyFill="1" applyBorder="1" applyAlignment="1" applyProtection="1">
      <alignment horizontal="right"/>
    </xf>
    <xf numFmtId="164" fontId="10" fillId="0" borderId="28" xfId="47" applyNumberFormat="1" applyFont="1" applyBorder="1" applyProtection="1"/>
    <xf numFmtId="164" fontId="10" fillId="0" borderId="0" xfId="47" applyNumberFormat="1" applyFont="1" applyProtection="1"/>
    <xf numFmtId="0" fontId="10" fillId="0" borderId="12" xfId="47" applyFont="1" applyBorder="1" applyProtection="1"/>
    <xf numFmtId="164" fontId="10" fillId="0" borderId="12" xfId="47" applyNumberFormat="1" applyFont="1" applyBorder="1" applyProtection="1"/>
    <xf numFmtId="0" fontId="10" fillId="0" borderId="16" xfId="47" applyFont="1" applyBorder="1" applyProtection="1"/>
    <xf numFmtId="1" fontId="20" fillId="32" borderId="27" xfId="47" applyNumberFormat="1" applyFont="1" applyFill="1" applyBorder="1" applyProtection="1"/>
    <xf numFmtId="1" fontId="10" fillId="32" borderId="27" xfId="47" applyNumberFormat="1" applyFont="1" applyFill="1" applyBorder="1" applyProtection="1"/>
    <xf numFmtId="1" fontId="10" fillId="0" borderId="27" xfId="47" applyNumberFormat="1" applyFont="1" applyBorder="1" applyProtection="1"/>
    <xf numFmtId="0" fontId="10" fillId="0" borderId="11" xfId="47" applyFont="1" applyFill="1" applyBorder="1" applyAlignment="1" applyProtection="1">
      <alignment horizontal="centerContinuous"/>
    </xf>
    <xf numFmtId="0" fontId="10" fillId="0" borderId="11" xfId="47" applyFont="1" applyBorder="1" applyAlignment="1" applyProtection="1">
      <alignment horizontal="centerContinuous"/>
    </xf>
    <xf numFmtId="164" fontId="4" fillId="0" borderId="0" xfId="47" applyNumberFormat="1" applyFont="1" applyFill="1" applyBorder="1" applyAlignment="1" applyProtection="1"/>
    <xf numFmtId="164" fontId="17" fillId="0" borderId="0" xfId="47" applyNumberFormat="1" applyFont="1" applyBorder="1" applyAlignment="1" applyProtection="1"/>
    <xf numFmtId="1" fontId="10" fillId="0" borderId="0" xfId="47" applyNumberFormat="1" applyFont="1" applyFill="1" applyBorder="1" applyProtection="1"/>
    <xf numFmtId="164" fontId="10" fillId="0" borderId="0" xfId="47" applyNumberFormat="1" applyFont="1" applyFill="1" applyBorder="1" applyAlignment="1" applyProtection="1"/>
    <xf numFmtId="164" fontId="10" fillId="0" borderId="0" xfId="47" applyNumberFormat="1" applyFont="1" applyBorder="1" applyAlignment="1" applyProtection="1"/>
    <xf numFmtId="164" fontId="10" fillId="0" borderId="27" xfId="47" applyNumberFormat="1" applyFont="1" applyFill="1" applyBorder="1" applyAlignment="1" applyProtection="1"/>
    <xf numFmtId="1" fontId="10" fillId="28" borderId="0" xfId="47" applyNumberFormat="1" applyFont="1" applyFill="1" applyBorder="1" applyProtection="1"/>
    <xf numFmtId="164" fontId="17" fillId="28" borderId="0" xfId="47" applyNumberFormat="1" applyFont="1" applyFill="1" applyBorder="1" applyAlignment="1" applyProtection="1"/>
    <xf numFmtId="164" fontId="10" fillId="28" borderId="0" xfId="47" applyNumberFormat="1" applyFont="1" applyFill="1" applyBorder="1" applyAlignment="1" applyProtection="1"/>
    <xf numFmtId="1" fontId="10" fillId="0" borderId="12" xfId="47" applyNumberFormat="1" applyFont="1" applyFill="1" applyBorder="1" applyProtection="1"/>
    <xf numFmtId="0" fontId="17" fillId="0" borderId="12" xfId="47" applyFont="1" applyBorder="1" applyAlignment="1" applyProtection="1">
      <alignment horizontal="right"/>
    </xf>
    <xf numFmtId="0" fontId="10" fillId="0" borderId="12" xfId="47" applyFont="1" applyBorder="1" applyAlignment="1" applyProtection="1">
      <alignment horizontal="right"/>
    </xf>
    <xf numFmtId="1" fontId="10" fillId="0" borderId="27" xfId="47" applyNumberFormat="1" applyFont="1" applyFill="1" applyBorder="1" applyProtection="1"/>
    <xf numFmtId="0" fontId="4" fillId="0" borderId="0" xfId="47" applyFont="1" applyFill="1" applyBorder="1" applyAlignment="1" applyProtection="1">
      <alignment horizontal="center"/>
    </xf>
    <xf numFmtId="166" fontId="10" fillId="0" borderId="0" xfId="47" applyNumberFormat="1" applyFont="1" applyFill="1" applyBorder="1" applyAlignment="1" applyProtection="1">
      <alignment horizontal="center"/>
    </xf>
    <xf numFmtId="166" fontId="10" fillId="0" borderId="0" xfId="47" applyNumberFormat="1" applyFont="1" applyFill="1" applyBorder="1" applyAlignment="1" applyProtection="1">
      <alignment horizontal="right"/>
    </xf>
    <xf numFmtId="166" fontId="10" fillId="0" borderId="0" xfId="47" applyNumberFormat="1" applyFont="1" applyBorder="1" applyAlignment="1" applyProtection="1">
      <alignment horizontal="right"/>
    </xf>
    <xf numFmtId="0" fontId="10" fillId="0" borderId="28" xfId="47" applyFont="1" applyBorder="1" applyAlignment="1" applyProtection="1">
      <alignment horizontal="right"/>
    </xf>
    <xf numFmtId="166" fontId="10" fillId="32" borderId="0" xfId="47" applyNumberFormat="1" applyFont="1" applyFill="1" applyBorder="1" applyAlignment="1" applyProtection="1">
      <alignment horizontal="right"/>
    </xf>
    <xf numFmtId="166" fontId="4" fillId="32" borderId="0" xfId="47" applyNumberFormat="1" applyFont="1" applyFill="1" applyBorder="1" applyAlignment="1" applyProtection="1">
      <alignment horizontal="right"/>
    </xf>
    <xf numFmtId="0" fontId="4" fillId="0" borderId="28" xfId="47" applyFont="1" applyBorder="1" applyAlignment="1" applyProtection="1">
      <alignment horizontal="right"/>
    </xf>
    <xf numFmtId="0" fontId="10" fillId="28" borderId="0" xfId="47" applyFont="1" applyFill="1" applyBorder="1" applyProtection="1"/>
    <xf numFmtId="166" fontId="10" fillId="28" borderId="0" xfId="47" applyNumberFormat="1" applyFont="1" applyFill="1" applyBorder="1" applyProtection="1"/>
    <xf numFmtId="166" fontId="10" fillId="28" borderId="27" xfId="47" applyNumberFormat="1" applyFont="1" applyFill="1" applyBorder="1" applyAlignment="1" applyProtection="1">
      <alignment horizontal="right"/>
    </xf>
    <xf numFmtId="166" fontId="4" fillId="0" borderId="0" xfId="47" applyNumberFormat="1" applyFont="1" applyFill="1" applyBorder="1" applyProtection="1"/>
    <xf numFmtId="166" fontId="4" fillId="0" borderId="0" xfId="47" applyNumberFormat="1" applyFont="1" applyFill="1" applyBorder="1" applyAlignment="1" applyProtection="1">
      <alignment horizontal="right"/>
    </xf>
    <xf numFmtId="166" fontId="41" fillId="24" borderId="0" xfId="47" applyNumberFormat="1" applyFont="1" applyFill="1" applyBorder="1" applyAlignment="1" applyProtection="1">
      <alignment horizontal="center"/>
    </xf>
    <xf numFmtId="166" fontId="10" fillId="0" borderId="0" xfId="47" applyNumberFormat="1" applyFont="1" applyProtection="1"/>
    <xf numFmtId="0" fontId="4" fillId="32" borderId="0" xfId="47" applyFont="1" applyFill="1" applyBorder="1" applyAlignment="1" applyProtection="1">
      <alignment horizontal="right"/>
    </xf>
    <xf numFmtId="1" fontId="10" fillId="0" borderId="0" xfId="47" applyNumberFormat="1" applyFont="1" applyFill="1" applyBorder="1" applyAlignment="1" applyProtection="1">
      <alignment horizontal="center"/>
    </xf>
    <xf numFmtId="0" fontId="10" fillId="28" borderId="27" xfId="47" applyFont="1" applyFill="1" applyBorder="1" applyAlignment="1" applyProtection="1">
      <alignment horizontal="right"/>
    </xf>
    <xf numFmtId="0" fontId="4" fillId="0" borderId="0" xfId="47" applyFont="1" applyFill="1" applyBorder="1" applyAlignment="1" applyProtection="1">
      <alignment horizontal="right"/>
    </xf>
    <xf numFmtId="0" fontId="10" fillId="0" borderId="16" xfId="47" applyFont="1" applyBorder="1" applyAlignment="1" applyProtection="1">
      <alignment horizontal="right"/>
    </xf>
    <xf numFmtId="0" fontId="10" fillId="0" borderId="0" xfId="47" applyFont="1" applyFill="1" applyBorder="1" applyAlignment="1" applyProtection="1">
      <alignment horizontal="right"/>
    </xf>
    <xf numFmtId="0" fontId="10" fillId="32" borderId="0" xfId="47" applyFont="1" applyFill="1" applyBorder="1" applyAlignment="1" applyProtection="1">
      <alignment horizontal="right"/>
    </xf>
    <xf numFmtId="164" fontId="10" fillId="0" borderId="0" xfId="47" applyNumberFormat="1" applyFont="1" applyFill="1" applyBorder="1" applyProtection="1"/>
    <xf numFmtId="0" fontId="4" fillId="0" borderId="28" xfId="47" applyFont="1" applyBorder="1" applyProtection="1"/>
    <xf numFmtId="164" fontId="10" fillId="0" borderId="0" xfId="55" applyNumberFormat="1" applyFont="1" applyFill="1" applyBorder="1" applyProtection="1"/>
    <xf numFmtId="0" fontId="32" fillId="0" borderId="18" xfId="0" applyFont="1" applyFill="1" applyBorder="1" applyAlignment="1" applyProtection="1"/>
    <xf numFmtId="0" fontId="4" fillId="0" borderId="18" xfId="0" applyFont="1" applyBorder="1" applyAlignment="1">
      <alignment horizontal="center" wrapText="1"/>
    </xf>
    <xf numFmtId="179" fontId="4" fillId="0" borderId="10" xfId="0" applyNumberFormat="1" applyFont="1" applyBorder="1" applyAlignment="1">
      <alignment horizontal="center"/>
    </xf>
    <xf numFmtId="166" fontId="4" fillId="32" borderId="18" xfId="0" applyNumberFormat="1" applyFont="1" applyFill="1" applyBorder="1" applyAlignment="1"/>
    <xf numFmtId="164" fontId="20" fillId="26" borderId="29" xfId="0" applyNumberFormat="1" applyFont="1" applyFill="1" applyBorder="1" applyAlignment="1" applyProtection="1">
      <alignment horizontal="right"/>
      <protection locked="0"/>
    </xf>
    <xf numFmtId="179" fontId="4" fillId="0" borderId="10" xfId="0" applyNumberFormat="1" applyFont="1" applyBorder="1" applyAlignment="1"/>
    <xf numFmtId="179" fontId="4" fillId="0" borderId="13" xfId="0" applyNumberFormat="1" applyFont="1" applyBorder="1" applyAlignment="1">
      <alignment vertical="top"/>
    </xf>
    <xf numFmtId="179" fontId="4" fillId="0" borderId="15" xfId="0" applyNumberFormat="1" applyFont="1" applyBorder="1" applyAlignment="1">
      <alignment horizontal="center"/>
    </xf>
    <xf numFmtId="164" fontId="10" fillId="32" borderId="14" xfId="46" applyNumberFormat="1" applyFont="1" applyFill="1" applyBorder="1"/>
    <xf numFmtId="164" fontId="7" fillId="0" borderId="64" xfId="0" applyNumberFormat="1" applyFont="1" applyFill="1" applyBorder="1" applyAlignment="1">
      <alignment horizontal="center" wrapText="1"/>
    </xf>
    <xf numFmtId="0" fontId="8" fillId="0" borderId="78" xfId="0" applyFont="1" applyBorder="1" applyAlignment="1" applyProtection="1">
      <alignment horizontal="center" textRotation="90" wrapText="1"/>
    </xf>
    <xf numFmtId="164" fontId="12" fillId="26" borderId="29" xfId="0" applyNumberFormat="1" applyFont="1" applyFill="1" applyBorder="1" applyAlignment="1" applyProtection="1">
      <alignment horizontal="right"/>
      <protection locked="0"/>
    </xf>
    <xf numFmtId="0" fontId="7" fillId="38" borderId="43" xfId="0" applyFont="1" applyFill="1" applyBorder="1" applyAlignment="1" applyProtection="1">
      <alignment horizontal="centerContinuous"/>
    </xf>
    <xf numFmtId="0" fontId="8" fillId="38" borderId="35" xfId="0" applyFont="1" applyFill="1" applyBorder="1" applyAlignment="1" applyProtection="1">
      <alignment horizontal="center"/>
    </xf>
    <xf numFmtId="164" fontId="7" fillId="32" borderId="63" xfId="0" applyNumberFormat="1" applyFont="1" applyFill="1" applyBorder="1" applyAlignment="1" applyProtection="1"/>
    <xf numFmtId="164" fontId="7" fillId="32" borderId="53" xfId="0" applyNumberFormat="1" applyFont="1" applyFill="1" applyBorder="1" applyAlignment="1" applyProtection="1"/>
    <xf numFmtId="164" fontId="7" fillId="32" borderId="75" xfId="0" applyNumberFormat="1" applyFont="1" applyFill="1" applyBorder="1" applyAlignment="1" applyProtection="1"/>
    <xf numFmtId="0" fontId="7" fillId="0" borderId="75" xfId="0" applyFont="1" applyBorder="1" applyAlignment="1" applyProtection="1"/>
    <xf numFmtId="0" fontId="8" fillId="0" borderId="15" xfId="0" applyFont="1" applyFill="1" applyBorder="1" applyAlignment="1" applyProtection="1">
      <alignment horizontal="center" textRotation="90" wrapText="1"/>
    </xf>
    <xf numFmtId="0" fontId="8" fillId="0" borderId="43" xfId="0" applyFont="1" applyBorder="1" applyAlignment="1" applyProtection="1"/>
    <xf numFmtId="0" fontId="8" fillId="0" borderId="78" xfId="0" applyFont="1" applyBorder="1" applyAlignment="1" applyProtection="1"/>
    <xf numFmtId="164" fontId="8" fillId="0" borderId="78" xfId="0" applyNumberFormat="1" applyFont="1" applyBorder="1" applyAlignment="1" applyProtection="1"/>
    <xf numFmtId="164" fontId="12" fillId="26" borderId="81" xfId="0" applyNumberFormat="1" applyFont="1" applyFill="1" applyBorder="1" applyAlignment="1" applyProtection="1">
      <protection locked="0"/>
    </xf>
    <xf numFmtId="164" fontId="8" fillId="0" borderId="81" xfId="0" applyNumberFormat="1" applyFont="1" applyBorder="1" applyAlignment="1" applyProtection="1"/>
    <xf numFmtId="0" fontId="1" fillId="0" borderId="18" xfId="0" applyFont="1" applyBorder="1" applyAlignment="1" applyProtection="1"/>
    <xf numFmtId="0" fontId="4" fillId="30" borderId="32" xfId="0" applyFont="1" applyFill="1" applyBorder="1" applyAlignment="1" applyProtection="1">
      <alignment horizontal="centerContinuous"/>
    </xf>
    <xf numFmtId="0" fontId="0" fillId="0" borderId="83" xfId="0" applyBorder="1" applyAlignment="1" applyProtection="1"/>
    <xf numFmtId="164" fontId="13" fillId="26" borderId="78" xfId="0" applyNumberFormat="1" applyFont="1" applyFill="1" applyBorder="1" applyAlignment="1" applyProtection="1">
      <protection locked="0"/>
    </xf>
    <xf numFmtId="164" fontId="27" fillId="0" borderId="78" xfId="0" applyNumberFormat="1" applyFont="1" applyBorder="1" applyAlignment="1" applyProtection="1"/>
    <xf numFmtId="0" fontId="4" fillId="30" borderId="37" xfId="0" applyFont="1" applyFill="1" applyBorder="1" applyAlignment="1" applyProtection="1">
      <alignment horizontal="centerContinuous"/>
    </xf>
    <xf numFmtId="0" fontId="8" fillId="0" borderId="78" xfId="0" applyFont="1" applyFill="1" applyBorder="1" applyAlignment="1" applyProtection="1"/>
    <xf numFmtId="0" fontId="0" fillId="0" borderId="0" xfId="0" quotePrefix="1" applyAlignment="1">
      <alignment horizontal="right"/>
    </xf>
    <xf numFmtId="0" fontId="16" fillId="0" borderId="0" xfId="0" applyFont="1" applyFill="1" applyAlignment="1" applyProtection="1"/>
    <xf numFmtId="0" fontId="4" fillId="0" borderId="30" xfId="0" applyFont="1" applyBorder="1" applyAlignment="1">
      <alignment horizontal="centerContinuous"/>
    </xf>
    <xf numFmtId="0" fontId="4" fillId="0" borderId="31" xfId="0" applyFont="1" applyBorder="1" applyAlignment="1">
      <alignment horizontal="centerContinuous"/>
    </xf>
    <xf numFmtId="0" fontId="0" fillId="0" borderId="11" xfId="0" applyBorder="1" applyAlignment="1">
      <alignment horizontal="centerContinuous"/>
    </xf>
    <xf numFmtId="0" fontId="0" fillId="0" borderId="31" xfId="0" applyBorder="1" applyAlignment="1">
      <alignment horizontal="centerContinuous"/>
    </xf>
    <xf numFmtId="0" fontId="8" fillId="38" borderId="81" xfId="0" applyFont="1" applyFill="1" applyBorder="1" applyAlignment="1" applyProtection="1">
      <alignment horizontal="center"/>
    </xf>
    <xf numFmtId="0" fontId="8" fillId="0" borderId="77" xfId="0" applyFont="1" applyBorder="1" applyAlignment="1" applyProtection="1">
      <alignment horizontal="center"/>
    </xf>
    <xf numFmtId="0" fontId="62" fillId="0" borderId="0" xfId="0" applyFont="1" applyBorder="1" applyAlignment="1">
      <alignment horizontal="left"/>
    </xf>
    <xf numFmtId="0" fontId="10" fillId="0" borderId="0" xfId="0" applyFont="1" applyBorder="1" applyAlignment="1">
      <alignment horizontal="left" vertical="top"/>
    </xf>
    <xf numFmtId="0" fontId="10" fillId="0" borderId="0" xfId="0" applyFont="1" applyAlignment="1" applyProtection="1">
      <alignment horizontal="left"/>
    </xf>
    <xf numFmtId="0" fontId="44" fillId="0" borderId="0" xfId="0" applyFont="1" applyBorder="1" applyAlignment="1" applyProtection="1">
      <alignment horizontal="left"/>
    </xf>
    <xf numFmtId="0" fontId="63" fillId="0" borderId="0" xfId="0" applyFont="1" applyBorder="1" applyAlignment="1">
      <alignment vertical="top" wrapText="1"/>
    </xf>
    <xf numFmtId="169" fontId="8" fillId="0" borderId="28" xfId="0" applyNumberFormat="1" applyFont="1" applyBorder="1" applyAlignment="1" applyProtection="1"/>
    <xf numFmtId="169" fontId="8" fillId="0" borderId="0" xfId="0" applyNumberFormat="1" applyFont="1" applyAlignment="1" applyProtection="1"/>
    <xf numFmtId="164" fontId="8" fillId="32" borderId="11" xfId="0" quotePrefix="1" applyNumberFormat="1" applyFont="1" applyFill="1" applyBorder="1" applyAlignment="1" applyProtection="1"/>
    <xf numFmtId="0" fontId="0" fillId="0" borderId="47" xfId="0" applyBorder="1" applyAlignment="1" applyProtection="1"/>
    <xf numFmtId="0" fontId="0" fillId="0" borderId="10" xfId="0" applyBorder="1" applyAlignment="1" applyProtection="1"/>
    <xf numFmtId="0" fontId="8" fillId="0" borderId="18" xfId="0" applyFont="1" applyBorder="1" applyAlignment="1" applyProtection="1"/>
    <xf numFmtId="0" fontId="7" fillId="0" borderId="10" xfId="0" applyFont="1" applyBorder="1" applyAlignment="1" applyProtection="1"/>
    <xf numFmtId="164" fontId="50" fillId="32" borderId="89" xfId="0" applyNumberFormat="1" applyFont="1" applyFill="1" applyBorder="1" applyAlignment="1" applyProtection="1">
      <alignment horizontal="right"/>
    </xf>
    <xf numFmtId="0" fontId="7" fillId="0" borderId="100" xfId="0" applyFont="1" applyFill="1" applyBorder="1" applyAlignment="1" applyProtection="1"/>
    <xf numFmtId="164" fontId="19" fillId="32" borderId="77" xfId="0" applyNumberFormat="1" applyFont="1" applyFill="1" applyBorder="1" applyAlignment="1" applyProtection="1"/>
    <xf numFmtId="164" fontId="50" fillId="0" borderId="64" xfId="0" applyNumberFormat="1" applyFont="1" applyFill="1" applyBorder="1" applyAlignment="1">
      <alignment horizontal="center"/>
    </xf>
    <xf numFmtId="164" fontId="50" fillId="0" borderId="64" xfId="0" applyNumberFormat="1" applyFont="1" applyFill="1" applyBorder="1" applyAlignment="1">
      <alignment horizontal="center" textRotation="90" wrapText="1"/>
    </xf>
    <xf numFmtId="0" fontId="8" fillId="27" borderId="77" xfId="0" applyFont="1" applyFill="1" applyBorder="1" applyAlignment="1" applyProtection="1"/>
    <xf numFmtId="0" fontId="0" fillId="36" borderId="32" xfId="0" applyFill="1" applyBorder="1" applyAlignment="1">
      <alignment horizontal="centerContinuous"/>
    </xf>
    <xf numFmtId="0" fontId="0" fillId="36" borderId="107" xfId="0" applyFill="1" applyBorder="1" applyAlignment="1">
      <alignment horizontal="centerContinuous"/>
    </xf>
    <xf numFmtId="0" fontId="0" fillId="36" borderId="106" xfId="0" applyFill="1" applyBorder="1" applyAlignment="1">
      <alignment horizontal="centerContinuous"/>
    </xf>
    <xf numFmtId="0" fontId="1" fillId="0" borderId="34" xfId="46" applyBorder="1"/>
    <xf numFmtId="164" fontId="1" fillId="0" borderId="14" xfId="46" applyNumberFormat="1" applyFont="1" applyFill="1" applyBorder="1"/>
    <xf numFmtId="0" fontId="1" fillId="0" borderId="29" xfId="46" applyFont="1" applyBorder="1" applyAlignment="1"/>
    <xf numFmtId="0" fontId="4" fillId="0" borderId="0" xfId="41" applyFont="1" applyFill="1" applyBorder="1" applyAlignment="1">
      <alignment horizontal="left" wrapText="1"/>
    </xf>
    <xf numFmtId="9" fontId="0" fillId="0" borderId="13" xfId="55" applyFont="1" applyBorder="1" applyAlignment="1" applyProtection="1">
      <alignment horizontal="center" wrapText="1"/>
    </xf>
    <xf numFmtId="0" fontId="0" fillId="0" borderId="10" xfId="0" applyFill="1" applyBorder="1" applyAlignment="1" applyProtection="1"/>
    <xf numFmtId="0" fontId="10" fillId="0" borderId="10" xfId="0" quotePrefix="1" applyFont="1" applyFill="1" applyBorder="1" applyAlignment="1" applyProtection="1">
      <alignment horizontal="center"/>
    </xf>
    <xf numFmtId="164" fontId="50" fillId="0" borderId="0" xfId="0" applyNumberFormat="1" applyFont="1" applyFill="1" applyBorder="1" applyAlignment="1" applyProtection="1">
      <alignment horizontal="right"/>
    </xf>
    <xf numFmtId="164" fontId="50" fillId="0" borderId="64" xfId="0" applyNumberFormat="1" applyFont="1" applyFill="1" applyBorder="1" applyAlignment="1" applyProtection="1">
      <alignment horizontal="right"/>
    </xf>
    <xf numFmtId="0" fontId="1" fillId="25" borderId="18" xfId="0" applyFont="1" applyFill="1" applyBorder="1" applyAlignment="1" applyProtection="1">
      <alignment horizontal="center"/>
    </xf>
    <xf numFmtId="0" fontId="7" fillId="0" borderId="0" xfId="44" applyFont="1" applyFill="1" applyBorder="1"/>
    <xf numFmtId="178" fontId="7" fillId="0" borderId="0" xfId="44" applyNumberFormat="1" applyFont="1" applyFill="1" applyBorder="1"/>
    <xf numFmtId="0" fontId="10" fillId="0" borderId="0" xfId="44" applyFont="1" applyFill="1" applyBorder="1"/>
    <xf numFmtId="178" fontId="10" fillId="0" borderId="0" xfId="44" applyNumberFormat="1" applyFont="1" applyFill="1" applyBorder="1"/>
    <xf numFmtId="0" fontId="4" fillId="24" borderId="0" xfId="0" applyFont="1" applyFill="1" applyAlignment="1"/>
    <xf numFmtId="0" fontId="32" fillId="24" borderId="0" xfId="0" applyFont="1" applyFill="1" applyAlignment="1"/>
    <xf numFmtId="0" fontId="32" fillId="24" borderId="32" xfId="0" applyFont="1" applyFill="1" applyBorder="1" applyAlignment="1"/>
    <xf numFmtId="10" fontId="0" fillId="0" borderId="0" xfId="55" applyNumberFormat="1" applyFont="1"/>
    <xf numFmtId="178" fontId="10" fillId="0" borderId="0" xfId="0" applyNumberFormat="1" applyFont="1" applyFill="1" applyBorder="1" applyAlignment="1"/>
    <xf numFmtId="0" fontId="4" fillId="0" borderId="0" xfId="47" applyFont="1" applyProtection="1"/>
    <xf numFmtId="0" fontId="4" fillId="0" borderId="17" xfId="47" applyFont="1" applyBorder="1" applyProtection="1"/>
    <xf numFmtId="0" fontId="10" fillId="0" borderId="29" xfId="47" applyFont="1" applyBorder="1" applyProtection="1"/>
    <xf numFmtId="0" fontId="10" fillId="0" borderId="15" xfId="47" applyFont="1" applyBorder="1" applyProtection="1"/>
    <xf numFmtId="0" fontId="10" fillId="0" borderId="17" xfId="47" applyFont="1" applyBorder="1" applyProtection="1"/>
    <xf numFmtId="0" fontId="4" fillId="0" borderId="29" xfId="47" applyFont="1" applyBorder="1" applyProtection="1"/>
    <xf numFmtId="164" fontId="10" fillId="24" borderId="0" xfId="47" applyNumberFormat="1" applyFont="1" applyFill="1" applyBorder="1" applyProtection="1"/>
    <xf numFmtId="170" fontId="10" fillId="24" borderId="0" xfId="47" applyNumberFormat="1" applyFont="1" applyFill="1" applyBorder="1" applyProtection="1"/>
    <xf numFmtId="164" fontId="10" fillId="31" borderId="0" xfId="47" applyNumberFormat="1" applyFont="1" applyFill="1" applyBorder="1" applyProtection="1"/>
    <xf numFmtId="164" fontId="10" fillId="24" borderId="12" xfId="47" applyNumberFormat="1" applyFont="1" applyFill="1" applyBorder="1" applyProtection="1"/>
    <xf numFmtId="170" fontId="10" fillId="24" borderId="12" xfId="47" applyNumberFormat="1" applyFont="1" applyFill="1" applyBorder="1" applyProtection="1"/>
    <xf numFmtId="164" fontId="10" fillId="0" borderId="12" xfId="47" applyNumberFormat="1" applyFont="1" applyFill="1" applyBorder="1" applyProtection="1"/>
    <xf numFmtId="0" fontId="10" fillId="0" borderId="41" xfId="47" applyFont="1" applyBorder="1" applyProtection="1"/>
    <xf numFmtId="0" fontId="10" fillId="0" borderId="37" xfId="47" applyFont="1" applyBorder="1" applyProtection="1"/>
    <xf numFmtId="1" fontId="20" fillId="32" borderId="37" xfId="47" applyNumberFormat="1" applyFont="1" applyFill="1" applyBorder="1" applyProtection="1"/>
    <xf numFmtId="1" fontId="10" fillId="32" borderId="37" xfId="47" applyNumberFormat="1" applyFont="1" applyFill="1" applyBorder="1" applyProtection="1"/>
    <xf numFmtId="1" fontId="10" fillId="0" borderId="37" xfId="47" applyNumberFormat="1" applyFont="1" applyFill="1" applyBorder="1" applyProtection="1"/>
    <xf numFmtId="1" fontId="10" fillId="0" borderId="42" xfId="47" applyNumberFormat="1" applyFont="1" applyFill="1" applyBorder="1" applyProtection="1"/>
    <xf numFmtId="0" fontId="10" fillId="0" borderId="36" xfId="47" applyNumberFormat="1" applyFont="1" applyBorder="1" applyProtection="1"/>
    <xf numFmtId="0" fontId="4" fillId="0" borderId="0" xfId="47" applyFont="1" applyBorder="1" applyProtection="1"/>
    <xf numFmtId="169" fontId="10" fillId="0" borderId="0" xfId="47" applyNumberFormat="1" applyFont="1" applyBorder="1" applyProtection="1">
      <protection hidden="1"/>
    </xf>
    <xf numFmtId="164" fontId="10" fillId="0" borderId="0" xfId="47" applyNumberFormat="1" applyFont="1" applyBorder="1" applyProtection="1">
      <protection hidden="1"/>
    </xf>
    <xf numFmtId="164" fontId="10" fillId="0" borderId="60" xfId="47" applyNumberFormat="1" applyFont="1" applyBorder="1" applyProtection="1">
      <protection hidden="1"/>
    </xf>
    <xf numFmtId="0" fontId="10" fillId="0" borderId="36" xfId="47" applyFont="1" applyBorder="1" applyProtection="1"/>
    <xf numFmtId="0" fontId="4" fillId="0" borderId="0" xfId="40" applyFont="1" applyBorder="1" applyProtection="1"/>
    <xf numFmtId="164" fontId="10" fillId="0" borderId="60" xfId="47" applyNumberFormat="1" applyFont="1" applyFill="1" applyBorder="1" applyProtection="1"/>
    <xf numFmtId="0" fontId="10" fillId="0" borderId="0" xfId="47" applyFont="1" applyFill="1" applyProtection="1"/>
    <xf numFmtId="164" fontId="20" fillId="0" borderId="0" xfId="47" applyNumberFormat="1" applyFont="1" applyFill="1" applyBorder="1" applyProtection="1"/>
    <xf numFmtId="164" fontId="20" fillId="0" borderId="60" xfId="47" applyNumberFormat="1" applyFont="1" applyFill="1" applyBorder="1" applyProtection="1"/>
    <xf numFmtId="0" fontId="4" fillId="0" borderId="44" xfId="47" applyFont="1" applyBorder="1" applyProtection="1"/>
    <xf numFmtId="0" fontId="10" fillId="0" borderId="32" xfId="47" applyFont="1" applyBorder="1" applyProtection="1"/>
    <xf numFmtId="0" fontId="10" fillId="0" borderId="32" xfId="47" applyFont="1" applyFill="1" applyBorder="1" applyProtection="1"/>
    <xf numFmtId="0" fontId="10" fillId="0" borderId="45" xfId="47" applyFont="1" applyFill="1" applyBorder="1" applyProtection="1"/>
    <xf numFmtId="0" fontId="8" fillId="0" borderId="27" xfId="0" applyFont="1" applyBorder="1" applyAlignment="1" applyProtection="1"/>
    <xf numFmtId="0" fontId="42" fillId="0" borderId="27" xfId="0" applyFont="1" applyBorder="1" applyAlignment="1" applyProtection="1">
      <alignment horizontal="center"/>
    </xf>
    <xf numFmtId="0" fontId="7" fillId="0" borderId="34" xfId="0" applyFont="1" applyFill="1" applyBorder="1" applyAlignment="1" applyProtection="1">
      <alignment horizontal="left"/>
    </xf>
    <xf numFmtId="0" fontId="7" fillId="0" borderId="28" xfId="0" applyFont="1" applyFill="1" applyBorder="1" applyAlignment="1" applyProtection="1">
      <alignment horizontal="left"/>
    </xf>
    <xf numFmtId="0" fontId="7" fillId="0" borderId="16" xfId="0" applyFont="1" applyFill="1" applyBorder="1" applyAlignment="1" applyProtection="1">
      <alignment horizontal="left"/>
    </xf>
    <xf numFmtId="169" fontId="8" fillId="0" borderId="107" xfId="0" applyNumberFormat="1" applyFont="1" applyFill="1" applyBorder="1" applyAlignment="1" applyProtection="1"/>
    <xf numFmtId="169" fontId="8" fillId="0" borderId="10" xfId="0" applyNumberFormat="1" applyFont="1" applyFill="1" applyBorder="1" applyAlignment="1" applyProtection="1"/>
    <xf numFmtId="169" fontId="7" fillId="0" borderId="32" xfId="0" applyNumberFormat="1" applyFont="1" applyBorder="1" applyAlignment="1" applyProtection="1"/>
    <xf numFmtId="169" fontId="7" fillId="32" borderId="89" xfId="0" applyNumberFormat="1" applyFont="1" applyFill="1" applyBorder="1" applyAlignment="1" applyProtection="1">
      <alignment horizontal="right"/>
    </xf>
    <xf numFmtId="169" fontId="7" fillId="32" borderId="73" xfId="0" applyNumberFormat="1" applyFont="1" applyFill="1" applyBorder="1" applyAlignment="1" applyProtection="1">
      <alignment horizontal="right"/>
    </xf>
    <xf numFmtId="169" fontId="7" fillId="32" borderId="64" xfId="0" applyNumberFormat="1" applyFont="1" applyFill="1" applyBorder="1" applyAlignment="1" applyProtection="1">
      <alignment horizontal="right"/>
    </xf>
    <xf numFmtId="0" fontId="8" fillId="0" borderId="12" xfId="0" applyFont="1" applyBorder="1" applyAlignment="1" applyProtection="1"/>
    <xf numFmtId="0" fontId="7" fillId="0" borderId="13" xfId="0" applyFont="1" applyFill="1" applyBorder="1" applyAlignment="1" applyProtection="1">
      <alignment horizontal="left"/>
    </xf>
    <xf numFmtId="0" fontId="7" fillId="0" borderId="14" xfId="0" applyFont="1" applyFill="1" applyBorder="1" applyAlignment="1" applyProtection="1">
      <alignment horizontal="left"/>
    </xf>
    <xf numFmtId="0" fontId="7" fillId="0" borderId="10" xfId="0" applyFont="1" applyFill="1" applyBorder="1" applyAlignment="1" applyProtection="1">
      <alignment horizontal="left"/>
    </xf>
    <xf numFmtId="0" fontId="7" fillId="0" borderId="18" xfId="52" applyFont="1" applyBorder="1" applyAlignment="1">
      <alignment wrapText="1"/>
    </xf>
    <xf numFmtId="166" fontId="7" fillId="0" borderId="18" xfId="52" applyNumberFormat="1" applyFont="1" applyBorder="1" applyAlignment="1" applyProtection="1">
      <alignment horizontal="center" textRotation="90" wrapText="1"/>
    </xf>
    <xf numFmtId="166" fontId="7" fillId="0" borderId="10" xfId="52" applyNumberFormat="1" applyFont="1" applyBorder="1" applyAlignment="1" applyProtection="1">
      <alignment horizontal="center" textRotation="90" wrapText="1"/>
    </xf>
    <xf numFmtId="0" fontId="7" fillId="0" borderId="18" xfId="52" applyFont="1" applyBorder="1"/>
    <xf numFmtId="0" fontId="7" fillId="0" borderId="18" xfId="52" applyFont="1" applyBorder="1" applyAlignment="1">
      <alignment horizontal="center"/>
    </xf>
    <xf numFmtId="0" fontId="7" fillId="0" borderId="13" xfId="52" applyFont="1" applyBorder="1"/>
    <xf numFmtId="0" fontId="7" fillId="0" borderId="13" xfId="52" applyFont="1" applyBorder="1" applyAlignment="1">
      <alignment horizontal="center"/>
    </xf>
    <xf numFmtId="171" fontId="7" fillId="0" borderId="14" xfId="52" applyNumberFormat="1" applyFont="1" applyBorder="1"/>
    <xf numFmtId="37" fontId="7" fillId="0" borderId="28" xfId="52" applyNumberFormat="1" applyFont="1" applyBorder="1"/>
    <xf numFmtId="172" fontId="7" fillId="24" borderId="10" xfId="52" applyNumberFormat="1" applyFont="1" applyFill="1" applyBorder="1"/>
    <xf numFmtId="172" fontId="7" fillId="0" borderId="10" xfId="52" applyNumberFormat="1" applyFont="1" applyBorder="1"/>
    <xf numFmtId="171" fontId="7" fillId="0" borderId="28" xfId="52" applyNumberFormat="1" applyFont="1" applyBorder="1"/>
    <xf numFmtId="0" fontId="7" fillId="0" borderId="10" xfId="52" applyFont="1" applyBorder="1"/>
    <xf numFmtId="171" fontId="7" fillId="0" borderId="10" xfId="52" applyNumberFormat="1" applyFont="1" applyBorder="1"/>
    <xf numFmtId="0" fontId="7" fillId="0" borderId="15" xfId="52" applyFont="1" applyBorder="1"/>
    <xf numFmtId="0" fontId="7" fillId="0" borderId="12" xfId="52" applyFont="1" applyBorder="1"/>
    <xf numFmtId="171" fontId="7" fillId="0" borderId="12" xfId="52" applyNumberFormat="1" applyFont="1" applyBorder="1"/>
    <xf numFmtId="37" fontId="7" fillId="0" borderId="16" xfId="52" applyNumberFormat="1" applyFont="1" applyBorder="1"/>
    <xf numFmtId="0" fontId="8" fillId="0" borderId="0" xfId="0" applyFont="1" applyBorder="1" applyAlignment="1">
      <alignment horizontal="right"/>
    </xf>
    <xf numFmtId="37" fontId="8" fillId="0" borderId="0" xfId="0" applyNumberFormat="1" applyFont="1" applyFill="1" applyBorder="1" applyAlignment="1"/>
    <xf numFmtId="0" fontId="8" fillId="0" borderId="27" xfId="0" applyFont="1" applyBorder="1" applyAlignment="1">
      <alignment horizontal="right"/>
    </xf>
    <xf numFmtId="37" fontId="8" fillId="0" borderId="27" xfId="0" applyNumberFormat="1" applyFont="1" applyFill="1" applyBorder="1" applyAlignment="1"/>
    <xf numFmtId="0" fontId="7" fillId="0" borderId="31" xfId="52" applyFont="1" applyBorder="1" applyAlignment="1">
      <alignment wrapText="1"/>
    </xf>
    <xf numFmtId="0" fontId="7" fillId="0" borderId="31" xfId="52" applyFont="1" applyBorder="1"/>
    <xf numFmtId="0" fontId="4" fillId="0" borderId="0" xfId="40" applyFont="1" applyFill="1" applyBorder="1" applyProtection="1"/>
    <xf numFmtId="0" fontId="10" fillId="0" borderId="0" xfId="0" applyFont="1" applyAlignment="1">
      <alignment horizontal="center"/>
    </xf>
    <xf numFmtId="0" fontId="10" fillId="0" borderId="0" xfId="0" applyFont="1" applyFill="1" applyAlignment="1">
      <alignment horizontal="center"/>
    </xf>
    <xf numFmtId="164" fontId="10" fillId="32" borderId="11" xfId="0" applyNumberFormat="1" applyFont="1" applyFill="1" applyBorder="1" applyAlignment="1"/>
    <xf numFmtId="164" fontId="10" fillId="0" borderId="0" xfId="0" applyNumberFormat="1" applyFont="1" applyAlignment="1"/>
    <xf numFmtId="164" fontId="10" fillId="0" borderId="13" xfId="0" applyNumberFormat="1" applyFont="1" applyBorder="1" applyAlignment="1"/>
    <xf numFmtId="0" fontId="10" fillId="0" borderId="0" xfId="0" applyFont="1" applyAlignment="1">
      <alignment horizontal="left" indent="1"/>
    </xf>
    <xf numFmtId="164" fontId="10" fillId="0" borderId="10" xfId="0" applyNumberFormat="1" applyFont="1" applyBorder="1" applyAlignment="1"/>
    <xf numFmtId="164" fontId="10" fillId="0" borderId="12" xfId="0" applyNumberFormat="1" applyFont="1" applyBorder="1" applyAlignment="1"/>
    <xf numFmtId="164" fontId="10" fillId="0" borderId="0" xfId="0" applyNumberFormat="1" applyFont="1" applyFill="1" applyAlignment="1"/>
    <xf numFmtId="167" fontId="10" fillId="0" borderId="0" xfId="55" applyNumberFormat="1" applyFont="1"/>
    <xf numFmtId="0" fontId="10" fillId="0" borderId="37" xfId="0" applyFont="1" applyBorder="1" applyAlignment="1"/>
    <xf numFmtId="0" fontId="10" fillId="0" borderId="41" xfId="0" applyFont="1" applyBorder="1" applyAlignment="1"/>
    <xf numFmtId="0" fontId="10" fillId="28" borderId="53" xfId="0" applyFont="1" applyFill="1" applyBorder="1" applyAlignment="1">
      <alignment horizontal="centerContinuous" vertical="center"/>
    </xf>
    <xf numFmtId="0" fontId="10" fillId="28" borderId="75" xfId="0" applyFont="1" applyFill="1" applyBorder="1" applyAlignment="1">
      <alignment horizontal="centerContinuous" vertical="center"/>
    </xf>
    <xf numFmtId="0" fontId="10" fillId="25" borderId="77" xfId="0" applyFont="1" applyFill="1" applyBorder="1" applyAlignment="1"/>
    <xf numFmtId="164" fontId="20" fillId="26" borderId="31" xfId="0" applyNumberFormat="1" applyFont="1" applyFill="1" applyBorder="1" applyAlignment="1" applyProtection="1">
      <protection locked="0"/>
    </xf>
    <xf numFmtId="164" fontId="20" fillId="25" borderId="18" xfId="0" applyNumberFormat="1" applyFont="1" applyFill="1" applyBorder="1" applyAlignment="1" applyProtection="1"/>
    <xf numFmtId="164" fontId="20" fillId="25" borderId="30" xfId="0" applyNumberFormat="1" applyFont="1" applyFill="1" applyBorder="1" applyAlignment="1" applyProtection="1"/>
    <xf numFmtId="164" fontId="20" fillId="25" borderId="30" xfId="0" applyNumberFormat="1" applyFont="1" applyFill="1" applyBorder="1" applyAlignment="1"/>
    <xf numFmtId="164" fontId="10" fillId="32" borderId="77" xfId="0" applyNumberFormat="1" applyFont="1" applyFill="1" applyBorder="1" applyAlignment="1"/>
    <xf numFmtId="164" fontId="10" fillId="25" borderId="77" xfId="0" applyNumberFormat="1" applyFont="1" applyFill="1" applyBorder="1" applyAlignment="1"/>
    <xf numFmtId="164" fontId="20" fillId="25" borderId="31" xfId="0" applyNumberFormat="1" applyFont="1" applyFill="1" applyBorder="1" applyAlignment="1" applyProtection="1"/>
    <xf numFmtId="164" fontId="20" fillId="26" borderId="30" xfId="0" applyNumberFormat="1" applyFont="1" applyFill="1" applyBorder="1" applyAlignment="1" applyProtection="1">
      <protection locked="0"/>
    </xf>
    <xf numFmtId="164" fontId="20" fillId="25" borderId="31" xfId="0" applyNumberFormat="1" applyFont="1" applyFill="1" applyBorder="1" applyAlignment="1"/>
    <xf numFmtId="164" fontId="20" fillId="25" borderId="18" xfId="0" applyNumberFormat="1" applyFont="1" applyFill="1" applyBorder="1" applyAlignment="1"/>
    <xf numFmtId="0" fontId="44" fillId="0" borderId="0" xfId="0" quotePrefix="1" applyFont="1" applyAlignment="1" applyProtection="1"/>
    <xf numFmtId="0" fontId="10" fillId="0" borderId="0" xfId="0" quotePrefix="1" applyFont="1" applyAlignment="1" applyProtection="1"/>
    <xf numFmtId="164" fontId="20" fillId="26" borderId="68" xfId="0" applyNumberFormat="1" applyFont="1" applyFill="1" applyBorder="1" applyAlignment="1" applyProtection="1">
      <protection locked="0"/>
    </xf>
    <xf numFmtId="164" fontId="20" fillId="26" borderId="13" xfId="0" applyNumberFormat="1" applyFont="1" applyFill="1" applyBorder="1" applyAlignment="1" applyProtection="1">
      <protection locked="0"/>
    </xf>
    <xf numFmtId="164" fontId="20" fillId="25" borderId="13" xfId="0" applyNumberFormat="1" applyFont="1" applyFill="1" applyBorder="1" applyAlignment="1"/>
    <xf numFmtId="164" fontId="10" fillId="25" borderId="13" xfId="0" applyNumberFormat="1" applyFont="1" applyFill="1" applyBorder="1" applyAlignment="1"/>
    <xf numFmtId="164" fontId="20" fillId="26" borderId="17" xfId="0" applyNumberFormat="1" applyFont="1" applyFill="1" applyBorder="1" applyAlignment="1" applyProtection="1">
      <protection locked="0"/>
    </xf>
    <xf numFmtId="0" fontId="44" fillId="0" borderId="0" xfId="0" applyFont="1" applyAlignment="1" applyProtection="1"/>
    <xf numFmtId="0" fontId="20" fillId="0" borderId="0" xfId="0" applyFont="1" applyFill="1" applyBorder="1" applyAlignment="1"/>
    <xf numFmtId="0" fontId="44" fillId="0" borderId="0" xfId="0" applyFont="1" applyBorder="1" applyAlignment="1">
      <alignment horizontal="center"/>
    </xf>
    <xf numFmtId="0" fontId="10" fillId="0" borderId="76" xfId="0" applyFont="1" applyFill="1" applyBorder="1" applyAlignment="1" applyProtection="1"/>
    <xf numFmtId="0" fontId="10" fillId="0" borderId="86" xfId="0" applyFont="1" applyFill="1" applyBorder="1" applyAlignment="1" applyProtection="1"/>
    <xf numFmtId="0" fontId="10" fillId="0" borderId="30" xfId="0" applyFont="1" applyFill="1" applyBorder="1" applyAlignment="1" applyProtection="1"/>
    <xf numFmtId="164" fontId="20" fillId="26" borderId="77" xfId="0" applyNumberFormat="1" applyFont="1" applyFill="1" applyBorder="1" applyAlignment="1" applyProtection="1">
      <protection locked="0"/>
    </xf>
    <xf numFmtId="0" fontId="10" fillId="0" borderId="86" xfId="0" applyFont="1" applyBorder="1" applyAlignment="1" applyProtection="1"/>
    <xf numFmtId="0" fontId="10" fillId="0" borderId="30" xfId="0" applyFont="1" applyBorder="1" applyAlignment="1" applyProtection="1"/>
    <xf numFmtId="0" fontId="10" fillId="0" borderId="86" xfId="0" applyFont="1" applyBorder="1" applyAlignment="1" applyProtection="1">
      <alignment vertical="center"/>
    </xf>
    <xf numFmtId="0" fontId="10" fillId="0" borderId="76" xfId="0" applyFont="1" applyFill="1" applyBorder="1" applyAlignment="1" applyProtection="1">
      <alignment vertical="center"/>
    </xf>
    <xf numFmtId="0" fontId="10" fillId="0" borderId="30" xfId="0" applyFont="1" applyBorder="1" applyAlignment="1" applyProtection="1">
      <alignment vertical="center"/>
    </xf>
    <xf numFmtId="164" fontId="10" fillId="32" borderId="64" xfId="0" applyNumberFormat="1" applyFont="1" applyFill="1" applyBorder="1" applyAlignment="1"/>
    <xf numFmtId="0" fontId="10" fillId="0" borderId="12" xfId="0" applyFont="1" applyBorder="1" applyAlignment="1" applyProtection="1">
      <alignment wrapText="1"/>
    </xf>
    <xf numFmtId="164" fontId="20" fillId="26" borderId="33" xfId="0" applyNumberFormat="1" applyFont="1" applyFill="1" applyBorder="1" applyAlignment="1" applyProtection="1">
      <protection locked="0"/>
    </xf>
    <xf numFmtId="0" fontId="10" fillId="0" borderId="56" xfId="0" applyFont="1" applyBorder="1" applyAlignment="1" applyProtection="1">
      <alignment horizontal="left"/>
    </xf>
    <xf numFmtId="0" fontId="10" fillId="0" borderId="72" xfId="0" applyFont="1" applyBorder="1" applyAlignment="1" applyProtection="1">
      <alignment horizontal="left"/>
    </xf>
    <xf numFmtId="0" fontId="4" fillId="0" borderId="0" xfId="0" applyFont="1" applyFill="1" applyBorder="1" applyAlignment="1" applyProtection="1">
      <alignment horizontal="left"/>
    </xf>
    <xf numFmtId="164" fontId="20" fillId="26" borderId="14" xfId="0" applyNumberFormat="1" applyFont="1" applyFill="1" applyBorder="1" applyAlignment="1" applyProtection="1">
      <protection locked="0"/>
    </xf>
    <xf numFmtId="0" fontId="10" fillId="0" borderId="0" xfId="0" applyFont="1" applyFill="1" applyBorder="1" applyAlignment="1">
      <alignment horizontal="left" wrapText="1"/>
    </xf>
    <xf numFmtId="164" fontId="10" fillId="0" borderId="0" xfId="0" applyNumberFormat="1" applyFont="1" applyFill="1" applyBorder="1" applyAlignment="1"/>
    <xf numFmtId="164" fontId="4" fillId="32" borderId="87" xfId="0" applyNumberFormat="1" applyFont="1" applyFill="1" applyBorder="1" applyAlignment="1"/>
    <xf numFmtId="0" fontId="10" fillId="0" borderId="32" xfId="0" applyFont="1" applyFill="1" applyBorder="1" applyAlignment="1"/>
    <xf numFmtId="0" fontId="44" fillId="0" borderId="0" xfId="0" applyFont="1" applyAlignment="1">
      <alignment horizontal="center"/>
    </xf>
    <xf numFmtId="0" fontId="10" fillId="0" borderId="75" xfId="0" applyFont="1" applyBorder="1" applyAlignment="1" applyProtection="1"/>
    <xf numFmtId="0" fontId="10" fillId="0" borderId="64" xfId="0" applyFont="1" applyBorder="1" applyAlignment="1" applyProtection="1">
      <alignment horizontal="center" wrapText="1"/>
    </xf>
    <xf numFmtId="0" fontId="10" fillId="0" borderId="41" xfId="0" applyFont="1" applyBorder="1" applyAlignment="1" applyProtection="1">
      <alignment horizontal="center" wrapText="1"/>
    </xf>
    <xf numFmtId="0" fontId="10" fillId="0" borderId="47" xfId="0" applyFont="1" applyBorder="1" applyAlignment="1" applyProtection="1">
      <alignment horizontal="center" wrapText="1"/>
    </xf>
    <xf numFmtId="0" fontId="10" fillId="0" borderId="46" xfId="0" applyFont="1" applyBorder="1" applyAlignment="1" applyProtection="1">
      <alignment horizontal="center" wrapText="1"/>
    </xf>
    <xf numFmtId="0" fontId="4" fillId="0" borderId="63" xfId="0" applyFont="1" applyBorder="1" applyAlignment="1" applyProtection="1">
      <alignment horizontal="center"/>
    </xf>
    <xf numFmtId="0" fontId="10" fillId="0" borderId="73" xfId="0" applyFont="1" applyBorder="1" applyAlignment="1" applyProtection="1"/>
    <xf numFmtId="0" fontId="4" fillId="0" borderId="69" xfId="0" applyFont="1" applyBorder="1" applyAlignment="1" applyProtection="1">
      <alignment horizontal="center"/>
    </xf>
    <xf numFmtId="0" fontId="10" fillId="0" borderId="70" xfId="0" applyFont="1" applyBorder="1" applyAlignment="1" applyProtection="1"/>
    <xf numFmtId="0" fontId="10" fillId="0" borderId="41" xfId="0" applyFont="1" applyBorder="1" applyAlignment="1" applyProtection="1"/>
    <xf numFmtId="0" fontId="10" fillId="0" borderId="42" xfId="0" applyFont="1" applyFill="1" applyBorder="1" applyAlignment="1" applyProtection="1"/>
    <xf numFmtId="164" fontId="10" fillId="32" borderId="78" xfId="0" applyNumberFormat="1" applyFont="1" applyFill="1" applyBorder="1" applyAlignment="1" applyProtection="1"/>
    <xf numFmtId="164" fontId="20" fillId="26" borderId="36" xfId="0" applyNumberFormat="1" applyFont="1" applyFill="1" applyBorder="1" applyAlignment="1" applyProtection="1">
      <protection locked="0"/>
    </xf>
    <xf numFmtId="164" fontId="20" fillId="26" borderId="47" xfId="0" applyNumberFormat="1" applyFont="1" applyFill="1" applyBorder="1" applyAlignment="1" applyProtection="1">
      <protection locked="0"/>
    </xf>
    <xf numFmtId="49" fontId="20" fillId="26" borderId="59" xfId="0" applyNumberFormat="1" applyFont="1" applyFill="1" applyBorder="1" applyAlignment="1" applyProtection="1">
      <alignment horizontal="center"/>
      <protection locked="0"/>
    </xf>
    <xf numFmtId="49" fontId="20" fillId="26" borderId="40" xfId="0" applyNumberFormat="1" applyFont="1" applyFill="1" applyBorder="1" applyAlignment="1" applyProtection="1">
      <protection locked="0"/>
    </xf>
    <xf numFmtId="0" fontId="10" fillId="0" borderId="36" xfId="0" applyFont="1" applyBorder="1" applyAlignment="1" applyProtection="1"/>
    <xf numFmtId="164" fontId="20" fillId="25" borderId="36" xfId="0" applyNumberFormat="1" applyFont="1" applyFill="1" applyBorder="1" applyAlignment="1" applyProtection="1"/>
    <xf numFmtId="0" fontId="44" fillId="0" borderId="0" xfId="0" applyFont="1" applyFill="1" applyBorder="1" applyAlignment="1"/>
    <xf numFmtId="0" fontId="10" fillId="0" borderId="44" xfId="0" applyFont="1" applyBorder="1" applyAlignment="1" applyProtection="1"/>
    <xf numFmtId="0" fontId="10" fillId="0" borderId="45" xfId="0" applyFont="1" applyFill="1" applyBorder="1" applyAlignment="1" applyProtection="1"/>
    <xf numFmtId="49" fontId="20" fillId="26" borderId="33" xfId="0" applyNumberFormat="1" applyFont="1" applyFill="1" applyBorder="1" applyAlignment="1" applyProtection="1">
      <protection locked="0"/>
    </xf>
    <xf numFmtId="164" fontId="20" fillId="26" borderId="10" xfId="0" applyNumberFormat="1" applyFont="1" applyFill="1" applyBorder="1" applyAlignment="1" applyProtection="1">
      <protection locked="0"/>
    </xf>
    <xf numFmtId="49" fontId="20" fillId="26" borderId="39" xfId="0" applyNumberFormat="1" applyFont="1" applyFill="1" applyBorder="1" applyAlignment="1" applyProtection="1">
      <alignment horizontal="center"/>
      <protection locked="0"/>
    </xf>
    <xf numFmtId="0" fontId="4" fillId="0" borderId="63" xfId="0" applyFont="1" applyBorder="1" applyAlignment="1" applyProtection="1">
      <alignment horizontal="left"/>
    </xf>
    <xf numFmtId="0" fontId="10" fillId="0" borderId="53" xfId="0" applyFont="1" applyFill="1" applyBorder="1" applyAlignment="1" applyProtection="1"/>
    <xf numFmtId="164" fontId="4" fillId="32" borderId="64" xfId="0" applyNumberFormat="1" applyFont="1" applyFill="1" applyBorder="1" applyAlignment="1" applyProtection="1"/>
    <xf numFmtId="164" fontId="4" fillId="32" borderId="63" xfId="0" applyNumberFormat="1" applyFont="1" applyFill="1" applyBorder="1" applyAlignment="1" applyProtection="1"/>
    <xf numFmtId="164" fontId="10" fillId="25" borderId="105" xfId="0" applyNumberFormat="1" applyFont="1" applyFill="1" applyBorder="1" applyAlignment="1" applyProtection="1"/>
    <xf numFmtId="164" fontId="10" fillId="25" borderId="67" xfId="0" applyNumberFormat="1" applyFont="1" applyFill="1" applyBorder="1" applyAlignment="1" applyProtection="1">
      <alignment horizontal="center"/>
    </xf>
    <xf numFmtId="164" fontId="10" fillId="25" borderId="67" xfId="0" applyNumberFormat="1" applyFont="1" applyFill="1" applyBorder="1" applyAlignment="1" applyProtection="1"/>
    <xf numFmtId="0" fontId="44" fillId="0" borderId="0" xfId="0" applyFont="1" applyFill="1" applyBorder="1" applyAlignment="1">
      <alignment horizontal="center"/>
    </xf>
    <xf numFmtId="0" fontId="10" fillId="0" borderId="36" xfId="0" applyFont="1" applyBorder="1" applyAlignment="1" applyProtection="1">
      <alignment horizontal="left"/>
    </xf>
    <xf numFmtId="0" fontId="20" fillId="0" borderId="0" xfId="0" applyFont="1" applyFill="1" applyBorder="1" applyAlignment="1" applyProtection="1"/>
    <xf numFmtId="0" fontId="10" fillId="0" borderId="36" xfId="0" applyFont="1" applyFill="1" applyBorder="1" applyAlignment="1" applyProtection="1">
      <protection locked="0"/>
    </xf>
    <xf numFmtId="0" fontId="20" fillId="0" borderId="0" xfId="0" applyFont="1" applyFill="1" applyBorder="1" applyAlignment="1" applyProtection="1">
      <protection locked="0"/>
    </xf>
    <xf numFmtId="0" fontId="10" fillId="0" borderId="36" xfId="0" applyFont="1" applyBorder="1" applyAlignment="1" applyProtection="1">
      <alignment horizontal="left" indent="1"/>
    </xf>
    <xf numFmtId="0" fontId="4" fillId="0" borderId="53" xfId="0" applyFont="1" applyBorder="1" applyAlignment="1" applyProtection="1">
      <alignment horizontal="right"/>
    </xf>
    <xf numFmtId="0" fontId="10" fillId="0" borderId="43" xfId="0" applyFont="1" applyBorder="1" applyAlignment="1" applyProtection="1"/>
    <xf numFmtId="0" fontId="10" fillId="0" borderId="71" xfId="0" applyFont="1" applyBorder="1" applyAlignment="1" applyProtection="1">
      <alignment horizontal="center"/>
    </xf>
    <xf numFmtId="0" fontId="10" fillId="0" borderId="77" xfId="0" applyFont="1" applyBorder="1" applyAlignment="1" applyProtection="1">
      <alignment horizontal="center"/>
    </xf>
    <xf numFmtId="0" fontId="10" fillId="0" borderId="87" xfId="0" applyFont="1" applyBorder="1" applyAlignment="1" applyProtection="1">
      <alignment horizontal="center"/>
    </xf>
    <xf numFmtId="0" fontId="10" fillId="0" borderId="43" xfId="0" applyFont="1" applyBorder="1" applyAlignment="1" applyProtection="1">
      <alignment horizontal="center" wrapText="1"/>
    </xf>
    <xf numFmtId="0" fontId="10" fillId="0" borderId="42" xfId="0" applyFont="1" applyBorder="1" applyAlignment="1"/>
    <xf numFmtId="0" fontId="10" fillId="0" borderId="75" xfId="0" applyFont="1" applyBorder="1" applyAlignment="1" applyProtection="1">
      <alignment horizontal="center" wrapText="1"/>
    </xf>
    <xf numFmtId="0" fontId="4" fillId="0" borderId="75" xfId="0" applyFont="1" applyBorder="1" applyAlignment="1" applyProtection="1">
      <alignment horizontal="center"/>
    </xf>
    <xf numFmtId="164" fontId="10" fillId="0" borderId="78" xfId="0" applyNumberFormat="1" applyFont="1" applyFill="1" applyBorder="1" applyAlignment="1" applyProtection="1"/>
    <xf numFmtId="164" fontId="10" fillId="32" borderId="60" xfId="0" applyNumberFormat="1" applyFont="1" applyFill="1" applyBorder="1" applyAlignment="1" applyProtection="1"/>
    <xf numFmtId="164" fontId="20" fillId="26" borderId="78" xfId="0" applyNumberFormat="1" applyFont="1" applyFill="1" applyBorder="1" applyAlignment="1" applyProtection="1">
      <protection locked="0"/>
    </xf>
    <xf numFmtId="164" fontId="10" fillId="25" borderId="78" xfId="0" applyNumberFormat="1" applyFont="1" applyFill="1" applyBorder="1" applyAlignment="1" applyProtection="1"/>
    <xf numFmtId="164" fontId="20" fillId="25" borderId="78" xfId="0" applyNumberFormat="1" applyFont="1" applyFill="1" applyBorder="1" applyAlignment="1" applyProtection="1"/>
    <xf numFmtId="164" fontId="10" fillId="0" borderId="60" xfId="0" applyNumberFormat="1" applyFont="1" applyFill="1" applyBorder="1" applyAlignment="1" applyProtection="1"/>
    <xf numFmtId="164" fontId="20" fillId="0" borderId="78" xfId="0" applyNumberFormat="1" applyFont="1" applyFill="1" applyBorder="1" applyAlignment="1" applyProtection="1"/>
    <xf numFmtId="164" fontId="10" fillId="25" borderId="36" xfId="0" applyNumberFormat="1" applyFont="1" applyFill="1" applyBorder="1" applyAlignment="1" applyProtection="1"/>
    <xf numFmtId="0" fontId="44" fillId="0" borderId="0" xfId="0" applyFont="1" applyAlignment="1"/>
    <xf numFmtId="164" fontId="10" fillId="0" borderId="36" xfId="0" applyNumberFormat="1" applyFont="1" applyFill="1" applyBorder="1" applyAlignment="1" applyProtection="1"/>
    <xf numFmtId="0" fontId="10" fillId="0" borderId="45" xfId="0" applyFont="1" applyFill="1" applyBorder="1" applyAlignment="1"/>
    <xf numFmtId="0" fontId="10" fillId="0" borderId="0" xfId="0" applyFont="1" applyFill="1" applyBorder="1" applyAlignment="1">
      <alignment wrapText="1"/>
    </xf>
    <xf numFmtId="0" fontId="17" fillId="0" borderId="0" xfId="0" applyFont="1" applyFill="1" applyBorder="1" applyAlignment="1">
      <alignment horizontal="left"/>
    </xf>
    <xf numFmtId="0" fontId="27" fillId="24" borderId="0" xfId="49" applyFont="1" applyFill="1" applyBorder="1" applyProtection="1"/>
    <xf numFmtId="0" fontId="36" fillId="24" borderId="0" xfId="49" applyFont="1" applyFill="1" applyBorder="1" applyProtection="1"/>
    <xf numFmtId="0" fontId="37" fillId="24" borderId="0" xfId="49" applyFont="1" applyFill="1" applyBorder="1" applyProtection="1"/>
    <xf numFmtId="0" fontId="27" fillId="0" borderId="0" xfId="49" applyFont="1" applyFill="1" applyBorder="1" applyProtection="1"/>
    <xf numFmtId="173" fontId="31" fillId="0" borderId="0" xfId="49" applyNumberFormat="1" applyFont="1" applyFill="1" applyBorder="1" applyAlignment="1" applyProtection="1">
      <alignment horizontal="left"/>
    </xf>
    <xf numFmtId="173" fontId="85" fillId="0" borderId="0" xfId="49" applyNumberFormat="1" applyFont="1" applyFill="1" applyBorder="1" applyAlignment="1" applyProtection="1">
      <alignment horizontal="left"/>
    </xf>
    <xf numFmtId="173" fontId="85" fillId="0" borderId="0" xfId="49" applyNumberFormat="1" applyFont="1" applyFill="1" applyBorder="1" applyAlignment="1" applyProtection="1">
      <alignment horizontal="center"/>
    </xf>
    <xf numFmtId="0" fontId="85" fillId="0" borderId="0" xfId="49" applyFont="1" applyFill="1" applyBorder="1" applyProtection="1"/>
    <xf numFmtId="0" fontId="86" fillId="0" borderId="0" xfId="49" applyFont="1" applyFill="1" applyBorder="1" applyProtection="1"/>
    <xf numFmtId="0" fontId="1" fillId="0" borderId="0" xfId="39" applyFont="1" applyProtection="1"/>
    <xf numFmtId="173" fontId="33" fillId="0" borderId="0" xfId="49" applyNumberFormat="1" applyFont="1" applyFill="1" applyBorder="1" applyAlignment="1" applyProtection="1">
      <alignment horizontal="left"/>
    </xf>
    <xf numFmtId="0" fontId="33" fillId="0" borderId="0" xfId="49" applyFont="1" applyFill="1" applyBorder="1" applyProtection="1"/>
    <xf numFmtId="0" fontId="27" fillId="0" borderId="0" xfId="48" applyFont="1" applyProtection="1"/>
    <xf numFmtId="0" fontId="39" fillId="0" borderId="0" xfId="48" applyFont="1" applyFill="1" applyBorder="1" applyAlignment="1" applyProtection="1">
      <alignment horizontal="left" vertical="center"/>
    </xf>
    <xf numFmtId="0" fontId="27" fillId="0" borderId="0" xfId="48" applyFont="1" applyFill="1" applyBorder="1" applyAlignment="1" applyProtection="1">
      <alignment horizontal="left" vertical="center"/>
    </xf>
    <xf numFmtId="10" fontId="27" fillId="0" borderId="0" xfId="48" applyNumberFormat="1" applyFont="1" applyFill="1" applyBorder="1" applyAlignment="1" applyProtection="1">
      <alignment horizontal="center" vertical="center"/>
    </xf>
    <xf numFmtId="0" fontId="33" fillId="0" borderId="0" xfId="48" applyFont="1" applyFill="1" applyBorder="1" applyAlignment="1" applyProtection="1">
      <alignment horizontal="center" vertical="center"/>
    </xf>
    <xf numFmtId="0" fontId="27" fillId="0" borderId="0" xfId="48" applyFont="1" applyAlignment="1" applyProtection="1">
      <alignment horizontal="center"/>
    </xf>
    <xf numFmtId="1" fontId="1" fillId="0" borderId="0" xfId="39" applyNumberFormat="1" applyFont="1" applyProtection="1"/>
    <xf numFmtId="0" fontId="19" fillId="0" borderId="0" xfId="39" applyFont="1" applyFill="1" applyBorder="1" applyAlignment="1" applyProtection="1">
      <alignment horizontal="center"/>
    </xf>
    <xf numFmtId="0" fontId="1" fillId="0" borderId="0" xfId="48" applyFont="1" applyFill="1" applyBorder="1" applyProtection="1"/>
    <xf numFmtId="1" fontId="93" fillId="0" borderId="0" xfId="45" applyNumberFormat="1" applyFont="1" applyProtection="1"/>
    <xf numFmtId="1" fontId="1" fillId="0" borderId="0" xfId="45" applyNumberFormat="1" applyFont="1" applyProtection="1"/>
    <xf numFmtId="1" fontId="94" fillId="0" borderId="0" xfId="45" applyNumberFormat="1" applyFont="1" applyProtection="1"/>
    <xf numFmtId="1" fontId="19" fillId="0" borderId="63" xfId="45" applyNumberFormat="1" applyFont="1" applyBorder="1" applyAlignment="1" applyProtection="1">
      <alignment horizontal="centerContinuous"/>
    </xf>
    <xf numFmtId="1" fontId="19" fillId="0" borderId="53" xfId="45" applyNumberFormat="1" applyFont="1" applyBorder="1" applyAlignment="1" applyProtection="1">
      <alignment horizontal="centerContinuous"/>
    </xf>
    <xf numFmtId="1" fontId="19" fillId="0" borderId="75" xfId="45" applyNumberFormat="1" applyFont="1" applyBorder="1" applyAlignment="1" applyProtection="1">
      <alignment horizontal="centerContinuous"/>
    </xf>
    <xf numFmtId="1" fontId="39" fillId="0" borderId="0" xfId="45" applyNumberFormat="1" applyFont="1" applyProtection="1"/>
    <xf numFmtId="1" fontId="39" fillId="0" borderId="41" xfId="45" applyNumberFormat="1" applyFont="1" applyBorder="1" applyAlignment="1" applyProtection="1">
      <alignment wrapText="1"/>
    </xf>
    <xf numFmtId="1" fontId="31" fillId="0" borderId="37" xfId="45" applyNumberFormat="1" applyFont="1" applyBorder="1" applyAlignment="1" applyProtection="1">
      <alignment wrapText="1"/>
    </xf>
    <xf numFmtId="1" fontId="37" fillId="0" borderId="42" xfId="45" applyNumberFormat="1" applyFont="1" applyBorder="1" applyAlignment="1" applyProtection="1">
      <alignment wrapText="1"/>
    </xf>
    <xf numFmtId="1" fontId="31" fillId="0" borderId="43" xfId="45" applyNumberFormat="1" applyFont="1" applyBorder="1" applyAlignment="1" applyProtection="1">
      <alignment horizontal="center" wrapText="1"/>
    </xf>
    <xf numFmtId="1" fontId="31" fillId="0" borderId="43" xfId="45" applyNumberFormat="1" applyFont="1" applyFill="1" applyBorder="1" applyAlignment="1" applyProtection="1">
      <alignment horizontal="center" wrapText="1"/>
    </xf>
    <xf numFmtId="1" fontId="39" fillId="0" borderId="0" xfId="45" applyNumberFormat="1" applyFont="1" applyBorder="1" applyAlignment="1" applyProtection="1">
      <alignment wrapText="1"/>
    </xf>
    <xf numFmtId="1" fontId="39" fillId="0" borderId="0" xfId="45" applyNumberFormat="1" applyFont="1" applyAlignment="1" applyProtection="1">
      <alignment wrapText="1"/>
    </xf>
    <xf numFmtId="1" fontId="31" fillId="0" borderId="36" xfId="45" applyNumberFormat="1" applyFont="1" applyBorder="1" applyAlignment="1" applyProtection="1">
      <alignment wrapText="1"/>
    </xf>
    <xf numFmtId="1" fontId="31" fillId="0" borderId="0" xfId="45" applyNumberFormat="1" applyFont="1" applyBorder="1" applyAlignment="1" applyProtection="1">
      <alignment wrapText="1"/>
    </xf>
    <xf numFmtId="1" fontId="31" fillId="0" borderId="60" xfId="45" applyNumberFormat="1" applyFont="1" applyBorder="1" applyAlignment="1" applyProtection="1">
      <alignment wrapText="1"/>
    </xf>
    <xf numFmtId="1" fontId="31" fillId="0" borderId="78" xfId="45" applyNumberFormat="1" applyFont="1" applyBorder="1" applyAlignment="1" applyProtection="1">
      <alignment horizontal="center" wrapText="1"/>
    </xf>
    <xf numFmtId="1" fontId="31" fillId="0" borderId="78" xfId="45" applyNumberFormat="1" applyFont="1" applyBorder="1" applyAlignment="1" applyProtection="1">
      <alignment horizontal="center" vertical="center" wrapText="1"/>
    </xf>
    <xf numFmtId="1" fontId="31" fillId="0" borderId="78" xfId="45" applyNumberFormat="1" applyFont="1" applyFill="1" applyBorder="1" applyAlignment="1" applyProtection="1">
      <alignment horizontal="center" vertical="center" wrapText="1"/>
    </xf>
    <xf numFmtId="1" fontId="19" fillId="0" borderId="44" xfId="45" applyNumberFormat="1" applyFont="1" applyBorder="1" applyProtection="1"/>
    <xf numFmtId="1" fontId="19" fillId="0" borderId="32" xfId="45" applyNumberFormat="1" applyFont="1" applyBorder="1" applyProtection="1"/>
    <xf numFmtId="1" fontId="19" fillId="0" borderId="45" xfId="45" applyNumberFormat="1" applyFont="1" applyBorder="1" applyProtection="1"/>
    <xf numFmtId="1" fontId="19" fillId="0" borderId="78" xfId="45" applyNumberFormat="1" applyFont="1" applyBorder="1" applyAlignment="1" applyProtection="1">
      <alignment horizontal="center"/>
    </xf>
    <xf numFmtId="1" fontId="19" fillId="0" borderId="81" xfId="45" applyNumberFormat="1" applyFont="1" applyBorder="1" applyAlignment="1" applyProtection="1">
      <alignment horizontal="center" vertical="center" wrapText="1"/>
    </xf>
    <xf numFmtId="1" fontId="19" fillId="0" borderId="81" xfId="45" applyNumberFormat="1" applyFont="1" applyFill="1" applyBorder="1" applyAlignment="1" applyProtection="1">
      <alignment horizontal="center" vertical="center" wrapText="1"/>
    </xf>
    <xf numFmtId="1" fontId="19" fillId="0" borderId="0" xfId="45" applyNumberFormat="1" applyFont="1" applyBorder="1" applyProtection="1"/>
    <xf numFmtId="1" fontId="1" fillId="0" borderId="36" xfId="45" applyNumberFormat="1" applyFont="1" applyFill="1" applyBorder="1" applyProtection="1"/>
    <xf numFmtId="0" fontId="37" fillId="0" borderId="0" xfId="45" applyFont="1" applyBorder="1" applyAlignment="1" applyProtection="1"/>
    <xf numFmtId="0" fontId="27" fillId="0" borderId="0" xfId="45" applyFont="1" applyBorder="1" applyProtection="1"/>
    <xf numFmtId="1" fontId="1" fillId="0" borderId="43" xfId="45" applyNumberFormat="1" applyFont="1" applyFill="1" applyBorder="1" applyAlignment="1" applyProtection="1">
      <alignment horizontal="center"/>
    </xf>
    <xf numFmtId="1" fontId="1" fillId="0" borderId="42" xfId="45" applyNumberFormat="1" applyFont="1" applyFill="1" applyBorder="1" applyProtection="1"/>
    <xf numFmtId="1" fontId="19" fillId="0" borderId="43" xfId="45" applyNumberFormat="1" applyFont="1" applyFill="1" applyBorder="1" applyProtection="1"/>
    <xf numFmtId="1" fontId="1" fillId="0" borderId="0" xfId="45" applyNumberFormat="1" applyFont="1" applyFill="1" applyBorder="1" applyProtection="1"/>
    <xf numFmtId="0" fontId="1" fillId="0" borderId="0" xfId="45" applyFont="1" applyBorder="1" applyProtection="1"/>
    <xf numFmtId="0" fontId="31" fillId="0" borderId="0" xfId="45" applyFont="1" applyBorder="1" applyProtection="1"/>
    <xf numFmtId="1" fontId="1" fillId="0" borderId="78" xfId="45" applyNumberFormat="1" applyFont="1" applyBorder="1" applyProtection="1"/>
    <xf numFmtId="1" fontId="1" fillId="0" borderId="60" xfId="45" applyNumberFormat="1" applyFont="1" applyFill="1" applyBorder="1" applyProtection="1"/>
    <xf numFmtId="1" fontId="19" fillId="0" borderId="78" xfId="45" applyNumberFormat="1" applyFont="1" applyFill="1" applyBorder="1" applyProtection="1"/>
    <xf numFmtId="0" fontId="27" fillId="0" borderId="36" xfId="45" applyFont="1" applyBorder="1" applyProtection="1"/>
    <xf numFmtId="0" fontId="27" fillId="0" borderId="78" xfId="45" applyFont="1" applyBorder="1" applyAlignment="1" applyProtection="1">
      <alignment horizontal="center"/>
    </xf>
    <xf numFmtId="169" fontId="11" fillId="26" borderId="78" xfId="45" applyNumberFormat="1" applyFont="1" applyFill="1" applyBorder="1" applyProtection="1">
      <protection locked="0"/>
    </xf>
    <xf numFmtId="169" fontId="11" fillId="0" borderId="78" xfId="45" applyNumberFormat="1" applyFont="1" applyFill="1" applyBorder="1" applyProtection="1"/>
    <xf numFmtId="164" fontId="19" fillId="32" borderId="78" xfId="45" applyNumberFormat="1" applyFont="1" applyFill="1" applyBorder="1" applyProtection="1"/>
    <xf numFmtId="1" fontId="40" fillId="0" borderId="0" xfId="45" applyNumberFormat="1" applyFont="1" applyBorder="1" applyProtection="1"/>
    <xf numFmtId="164" fontId="11" fillId="26" borderId="78" xfId="45" applyNumberFormat="1" applyFont="1" applyFill="1" applyBorder="1" applyProtection="1">
      <protection locked="0"/>
    </xf>
    <xf numFmtId="164" fontId="40" fillId="0" borderId="0" xfId="45" applyNumberFormat="1" applyFont="1" applyBorder="1" applyProtection="1"/>
    <xf numFmtId="169" fontId="1" fillId="0" borderId="60" xfId="45" applyNumberFormat="1" applyFont="1" applyFill="1" applyBorder="1" applyProtection="1"/>
    <xf numFmtId="169" fontId="19" fillId="0" borderId="78" xfId="45" applyNumberFormat="1" applyFont="1" applyFill="1" applyBorder="1" applyProtection="1"/>
    <xf numFmtId="169" fontId="40" fillId="0" borderId="0" xfId="45" applyNumberFormat="1" applyFont="1" applyBorder="1" applyProtection="1"/>
    <xf numFmtId="0" fontId="27" fillId="0" borderId="78" xfId="45" applyFont="1" applyFill="1" applyBorder="1" applyAlignment="1" applyProtection="1">
      <alignment horizontal="center"/>
    </xf>
    <xf numFmtId="169" fontId="11" fillId="0" borderId="81" xfId="45" applyNumberFormat="1" applyFont="1" applyFill="1" applyBorder="1" applyProtection="1"/>
    <xf numFmtId="0" fontId="27" fillId="0" borderId="41" xfId="45" applyFont="1" applyBorder="1" applyProtection="1"/>
    <xf numFmtId="0" fontId="37" fillId="0" borderId="37" xfId="45" applyFont="1" applyBorder="1" applyAlignment="1" applyProtection="1"/>
    <xf numFmtId="1" fontId="8" fillId="0" borderId="0" xfId="45" applyNumberFormat="1" applyFont="1" applyBorder="1" applyProtection="1"/>
    <xf numFmtId="1" fontId="7" fillId="0" borderId="0" xfId="45" applyNumberFormat="1" applyFont="1" applyProtection="1"/>
    <xf numFmtId="1" fontId="7" fillId="0" borderId="41" xfId="45" applyNumberFormat="1" applyFont="1" applyBorder="1" applyAlignment="1" applyProtection="1">
      <alignment wrapText="1"/>
    </xf>
    <xf numFmtId="1" fontId="8" fillId="0" borderId="37" xfId="45" applyNumberFormat="1" applyFont="1" applyBorder="1" applyAlignment="1" applyProtection="1">
      <alignment wrapText="1"/>
    </xf>
    <xf numFmtId="1" fontId="8" fillId="0" borderId="42" xfId="45" applyNumberFormat="1" applyFont="1" applyBorder="1" applyAlignment="1" applyProtection="1">
      <alignment wrapText="1"/>
    </xf>
    <xf numFmtId="1" fontId="7" fillId="0" borderId="43" xfId="45" applyNumberFormat="1" applyFont="1" applyBorder="1" applyAlignment="1" applyProtection="1">
      <alignment horizontal="center" wrapText="1"/>
    </xf>
    <xf numFmtId="1" fontId="7" fillId="0" borderId="0" xfId="45" applyNumberFormat="1" applyFont="1" applyAlignment="1" applyProtection="1">
      <alignment wrapText="1"/>
    </xf>
    <xf numFmtId="1" fontId="8" fillId="0" borderId="36" xfId="45" applyNumberFormat="1" applyFont="1" applyBorder="1" applyAlignment="1" applyProtection="1">
      <alignment wrapText="1"/>
    </xf>
    <xf numFmtId="1" fontId="8" fillId="0" borderId="0" xfId="45" applyNumberFormat="1" applyFont="1" applyBorder="1" applyAlignment="1" applyProtection="1">
      <alignment wrapText="1"/>
    </xf>
    <xf numFmtId="1" fontId="8" fillId="0" borderId="60" xfId="45" applyNumberFormat="1" applyFont="1" applyBorder="1" applyAlignment="1" applyProtection="1">
      <alignment wrapText="1"/>
    </xf>
    <xf numFmtId="1" fontId="8" fillId="0" borderId="78" xfId="45" applyNumberFormat="1" applyFont="1" applyBorder="1" applyAlignment="1" applyProtection="1">
      <alignment horizontal="center" wrapText="1"/>
    </xf>
    <xf numFmtId="1" fontId="7" fillId="0" borderId="18" xfId="41" applyNumberFormat="1" applyFont="1" applyBorder="1" applyAlignment="1">
      <alignment horizontal="center" wrapText="1"/>
    </xf>
    <xf numFmtId="1" fontId="7" fillId="0" borderId="78" xfId="45" applyNumberFormat="1" applyFont="1" applyBorder="1" applyAlignment="1" applyProtection="1">
      <alignment horizontal="center" vertical="center" wrapText="1"/>
    </xf>
    <xf numFmtId="1" fontId="8" fillId="0" borderId="44" xfId="45" applyNumberFormat="1" applyFont="1" applyBorder="1" applyProtection="1"/>
    <xf numFmtId="1" fontId="8" fillId="0" borderId="32" xfId="45" applyNumberFormat="1" applyFont="1" applyBorder="1" applyProtection="1"/>
    <xf numFmtId="1" fontId="8" fillId="0" borderId="45" xfId="45" applyNumberFormat="1" applyFont="1" applyBorder="1" applyProtection="1"/>
    <xf numFmtId="1" fontId="8" fillId="0" borderId="78" xfId="45" applyNumberFormat="1" applyFont="1" applyBorder="1" applyAlignment="1" applyProtection="1">
      <alignment horizontal="center"/>
    </xf>
    <xf numFmtId="0" fontId="7" fillId="0" borderId="73" xfId="0" applyFont="1" applyBorder="1" applyAlignment="1">
      <alignment horizontal="center"/>
    </xf>
    <xf numFmtId="1" fontId="7" fillId="0" borderId="81" xfId="45" applyNumberFormat="1" applyFont="1" applyBorder="1" applyAlignment="1" applyProtection="1">
      <alignment horizontal="center" vertical="center" wrapText="1"/>
    </xf>
    <xf numFmtId="1" fontId="7" fillId="0" borderId="36" xfId="45" applyNumberFormat="1" applyFont="1" applyFill="1" applyBorder="1" applyProtection="1"/>
    <xf numFmtId="0" fontId="8" fillId="0" borderId="0" xfId="45" applyFont="1" applyBorder="1" applyAlignment="1" applyProtection="1"/>
    <xf numFmtId="0" fontId="7" fillId="0" borderId="0" xfId="45" applyFont="1" applyBorder="1" applyProtection="1"/>
    <xf numFmtId="1" fontId="7" fillId="0" borderId="43" xfId="45" applyNumberFormat="1" applyFont="1" applyFill="1" applyBorder="1" applyAlignment="1" applyProtection="1">
      <alignment horizontal="center"/>
    </xf>
    <xf numFmtId="0" fontId="7" fillId="0" borderId="49" xfId="0" applyFont="1" applyBorder="1" applyAlignment="1"/>
    <xf numFmtId="1" fontId="8" fillId="0" borderId="43" xfId="45" applyNumberFormat="1" applyFont="1" applyFill="1" applyBorder="1" applyProtection="1"/>
    <xf numFmtId="0" fontId="8" fillId="0" borderId="0" xfId="45" applyFont="1" applyBorder="1" applyProtection="1"/>
    <xf numFmtId="1" fontId="7" fillId="0" borderId="78" xfId="45" applyNumberFormat="1" applyFont="1" applyBorder="1" applyProtection="1"/>
    <xf numFmtId="0" fontId="7" fillId="0" borderId="28" xfId="0" applyFont="1" applyBorder="1" applyAlignment="1"/>
    <xf numFmtId="1" fontId="8" fillId="0" borderId="78" xfId="45" applyNumberFormat="1" applyFont="1" applyFill="1" applyBorder="1" applyProtection="1"/>
    <xf numFmtId="0" fontId="7" fillId="0" borderId="36" xfId="45" applyFont="1" applyBorder="1" applyProtection="1"/>
    <xf numFmtId="0" fontId="7" fillId="0" borderId="78" xfId="45" applyFont="1" applyBorder="1" applyAlignment="1" applyProtection="1">
      <alignment horizontal="center"/>
    </xf>
    <xf numFmtId="164" fontId="8" fillId="32" borderId="78" xfId="45" applyNumberFormat="1" applyFont="1" applyFill="1" applyBorder="1" applyProtection="1"/>
    <xf numFmtId="169" fontId="8" fillId="0" borderId="78" xfId="45" applyNumberFormat="1" applyFont="1" applyFill="1" applyBorder="1" applyProtection="1"/>
    <xf numFmtId="0" fontId="7" fillId="25" borderId="18" xfId="46" applyFont="1" applyFill="1" applyBorder="1"/>
    <xf numFmtId="169" fontId="12" fillId="0" borderId="81" xfId="45" applyNumberFormat="1" applyFont="1" applyFill="1" applyBorder="1" applyProtection="1"/>
    <xf numFmtId="0" fontId="7" fillId="0" borderId="105" xfId="0" applyFont="1" applyBorder="1" applyAlignment="1"/>
    <xf numFmtId="0" fontId="7" fillId="0" borderId="41" xfId="45" applyFont="1" applyBorder="1" applyProtection="1"/>
    <xf numFmtId="0" fontId="8" fillId="0" borderId="37" xfId="45" applyFont="1" applyBorder="1" applyAlignment="1" applyProtection="1"/>
    <xf numFmtId="0" fontId="7" fillId="0" borderId="78" xfId="45" applyFont="1" applyFill="1" applyBorder="1" applyAlignment="1" applyProtection="1">
      <alignment horizontal="center"/>
    </xf>
    <xf numFmtId="0" fontId="8" fillId="0" borderId="73" xfId="0" applyFont="1" applyBorder="1" applyAlignment="1">
      <alignment horizontal="center"/>
    </xf>
    <xf numFmtId="0" fontId="7" fillId="0" borderId="85" xfId="0" applyFont="1" applyBorder="1" applyAlignment="1"/>
    <xf numFmtId="0" fontId="10" fillId="0" borderId="0" xfId="45" applyFont="1" applyProtection="1"/>
    <xf numFmtId="1" fontId="10" fillId="0" borderId="0" xfId="39" applyNumberFormat="1" applyFont="1" applyProtection="1"/>
    <xf numFmtId="0" fontId="10" fillId="0" borderId="0" xfId="39" applyFont="1" applyProtection="1"/>
    <xf numFmtId="0" fontId="10" fillId="0" borderId="0" xfId="48" applyFont="1" applyFill="1" applyBorder="1" applyAlignment="1" applyProtection="1">
      <alignment horizontal="left" vertical="center"/>
    </xf>
    <xf numFmtId="0" fontId="10" fillId="0" borderId="100" xfId="42" applyFont="1" applyBorder="1" applyAlignment="1" applyProtection="1">
      <alignment horizontal="center" vertical="center" wrapText="1"/>
    </xf>
    <xf numFmtId="1" fontId="10" fillId="0" borderId="84" xfId="42" applyNumberFormat="1" applyFont="1" applyBorder="1" applyAlignment="1" applyProtection="1">
      <alignment horizontal="center" vertical="center" wrapText="1"/>
    </xf>
    <xf numFmtId="0" fontId="10" fillId="0" borderId="88" xfId="42" applyFont="1" applyBorder="1" applyAlignment="1" applyProtection="1">
      <alignment horizontal="center" vertical="center" wrapText="1"/>
    </xf>
    <xf numFmtId="0" fontId="10" fillId="24" borderId="0" xfId="0" applyFont="1" applyFill="1" applyAlignment="1" applyProtection="1"/>
    <xf numFmtId="0" fontId="10" fillId="24" borderId="0" xfId="0" applyFont="1" applyFill="1" applyAlignment="1" applyProtection="1">
      <alignment horizontal="center"/>
    </xf>
    <xf numFmtId="1" fontId="3" fillId="0" borderId="0" xfId="45" applyNumberFormat="1" applyFont="1" applyProtection="1"/>
    <xf numFmtId="1" fontId="10" fillId="0" borderId="0" xfId="45" applyNumberFormat="1" applyFont="1" applyProtection="1"/>
    <xf numFmtId="1" fontId="10" fillId="0" borderId="66" xfId="42" applyNumberFormat="1" applyFont="1" applyFill="1" applyBorder="1" applyAlignment="1" applyProtection="1">
      <alignment horizontal="center" vertical="center"/>
    </xf>
    <xf numFmtId="0" fontId="10" fillId="0" borderId="18" xfId="42" applyFont="1" applyFill="1" applyBorder="1" applyAlignment="1" applyProtection="1">
      <alignment horizontal="center" vertical="center" wrapText="1"/>
      <protection locked="0"/>
    </xf>
    <xf numFmtId="0" fontId="20" fillId="26" borderId="18" xfId="42" applyFont="1" applyFill="1" applyBorder="1" applyAlignment="1" applyProtection="1">
      <alignment vertical="center" wrapText="1" shrinkToFit="1"/>
      <protection locked="0"/>
    </xf>
    <xf numFmtId="174" fontId="20" fillId="26" borderId="18" xfId="42" applyNumberFormat="1" applyFont="1" applyFill="1" applyBorder="1" applyAlignment="1" applyProtection="1">
      <alignment horizontal="center" vertical="center" wrapText="1"/>
      <protection locked="0"/>
    </xf>
    <xf numFmtId="4" fontId="20" fillId="26" borderId="18" xfId="42" applyNumberFormat="1" applyFont="1" applyFill="1" applyBorder="1" applyAlignment="1" applyProtection="1">
      <alignment vertical="center" wrapText="1"/>
      <protection locked="0"/>
    </xf>
    <xf numFmtId="0" fontId="20" fillId="26" borderId="18" xfId="42" applyFont="1" applyFill="1" applyBorder="1" applyAlignment="1" applyProtection="1">
      <alignment vertical="center" wrapText="1"/>
      <protection locked="0"/>
    </xf>
    <xf numFmtId="9" fontId="20" fillId="26" borderId="18" xfId="42" applyNumberFormat="1" applyFont="1" applyFill="1" applyBorder="1" applyAlignment="1" applyProtection="1">
      <alignment horizontal="center" vertical="center" wrapText="1"/>
      <protection locked="0"/>
    </xf>
    <xf numFmtId="0" fontId="20" fillId="26" borderId="58" xfId="42" applyFont="1" applyFill="1" applyBorder="1" applyAlignment="1" applyProtection="1">
      <alignment vertical="center" wrapText="1"/>
      <protection locked="0"/>
    </xf>
    <xf numFmtId="9" fontId="20" fillId="26" borderId="18" xfId="42" applyNumberFormat="1" applyFont="1" applyFill="1" applyBorder="1" applyAlignment="1" applyProtection="1">
      <alignment vertical="center" wrapText="1"/>
      <protection locked="0"/>
    </xf>
    <xf numFmtId="0" fontId="10" fillId="24" borderId="0" xfId="49" applyFont="1" applyFill="1" applyBorder="1" applyProtection="1"/>
    <xf numFmtId="0" fontId="0" fillId="0" borderId="18" xfId="0" applyBorder="1" applyAlignment="1">
      <alignment horizontal="center" wrapText="1"/>
    </xf>
    <xf numFmtId="0" fontId="0" fillId="0" borderId="29" xfId="0" applyBorder="1" applyAlignment="1"/>
    <xf numFmtId="0" fontId="0" fillId="0" borderId="28" xfId="0" applyBorder="1" applyAlignment="1"/>
    <xf numFmtId="1" fontId="9" fillId="0" borderId="0" xfId="0" applyNumberFormat="1" applyFont="1" applyBorder="1" applyProtection="1">
      <alignment vertical="top"/>
    </xf>
    <xf numFmtId="38" fontId="52" fillId="32" borderId="18" xfId="0" applyNumberFormat="1" applyFont="1" applyFill="1" applyBorder="1" applyProtection="1">
      <alignment vertical="top"/>
    </xf>
    <xf numFmtId="0" fontId="5" fillId="0" borderId="0" xfId="0" applyFont="1" applyBorder="1" applyAlignment="1"/>
    <xf numFmtId="1" fontId="95" fillId="0" borderId="0" xfId="45" applyNumberFormat="1" applyFont="1" applyProtection="1"/>
    <xf numFmtId="0" fontId="6" fillId="31" borderId="41" xfId="0" applyFont="1" applyFill="1" applyBorder="1" applyAlignment="1"/>
    <xf numFmtId="0" fontId="0" fillId="31" borderId="37" xfId="0" applyFill="1" applyBorder="1" applyAlignment="1"/>
    <xf numFmtId="0" fontId="0" fillId="31" borderId="42" xfId="0" applyFill="1" applyBorder="1" applyAlignment="1"/>
    <xf numFmtId="0" fontId="0" fillId="31" borderId="36" xfId="0" applyFill="1" applyBorder="1" applyAlignment="1"/>
    <xf numFmtId="0" fontId="0" fillId="31" borderId="0" xfId="0" applyFill="1" applyBorder="1" applyAlignment="1"/>
    <xf numFmtId="0" fontId="0" fillId="31" borderId="60" xfId="0" applyFill="1" applyBorder="1" applyAlignment="1"/>
    <xf numFmtId="0" fontId="0" fillId="31" borderId="44" xfId="0" applyFill="1" applyBorder="1" applyAlignment="1"/>
    <xf numFmtId="0" fontId="0" fillId="31" borderId="32" xfId="0" applyFill="1" applyBorder="1" applyAlignment="1"/>
    <xf numFmtId="0" fontId="0" fillId="31" borderId="45" xfId="0" applyFill="1" applyBorder="1" applyAlignment="1"/>
    <xf numFmtId="0" fontId="6" fillId="28" borderId="41" xfId="0" applyFont="1" applyFill="1" applyBorder="1" applyAlignment="1"/>
    <xf numFmtId="0" fontId="0" fillId="28" borderId="37" xfId="0" applyFill="1" applyBorder="1" applyAlignment="1"/>
    <xf numFmtId="0" fontId="0" fillId="28" borderId="42" xfId="0" applyFill="1" applyBorder="1" applyAlignment="1"/>
    <xf numFmtId="0" fontId="0" fillId="28" borderId="36" xfId="0" applyFill="1" applyBorder="1" applyAlignment="1"/>
    <xf numFmtId="0" fontId="0" fillId="28" borderId="0" xfId="0" applyFill="1" applyBorder="1" applyAlignment="1"/>
    <xf numFmtId="0" fontId="0" fillId="28" borderId="60" xfId="0" applyFill="1" applyBorder="1" applyAlignment="1"/>
    <xf numFmtId="0" fontId="0" fillId="28" borderId="44" xfId="0" applyFill="1" applyBorder="1" applyAlignment="1"/>
    <xf numFmtId="0" fontId="0" fillId="28" borderId="32" xfId="0" applyFill="1" applyBorder="1" applyAlignment="1"/>
    <xf numFmtId="0" fontId="0" fillId="28" borderId="45" xfId="0" applyFill="1" applyBorder="1" applyAlignment="1"/>
    <xf numFmtId="0" fontId="6" fillId="33" borderId="41" xfId="0" applyFont="1" applyFill="1" applyBorder="1" applyAlignment="1"/>
    <xf numFmtId="0" fontId="0" fillId="33" borderId="37" xfId="0" applyFill="1" applyBorder="1" applyAlignment="1"/>
    <xf numFmtId="0" fontId="0" fillId="33" borderId="42" xfId="0" applyFill="1" applyBorder="1" applyAlignment="1"/>
    <xf numFmtId="0" fontId="0" fillId="33" borderId="36" xfId="0" applyFill="1" applyBorder="1" applyAlignment="1"/>
    <xf numFmtId="0" fontId="0" fillId="33" borderId="0" xfId="0" applyFill="1" applyBorder="1" applyAlignment="1"/>
    <xf numFmtId="0" fontId="0" fillId="33" borderId="60" xfId="0" applyFill="1" applyBorder="1" applyAlignment="1"/>
    <xf numFmtId="0" fontId="0" fillId="33" borderId="44" xfId="0" applyFill="1" applyBorder="1" applyAlignment="1"/>
    <xf numFmtId="0" fontId="0" fillId="33" borderId="32" xfId="0" applyFill="1" applyBorder="1" applyAlignment="1"/>
    <xf numFmtId="0" fontId="0" fillId="33" borderId="45" xfId="0" applyFill="1" applyBorder="1" applyAlignment="1"/>
    <xf numFmtId="0" fontId="6" fillId="30" borderId="41" xfId="0" applyFont="1" applyFill="1" applyBorder="1" applyAlignment="1"/>
    <xf numFmtId="0" fontId="0" fillId="30" borderId="37" xfId="0" applyFill="1" applyBorder="1" applyAlignment="1"/>
    <xf numFmtId="0" fontId="0" fillId="30" borderId="36" xfId="0" applyFill="1" applyBorder="1" applyAlignment="1"/>
    <xf numFmtId="0" fontId="0" fillId="30" borderId="0" xfId="0" applyFill="1" applyBorder="1" applyAlignment="1"/>
    <xf numFmtId="0" fontId="0" fillId="30" borderId="44" xfId="0" applyFill="1" applyBorder="1" applyAlignment="1"/>
    <xf numFmtId="0" fontId="0" fillId="30" borderId="32" xfId="0" applyFill="1" applyBorder="1" applyAlignment="1"/>
    <xf numFmtId="0" fontId="6" fillId="34" borderId="41" xfId="0" applyFont="1" applyFill="1" applyBorder="1" applyAlignment="1"/>
    <xf numFmtId="0" fontId="0" fillId="34" borderId="37" xfId="0" applyFill="1" applyBorder="1" applyAlignment="1"/>
    <xf numFmtId="0" fontId="0" fillId="34" borderId="42" xfId="0" applyFill="1" applyBorder="1" applyAlignment="1"/>
    <xf numFmtId="0" fontId="0" fillId="34" borderId="36" xfId="0" applyFill="1" applyBorder="1" applyAlignment="1"/>
    <xf numFmtId="0" fontId="0" fillId="34" borderId="0" xfId="0" applyFill="1" applyBorder="1" applyAlignment="1"/>
    <xf numFmtId="0" fontId="0" fillId="34" borderId="60" xfId="0" applyFill="1" applyBorder="1" applyAlignment="1"/>
    <xf numFmtId="0" fontId="0" fillId="34" borderId="44" xfId="0" applyFill="1" applyBorder="1" applyAlignment="1"/>
    <xf numFmtId="0" fontId="0" fillId="34" borderId="32" xfId="0" applyFill="1" applyBorder="1" applyAlignment="1"/>
    <xf numFmtId="0" fontId="0" fillId="34" borderId="45" xfId="0" applyFill="1" applyBorder="1" applyAlignment="1"/>
    <xf numFmtId="0" fontId="6" fillId="39" borderId="41" xfId="0" applyFont="1" applyFill="1" applyBorder="1" applyAlignment="1"/>
    <xf numFmtId="0" fontId="0" fillId="39" borderId="37" xfId="0" applyFill="1" applyBorder="1" applyAlignment="1"/>
    <xf numFmtId="0" fontId="0" fillId="39" borderId="42" xfId="0" applyFill="1" applyBorder="1" applyAlignment="1"/>
    <xf numFmtId="0" fontId="0" fillId="39" borderId="36" xfId="0" applyFill="1" applyBorder="1" applyAlignment="1"/>
    <xf numFmtId="0" fontId="0" fillId="39" borderId="0" xfId="0" applyFill="1" applyBorder="1" applyAlignment="1"/>
    <xf numFmtId="0" fontId="0" fillId="39" borderId="60" xfId="0" applyFill="1" applyBorder="1" applyAlignment="1"/>
    <xf numFmtId="0" fontId="0" fillId="39" borderId="44" xfId="0" applyFill="1" applyBorder="1" applyAlignment="1"/>
    <xf numFmtId="0" fontId="0" fillId="39" borderId="32" xfId="0" applyFill="1" applyBorder="1" applyAlignment="1"/>
    <xf numFmtId="0" fontId="0" fillId="39" borderId="45" xfId="0" applyFill="1" applyBorder="1" applyAlignment="1"/>
    <xf numFmtId="0" fontId="49" fillId="24" borderId="0" xfId="0" applyFont="1" applyFill="1" applyAlignment="1" applyProtection="1">
      <alignment horizontal="center"/>
    </xf>
    <xf numFmtId="164" fontId="10" fillId="32" borderId="35" xfId="0" applyNumberFormat="1" applyFont="1" applyFill="1" applyBorder="1" applyAlignment="1"/>
    <xf numFmtId="164" fontId="10" fillId="32" borderId="87" xfId="0" applyNumberFormat="1" applyFont="1" applyFill="1" applyBorder="1" applyAlignment="1"/>
    <xf numFmtId="0" fontId="4" fillId="31" borderId="43" xfId="0" applyFont="1" applyFill="1" applyBorder="1" applyAlignment="1" applyProtection="1">
      <alignment horizontal="center" vertical="center" wrapText="1"/>
    </xf>
    <xf numFmtId="181" fontId="50" fillId="0" borderId="46" xfId="55" applyNumberFormat="1" applyFont="1" applyFill="1" applyBorder="1" applyAlignment="1" applyProtection="1">
      <alignment horizontal="right"/>
    </xf>
    <xf numFmtId="181" fontId="50" fillId="0" borderId="47" xfId="55" applyNumberFormat="1" applyFont="1" applyFill="1" applyBorder="1" applyAlignment="1" applyProtection="1">
      <alignment horizontal="right"/>
    </xf>
    <xf numFmtId="181" fontId="50" fillId="32" borderId="42" xfId="55" applyNumberFormat="1" applyFont="1" applyFill="1" applyBorder="1" applyAlignment="1" applyProtection="1">
      <alignment horizontal="right"/>
    </xf>
    <xf numFmtId="181" fontId="50" fillId="0" borderId="49" xfId="55" applyNumberFormat="1" applyFont="1" applyFill="1" applyBorder="1" applyAlignment="1" applyProtection="1">
      <alignment horizontal="right"/>
    </xf>
    <xf numFmtId="181" fontId="50" fillId="32" borderId="48" xfId="55" applyNumberFormat="1" applyFont="1" applyFill="1" applyBorder="1" applyAlignment="1" applyProtection="1">
      <alignment horizontal="right"/>
    </xf>
    <xf numFmtId="181" fontId="50" fillId="32" borderId="43" xfId="55" applyNumberFormat="1" applyFont="1" applyFill="1" applyBorder="1" applyAlignment="1" applyProtection="1">
      <alignment horizontal="right"/>
    </xf>
    <xf numFmtId="181" fontId="50" fillId="0" borderId="48" xfId="55" applyNumberFormat="1" applyFont="1" applyFill="1" applyBorder="1" applyAlignment="1" applyProtection="1">
      <alignment horizontal="right"/>
    </xf>
    <xf numFmtId="181" fontId="50" fillId="0" borderId="40" xfId="55" applyNumberFormat="1" applyFont="1" applyFill="1" applyBorder="1" applyAlignment="1" applyProtection="1">
      <alignment horizontal="right"/>
    </xf>
    <xf numFmtId="181" fontId="50" fillId="0" borderId="14" xfId="55" applyNumberFormat="1" applyFont="1" applyFill="1" applyBorder="1" applyAlignment="1" applyProtection="1">
      <alignment horizontal="right"/>
    </xf>
    <xf numFmtId="181" fontId="50" fillId="32" borderId="60" xfId="55" applyNumberFormat="1" applyFont="1" applyFill="1" applyBorder="1" applyAlignment="1" applyProtection="1">
      <alignment horizontal="right"/>
    </xf>
    <xf numFmtId="181" fontId="50" fillId="0" borderId="28" xfId="55" applyNumberFormat="1" applyFont="1" applyFill="1" applyBorder="1" applyAlignment="1" applyProtection="1">
      <alignment horizontal="right"/>
    </xf>
    <xf numFmtId="181" fontId="50" fillId="32" borderId="59" xfId="55" applyNumberFormat="1" applyFont="1" applyFill="1" applyBorder="1" applyAlignment="1" applyProtection="1">
      <alignment horizontal="right"/>
    </xf>
    <xf numFmtId="181" fontId="50" fillId="32" borderId="78" xfId="55" applyNumberFormat="1" applyFont="1" applyFill="1" applyBorder="1" applyAlignment="1" applyProtection="1">
      <alignment horizontal="right"/>
    </xf>
    <xf numFmtId="181" fontId="50" fillId="0" borderId="59" xfId="55" applyNumberFormat="1" applyFont="1" applyFill="1" applyBorder="1" applyAlignment="1" applyProtection="1">
      <alignment horizontal="right"/>
    </xf>
    <xf numFmtId="181" fontId="50" fillId="0" borderId="105" xfId="55" applyNumberFormat="1" applyFont="1" applyFill="1" applyBorder="1" applyAlignment="1" applyProtection="1">
      <alignment horizontal="right"/>
    </xf>
    <xf numFmtId="181" fontId="50" fillId="0" borderId="61" xfId="55" applyNumberFormat="1" applyFont="1" applyFill="1" applyBorder="1" applyAlignment="1" applyProtection="1">
      <alignment horizontal="right"/>
    </xf>
    <xf numFmtId="181" fontId="50" fillId="32" borderId="45" xfId="55" applyNumberFormat="1" applyFont="1" applyFill="1" applyBorder="1" applyAlignment="1" applyProtection="1">
      <alignment horizontal="right"/>
    </xf>
    <xf numFmtId="181" fontId="50" fillId="0" borderId="106" xfId="55" applyNumberFormat="1" applyFont="1" applyFill="1" applyBorder="1" applyAlignment="1" applyProtection="1">
      <alignment horizontal="right"/>
    </xf>
    <xf numFmtId="181" fontId="50" fillId="32" borderId="101" xfId="55" applyNumberFormat="1" applyFont="1" applyFill="1" applyBorder="1" applyAlignment="1" applyProtection="1">
      <alignment horizontal="right"/>
    </xf>
    <xf numFmtId="181" fontId="50" fillId="32" borderId="81" xfId="55" applyNumberFormat="1" applyFont="1" applyFill="1" applyBorder="1" applyAlignment="1" applyProtection="1">
      <alignment horizontal="right"/>
    </xf>
    <xf numFmtId="181" fontId="50" fillId="0" borderId="101" xfId="55" applyNumberFormat="1" applyFont="1" applyFill="1" applyBorder="1" applyAlignment="1" applyProtection="1">
      <alignment horizontal="right"/>
    </xf>
    <xf numFmtId="0" fontId="7" fillId="0" borderId="60" xfId="0" applyFont="1" applyFill="1" applyBorder="1" applyAlignment="1" applyProtection="1"/>
    <xf numFmtId="164" fontId="50" fillId="0" borderId="37" xfId="0" applyNumberFormat="1" applyFont="1" applyFill="1" applyBorder="1" applyAlignment="1">
      <alignment horizontal="center" textRotation="90" wrapText="1"/>
    </xf>
    <xf numFmtId="164" fontId="8" fillId="0" borderId="53" xfId="0" applyNumberFormat="1" applyFont="1" applyFill="1" applyBorder="1" applyAlignment="1">
      <alignment horizontal="center"/>
    </xf>
    <xf numFmtId="164" fontId="11" fillId="26" borderId="0" xfId="0" applyNumberFormat="1" applyFont="1" applyFill="1" applyBorder="1" applyAlignment="1" applyProtection="1">
      <protection locked="0"/>
    </xf>
    <xf numFmtId="164" fontId="19" fillId="32" borderId="99" xfId="0" applyNumberFormat="1" applyFont="1" applyFill="1" applyBorder="1" applyAlignment="1" applyProtection="1"/>
    <xf numFmtId="164" fontId="19" fillId="32" borderId="81" xfId="0" applyNumberFormat="1" applyFont="1" applyFill="1" applyBorder="1" applyAlignment="1" applyProtection="1"/>
    <xf numFmtId="164" fontId="19" fillId="0" borderId="32" xfId="0" applyNumberFormat="1" applyFont="1" applyFill="1" applyBorder="1" applyAlignment="1" applyProtection="1"/>
    <xf numFmtId="164" fontId="19" fillId="0" borderId="53" xfId="0" applyNumberFormat="1" applyFont="1" applyFill="1" applyBorder="1" applyAlignment="1" applyProtection="1"/>
    <xf numFmtId="164" fontId="50" fillId="25" borderId="43" xfId="0" applyNumberFormat="1" applyFont="1" applyFill="1" applyBorder="1" applyAlignment="1">
      <alignment horizontal="center" textRotation="90" wrapText="1"/>
    </xf>
    <xf numFmtId="164" fontId="8" fillId="25" borderId="64" xfId="0" applyNumberFormat="1" applyFont="1" applyFill="1" applyBorder="1" applyAlignment="1">
      <alignment horizontal="center"/>
    </xf>
    <xf numFmtId="164" fontId="11" fillId="25" borderId="78" xfId="0" applyNumberFormat="1" applyFont="1" applyFill="1" applyBorder="1" applyAlignment="1" applyProtection="1">
      <protection locked="0"/>
    </xf>
    <xf numFmtId="164" fontId="19" fillId="25" borderId="87" xfId="0" applyNumberFormat="1" applyFont="1" applyFill="1" applyBorder="1" applyAlignment="1" applyProtection="1"/>
    <xf numFmtId="164" fontId="19" fillId="0" borderId="37" xfId="0" applyNumberFormat="1" applyFont="1" applyFill="1" applyBorder="1" applyAlignment="1" applyProtection="1"/>
    <xf numFmtId="164" fontId="50" fillId="0" borderId="37" xfId="0" applyNumberFormat="1" applyFont="1" applyFill="1" applyBorder="1" applyAlignment="1">
      <alignment horizontal="center"/>
    </xf>
    <xf numFmtId="164" fontId="50" fillId="25" borderId="37" xfId="0" applyNumberFormat="1" applyFont="1" applyFill="1" applyBorder="1" applyAlignment="1">
      <alignment horizontal="center" textRotation="90" wrapText="1"/>
    </xf>
    <xf numFmtId="164" fontId="11" fillId="26" borderId="43" xfId="0" applyNumberFormat="1" applyFont="1" applyFill="1" applyBorder="1" applyAlignment="1" applyProtection="1">
      <protection locked="0"/>
    </xf>
    <xf numFmtId="164" fontId="11" fillId="26" borderId="37" xfId="0" applyNumberFormat="1" applyFont="1" applyFill="1" applyBorder="1" applyAlignment="1" applyProtection="1">
      <protection locked="0"/>
    </xf>
    <xf numFmtId="164" fontId="11" fillId="25" borderId="43" xfId="0" applyNumberFormat="1" applyFont="1" applyFill="1" applyBorder="1" applyAlignment="1" applyProtection="1">
      <protection locked="0"/>
    </xf>
    <xf numFmtId="164" fontId="11" fillId="25" borderId="81" xfId="0" applyNumberFormat="1" applyFont="1" applyFill="1" applyBorder="1" applyAlignment="1" applyProtection="1">
      <protection locked="0"/>
    </xf>
    <xf numFmtId="3" fontId="32" fillId="32" borderId="78" xfId="0" applyNumberFormat="1" applyFont="1" applyFill="1" applyBorder="1" applyAlignment="1" applyProtection="1"/>
    <xf numFmtId="3" fontId="11" fillId="26" borderId="78" xfId="0" applyNumberFormat="1" applyFont="1" applyFill="1" applyBorder="1" applyAlignment="1" applyProtection="1">
      <protection locked="0"/>
    </xf>
    <xf numFmtId="3" fontId="11" fillId="26" borderId="0" xfId="0" applyNumberFormat="1" applyFont="1" applyFill="1" applyBorder="1" applyAlignment="1" applyProtection="1">
      <protection locked="0"/>
    </xf>
    <xf numFmtId="3" fontId="19" fillId="32" borderId="87" xfId="0" applyNumberFormat="1" applyFont="1" applyFill="1" applyBorder="1" applyAlignment="1" applyProtection="1"/>
    <xf numFmtId="3" fontId="19" fillId="32" borderId="99" xfId="0" applyNumberFormat="1" applyFont="1" applyFill="1" applyBorder="1" applyAlignment="1" applyProtection="1"/>
    <xf numFmtId="164" fontId="11" fillId="26" borderId="53" xfId="0" applyNumberFormat="1" applyFont="1" applyFill="1" applyBorder="1" applyAlignment="1" applyProtection="1">
      <protection locked="0"/>
    </xf>
    <xf numFmtId="164" fontId="11" fillId="25" borderId="64" xfId="0" applyNumberFormat="1" applyFont="1" applyFill="1" applyBorder="1" applyAlignment="1" applyProtection="1">
      <protection locked="0"/>
    </xf>
    <xf numFmtId="0" fontId="5" fillId="24" borderId="0" xfId="0" applyFont="1" applyFill="1" applyBorder="1" applyAlignment="1"/>
    <xf numFmtId="164" fontId="50" fillId="0" borderId="64" xfId="0" applyNumberFormat="1" applyFont="1" applyFill="1" applyBorder="1" applyAlignment="1">
      <alignment horizontal="center" wrapText="1"/>
    </xf>
    <xf numFmtId="0" fontId="10" fillId="0" borderId="0" xfId="0" quotePrefix="1" applyFont="1" applyFill="1" applyBorder="1" applyAlignment="1" applyProtection="1">
      <alignment horizontal="center"/>
    </xf>
    <xf numFmtId="0" fontId="4" fillId="31" borderId="43" xfId="0" applyFont="1" applyFill="1" applyBorder="1" applyAlignment="1" applyProtection="1">
      <alignment vertical="center" wrapText="1"/>
    </xf>
    <xf numFmtId="0" fontId="16" fillId="31" borderId="63" xfId="0" applyFont="1" applyFill="1" applyBorder="1" applyAlignment="1">
      <alignment horizontal="left" vertical="center"/>
    </xf>
    <xf numFmtId="0" fontId="4" fillId="31" borderId="53" xfId="0" applyFont="1" applyFill="1" applyBorder="1" applyAlignment="1">
      <alignment horizontal="left" vertical="center"/>
    </xf>
    <xf numFmtId="0" fontId="16" fillId="28" borderId="63" xfId="0" applyFont="1" applyFill="1" applyBorder="1" applyAlignment="1">
      <alignment horizontal="left" vertical="center"/>
    </xf>
    <xf numFmtId="0" fontId="10" fillId="28" borderId="49" xfId="0" applyFont="1" applyFill="1" applyBorder="1" applyAlignment="1" applyProtection="1">
      <alignment horizontal="center" vertical="center" textRotation="90" wrapText="1"/>
    </xf>
    <xf numFmtId="0" fontId="10" fillId="28" borderId="47" xfId="0" applyFont="1" applyFill="1" applyBorder="1" applyAlignment="1" applyProtection="1">
      <alignment horizontal="center" vertical="center" textRotation="90" wrapText="1"/>
    </xf>
    <xf numFmtId="0" fontId="10" fillId="28" borderId="49" xfId="0" applyFont="1" applyFill="1" applyBorder="1" applyAlignment="1" applyProtection="1">
      <alignment horizontal="center" textRotation="90" wrapText="1"/>
    </xf>
    <xf numFmtId="0" fontId="4" fillId="28" borderId="64" xfId="0" applyFont="1" applyFill="1" applyBorder="1" applyAlignment="1" applyProtection="1">
      <alignment horizontal="center" textRotation="90"/>
    </xf>
    <xf numFmtId="0" fontId="4" fillId="31" borderId="78" xfId="0" applyFont="1" applyFill="1" applyBorder="1" applyAlignment="1" applyProtection="1">
      <alignment horizontal="center" vertical="center" wrapText="1"/>
    </xf>
    <xf numFmtId="0" fontId="4" fillId="31" borderId="75" xfId="0" applyFont="1" applyFill="1" applyBorder="1" applyAlignment="1" applyProtection="1">
      <alignment horizontal="center" vertical="center" wrapText="1"/>
    </xf>
    <xf numFmtId="0" fontId="4" fillId="31" borderId="53" xfId="0" applyFont="1" applyFill="1" applyBorder="1" applyAlignment="1" applyProtection="1">
      <alignment vertical="center" wrapText="1"/>
    </xf>
    <xf numFmtId="0" fontId="4" fillId="0" borderId="42" xfId="0" applyFont="1" applyFill="1" applyBorder="1" applyAlignment="1">
      <alignment vertical="center"/>
    </xf>
    <xf numFmtId="0" fontId="4" fillId="40" borderId="81" xfId="0" applyFont="1" applyFill="1" applyBorder="1" applyAlignment="1" applyProtection="1">
      <alignment horizontal="center" wrapText="1"/>
    </xf>
    <xf numFmtId="0" fontId="4" fillId="40" borderId="53" xfId="0" applyFont="1" applyFill="1" applyBorder="1" applyAlignment="1" applyProtection="1">
      <alignment horizontal="center" wrapText="1"/>
    </xf>
    <xf numFmtId="0" fontId="4" fillId="40" borderId="75" xfId="0" applyFont="1" applyFill="1" applyBorder="1" applyAlignment="1" applyProtection="1">
      <alignment horizontal="center" wrapText="1"/>
    </xf>
    <xf numFmtId="0" fontId="4" fillId="40" borderId="45" xfId="0" applyFont="1" applyFill="1" applyBorder="1" applyAlignment="1" applyProtection="1">
      <alignment horizontal="center" wrapText="1"/>
    </xf>
    <xf numFmtId="0" fontId="4" fillId="0" borderId="75" xfId="0" applyFont="1" applyBorder="1" applyAlignment="1">
      <alignment horizontal="center"/>
    </xf>
    <xf numFmtId="0" fontId="16" fillId="40" borderId="41" xfId="0" applyFont="1" applyFill="1" applyBorder="1" applyAlignment="1">
      <alignment vertical="center"/>
    </xf>
    <xf numFmtId="0" fontId="4" fillId="40" borderId="37" xfId="0" applyFont="1" applyFill="1" applyBorder="1" applyAlignment="1">
      <alignment vertical="center"/>
    </xf>
    <xf numFmtId="0" fontId="4" fillId="0" borderId="44" xfId="0" applyFont="1" applyFill="1" applyBorder="1" applyAlignment="1">
      <alignment vertical="center"/>
    </xf>
    <xf numFmtId="0" fontId="6" fillId="0" borderId="41" xfId="0" applyFont="1" applyFill="1" applyBorder="1" applyAlignment="1"/>
    <xf numFmtId="0" fontId="6" fillId="0" borderId="36" xfId="0" applyFont="1" applyBorder="1" applyAlignment="1">
      <alignment vertical="center"/>
    </xf>
    <xf numFmtId="0" fontId="6" fillId="0" borderId="41" xfId="0" applyFont="1" applyBorder="1" applyAlignment="1">
      <alignment vertical="center"/>
    </xf>
    <xf numFmtId="164" fontId="8" fillId="25" borderId="53" xfId="0" applyNumberFormat="1" applyFont="1" applyFill="1" applyBorder="1" applyAlignment="1">
      <alignment horizontal="center"/>
    </xf>
    <xf numFmtId="164" fontId="11" fillId="0" borderId="43" xfId="0" applyNumberFormat="1" applyFont="1" applyFill="1" applyBorder="1" applyAlignment="1" applyProtection="1">
      <protection locked="0"/>
    </xf>
    <xf numFmtId="164" fontId="11" fillId="0" borderId="37" xfId="0" applyNumberFormat="1" applyFont="1" applyFill="1" applyBorder="1" applyAlignment="1" applyProtection="1">
      <protection locked="0"/>
    </xf>
    <xf numFmtId="164" fontId="11" fillId="0" borderId="81" xfId="0" applyNumberFormat="1" applyFont="1" applyFill="1" applyBorder="1" applyAlignment="1" applyProtection="1">
      <protection locked="0"/>
    </xf>
    <xf numFmtId="164" fontId="11" fillId="0" borderId="32" xfId="0" applyNumberFormat="1" applyFont="1" applyFill="1" applyBorder="1" applyAlignment="1" applyProtection="1">
      <protection locked="0"/>
    </xf>
    <xf numFmtId="164" fontId="0" fillId="0" borderId="0" xfId="0" applyNumberFormat="1" applyFill="1" applyAlignment="1"/>
    <xf numFmtId="9" fontId="0" fillId="0" borderId="0" xfId="0" applyNumberFormat="1" applyFill="1" applyAlignment="1"/>
    <xf numFmtId="0" fontId="4" fillId="0" borderId="0" xfId="0" applyFont="1" applyFill="1" applyBorder="1" applyAlignment="1">
      <alignment horizontal="center"/>
    </xf>
    <xf numFmtId="0" fontId="0" fillId="0" borderId="0" xfId="0" applyFill="1" applyBorder="1" applyAlignment="1">
      <alignment horizontal="center"/>
    </xf>
    <xf numFmtId="0" fontId="16" fillId="0" borderId="0" xfId="0" applyFont="1" applyBorder="1" applyAlignment="1">
      <alignment vertical="center" wrapText="1"/>
    </xf>
    <xf numFmtId="0" fontId="8" fillId="0" borderId="10" xfId="0" applyFont="1" applyFill="1" applyBorder="1" applyAlignment="1" applyProtection="1">
      <alignment textRotation="90" wrapText="1"/>
    </xf>
    <xf numFmtId="0" fontId="6" fillId="0" borderId="29" xfId="0" applyFont="1" applyFill="1" applyBorder="1" applyAlignment="1" applyProtection="1">
      <alignment vertical="center" wrapText="1"/>
    </xf>
    <xf numFmtId="0" fontId="48" fillId="0" borderId="0" xfId="0" applyFont="1" applyFill="1" applyAlignment="1" applyProtection="1"/>
    <xf numFmtId="0" fontId="6" fillId="0" borderId="41" xfId="0" applyFont="1" applyFill="1" applyBorder="1" applyAlignment="1" applyProtection="1"/>
    <xf numFmtId="1" fontId="7" fillId="0" borderId="41" xfId="45" applyNumberFormat="1" applyFont="1" applyBorder="1" applyAlignment="1" applyProtection="1">
      <alignment horizontal="center" wrapText="1"/>
    </xf>
    <xf numFmtId="1" fontId="7" fillId="0" borderId="36" xfId="45" applyNumberFormat="1" applyFont="1" applyBorder="1" applyAlignment="1" applyProtection="1">
      <alignment horizontal="center" vertical="center" wrapText="1"/>
    </xf>
    <xf numFmtId="1" fontId="7" fillId="0" borderId="44" xfId="45" applyNumberFormat="1" applyFont="1" applyBorder="1" applyAlignment="1" applyProtection="1">
      <alignment horizontal="center" vertical="center" wrapText="1"/>
    </xf>
    <xf numFmtId="0" fontId="7" fillId="25" borderId="30" xfId="46" applyFont="1" applyFill="1" applyBorder="1"/>
    <xf numFmtId="0" fontId="7" fillId="0" borderId="98" xfId="0" applyFont="1" applyBorder="1" applyAlignment="1"/>
    <xf numFmtId="164" fontId="12" fillId="26" borderId="78" xfId="0" applyNumberFormat="1" applyFont="1" applyFill="1" applyBorder="1" applyAlignment="1" applyProtection="1">
      <alignment horizontal="right"/>
      <protection locked="0"/>
    </xf>
    <xf numFmtId="4" fontId="20" fillId="26" borderId="10" xfId="42" applyNumberFormat="1" applyFont="1" applyFill="1" applyBorder="1" applyAlignment="1" applyProtection="1">
      <alignment vertical="center" wrapText="1"/>
      <protection locked="0"/>
    </xf>
    <xf numFmtId="4" fontId="20" fillId="26" borderId="31" xfId="42" applyNumberFormat="1" applyFont="1" applyFill="1" applyBorder="1" applyAlignment="1" applyProtection="1">
      <alignment vertical="center" wrapText="1"/>
      <protection locked="0"/>
    </xf>
    <xf numFmtId="0" fontId="1" fillId="35" borderId="18" xfId="39" applyFont="1" applyFill="1" applyBorder="1" applyAlignment="1" applyProtection="1">
      <alignment horizontal="center"/>
    </xf>
    <xf numFmtId="0" fontId="1" fillId="35" borderId="13" xfId="39" applyFont="1" applyFill="1" applyBorder="1" applyAlignment="1" applyProtection="1">
      <alignment horizontal="center"/>
    </xf>
    <xf numFmtId="4" fontId="20" fillId="26" borderId="34" xfId="42" applyNumberFormat="1" applyFont="1" applyFill="1" applyBorder="1" applyAlignment="1" applyProtection="1">
      <alignment vertical="center" wrapText="1"/>
      <protection locked="0"/>
    </xf>
    <xf numFmtId="38" fontId="52" fillId="32" borderId="13" xfId="0" applyNumberFormat="1" applyFont="1" applyFill="1" applyBorder="1" applyProtection="1">
      <alignment vertical="top"/>
    </xf>
    <xf numFmtId="4" fontId="20" fillId="26" borderId="13" xfId="42" applyNumberFormat="1" applyFont="1" applyFill="1" applyBorder="1" applyAlignment="1" applyProtection="1">
      <alignment vertical="center" wrapText="1"/>
      <protection locked="0"/>
    </xf>
    <xf numFmtId="4" fontId="20" fillId="26" borderId="16" xfId="42" applyNumberFormat="1" applyFont="1" applyFill="1" applyBorder="1" applyAlignment="1" applyProtection="1">
      <alignment vertical="center" wrapText="1"/>
      <protection locked="0"/>
    </xf>
    <xf numFmtId="38" fontId="52" fillId="32" borderId="10" xfId="0" applyNumberFormat="1" applyFont="1" applyFill="1" applyBorder="1" applyProtection="1">
      <alignment vertical="top"/>
    </xf>
    <xf numFmtId="4" fontId="20" fillId="0" borderId="17" xfId="42" applyNumberFormat="1" applyFont="1" applyFill="1" applyBorder="1" applyAlignment="1" applyProtection="1">
      <alignment vertical="center" wrapText="1"/>
      <protection locked="0"/>
    </xf>
    <xf numFmtId="4" fontId="20" fillId="0" borderId="27" xfId="42" applyNumberFormat="1" applyFont="1" applyFill="1" applyBorder="1" applyAlignment="1" applyProtection="1">
      <alignment vertical="center" wrapText="1"/>
      <protection locked="0"/>
    </xf>
    <xf numFmtId="4" fontId="20" fillId="0" borderId="34" xfId="42" applyNumberFormat="1" applyFont="1" applyFill="1" applyBorder="1" applyAlignment="1" applyProtection="1">
      <alignment vertical="center" wrapText="1"/>
      <protection locked="0"/>
    </xf>
    <xf numFmtId="4" fontId="20" fillId="0" borderId="15" xfId="42" applyNumberFormat="1" applyFont="1" applyFill="1" applyBorder="1" applyAlignment="1" applyProtection="1">
      <alignment vertical="center" wrapText="1"/>
      <protection locked="0"/>
    </xf>
    <xf numFmtId="4" fontId="20" fillId="0" borderId="12" xfId="42" applyNumberFormat="1" applyFont="1" applyFill="1" applyBorder="1" applyAlignment="1" applyProtection="1">
      <alignment vertical="center" wrapText="1"/>
      <protection locked="0"/>
    </xf>
    <xf numFmtId="4" fontId="20" fillId="0" borderId="16" xfId="42" applyNumberFormat="1" applyFont="1" applyFill="1" applyBorder="1" applyAlignment="1" applyProtection="1">
      <alignment vertical="center" wrapText="1"/>
      <protection locked="0"/>
    </xf>
    <xf numFmtId="38" fontId="52" fillId="0" borderId="15" xfId="0" applyNumberFormat="1" applyFont="1" applyFill="1" applyBorder="1" applyProtection="1">
      <alignment vertical="top"/>
    </xf>
    <xf numFmtId="0" fontId="1" fillId="35" borderId="10" xfId="39" applyFont="1" applyFill="1" applyBorder="1" applyAlignment="1" applyProtection="1">
      <alignment horizontal="center"/>
    </xf>
    <xf numFmtId="3" fontId="32" fillId="32" borderId="43" xfId="0" applyNumberFormat="1" applyFont="1" applyFill="1" applyBorder="1" applyAlignment="1" applyProtection="1"/>
    <xf numFmtId="3" fontId="32" fillId="32" borderId="81" xfId="0" applyNumberFormat="1" applyFont="1" applyFill="1" applyBorder="1" applyAlignment="1" applyProtection="1"/>
    <xf numFmtId="0" fontId="10" fillId="0" borderId="53" xfId="0" applyFont="1" applyBorder="1" applyAlignment="1"/>
    <xf numFmtId="0" fontId="4" fillId="0" borderId="63" xfId="0" applyFont="1" applyBorder="1" applyAlignment="1">
      <alignment horizontal="centerContinuous" wrapText="1"/>
    </xf>
    <xf numFmtId="0" fontId="4" fillId="0" borderId="53" xfId="0" applyFont="1" applyBorder="1" applyAlignment="1">
      <alignment horizontal="centerContinuous" wrapText="1"/>
    </xf>
    <xf numFmtId="0" fontId="4" fillId="0" borderId="75" xfId="0" applyFont="1" applyBorder="1" applyAlignment="1">
      <alignment horizontal="centerContinuous" wrapText="1"/>
    </xf>
    <xf numFmtId="164" fontId="10" fillId="0" borderId="44" xfId="0" applyNumberFormat="1" applyFont="1" applyFill="1" applyBorder="1" applyAlignment="1"/>
    <xf numFmtId="0" fontId="4" fillId="31" borderId="63" xfId="0" applyFont="1" applyFill="1" applyBorder="1" applyAlignment="1">
      <alignment horizontal="left" vertical="center"/>
    </xf>
    <xf numFmtId="0" fontId="0" fillId="31" borderId="53" xfId="0" applyFill="1" applyBorder="1" applyAlignment="1"/>
    <xf numFmtId="0" fontId="8" fillId="31" borderId="64" xfId="0" applyFont="1" applyFill="1" applyBorder="1" applyAlignment="1" applyProtection="1">
      <alignment horizontal="center" wrapText="1"/>
    </xf>
    <xf numFmtId="0" fontId="16" fillId="0" borderId="63" xfId="0" applyFont="1" applyBorder="1" applyAlignment="1">
      <alignment vertical="center"/>
    </xf>
    <xf numFmtId="0" fontId="7" fillId="0" borderId="56" xfId="0" applyFont="1" applyBorder="1" applyAlignment="1" applyProtection="1"/>
    <xf numFmtId="0" fontId="7" fillId="0" borderId="12" xfId="0" applyFont="1" applyBorder="1" applyAlignment="1" applyProtection="1">
      <alignment wrapText="1"/>
    </xf>
    <xf numFmtId="0" fontId="7" fillId="0" borderId="72" xfId="0" applyFont="1" applyBorder="1" applyAlignment="1" applyProtection="1"/>
    <xf numFmtId="0" fontId="7" fillId="0" borderId="11" xfId="0" applyFont="1" applyBorder="1" applyAlignment="1" applyProtection="1">
      <alignment wrapText="1"/>
    </xf>
    <xf numFmtId="0" fontId="7" fillId="0" borderId="98" xfId="0" applyFont="1" applyBorder="1" applyAlignment="1" applyProtection="1"/>
    <xf numFmtId="0" fontId="7" fillId="0" borderId="99" xfId="0" applyFont="1" applyBorder="1" applyAlignment="1" applyProtection="1">
      <alignment wrapText="1"/>
    </xf>
    <xf numFmtId="0" fontId="8" fillId="0" borderId="63" xfId="0" applyFont="1" applyBorder="1" applyAlignment="1" applyProtection="1"/>
    <xf numFmtId="0" fontId="8" fillId="0" borderId="53" xfId="0" applyFont="1" applyBorder="1" applyAlignment="1" applyProtection="1">
      <alignment wrapText="1"/>
    </xf>
    <xf numFmtId="164" fontId="11" fillId="26" borderId="77" xfId="0" applyNumberFormat="1" applyFont="1" applyFill="1" applyBorder="1" applyAlignment="1" applyProtection="1">
      <protection locked="0"/>
    </xf>
    <xf numFmtId="164" fontId="0" fillId="32" borderId="64" xfId="0" applyNumberFormat="1" applyFill="1" applyBorder="1" applyAlignment="1"/>
    <xf numFmtId="0" fontId="8" fillId="0" borderId="0" xfId="0" applyFont="1" applyBorder="1" applyAlignment="1" applyProtection="1">
      <alignment wrapText="1"/>
    </xf>
    <xf numFmtId="0" fontId="41" fillId="0" borderId="0" xfId="0" applyFont="1" applyFill="1" applyBorder="1" applyAlignment="1"/>
    <xf numFmtId="164" fontId="4" fillId="0" borderId="64" xfId="0" applyNumberFormat="1" applyFont="1" applyFill="1" applyBorder="1" applyAlignment="1"/>
    <xf numFmtId="164" fontId="10" fillId="0" borderId="77" xfId="0" applyNumberFormat="1" applyFont="1" applyFill="1" applyBorder="1" applyAlignment="1" applyProtection="1">
      <protection locked="0"/>
    </xf>
    <xf numFmtId="164" fontId="11" fillId="26" borderId="83" xfId="0" applyNumberFormat="1" applyFont="1" applyFill="1" applyBorder="1" applyAlignment="1" applyProtection="1">
      <protection locked="0"/>
    </xf>
    <xf numFmtId="164" fontId="4" fillId="32" borderId="71" xfId="0" applyNumberFormat="1" applyFont="1" applyFill="1" applyBorder="1" applyAlignment="1"/>
    <xf numFmtId="0" fontId="10" fillId="28" borderId="69" xfId="0" applyFont="1" applyFill="1" applyBorder="1" applyAlignment="1" applyProtection="1">
      <alignment horizontal="center" vertical="center" textRotation="90" wrapText="1"/>
    </xf>
    <xf numFmtId="0" fontId="10" fillId="28" borderId="70" xfId="0" applyFont="1" applyFill="1" applyBorder="1" applyAlignment="1" applyProtection="1">
      <alignment horizontal="center" vertical="center" textRotation="90" wrapText="1"/>
    </xf>
    <xf numFmtId="0" fontId="7" fillId="0" borderId="27" xfId="0" applyFont="1" applyBorder="1" applyAlignment="1" applyProtection="1">
      <alignment wrapText="1"/>
    </xf>
    <xf numFmtId="0" fontId="0" fillId="0" borderId="114" xfId="0" applyBorder="1" applyAlignment="1" applyProtection="1"/>
    <xf numFmtId="0" fontId="4" fillId="0" borderId="114" xfId="0" applyFont="1" applyBorder="1" applyAlignment="1" applyProtection="1"/>
    <xf numFmtId="0" fontId="0" fillId="0" borderId="114" xfId="0" applyFill="1" applyBorder="1" applyAlignment="1" applyProtection="1"/>
    <xf numFmtId="0" fontId="0" fillId="0" borderId="115" xfId="0" applyBorder="1" applyAlignment="1" applyProtection="1"/>
    <xf numFmtId="0" fontId="4" fillId="0" borderId="115" xfId="0" applyFont="1" applyBorder="1" applyAlignment="1" applyProtection="1"/>
    <xf numFmtId="0" fontId="0" fillId="0" borderId="115" xfId="0" applyFill="1" applyBorder="1" applyAlignment="1" applyProtection="1"/>
    <xf numFmtId="0" fontId="0" fillId="0" borderId="76" xfId="0" applyBorder="1" applyAlignment="1" applyProtection="1">
      <alignment horizontal="center"/>
    </xf>
    <xf numFmtId="0" fontId="0" fillId="0" borderId="108" xfId="0" applyBorder="1" applyAlignment="1" applyProtection="1">
      <alignment horizontal="center"/>
    </xf>
    <xf numFmtId="0" fontId="10" fillId="0" borderId="0" xfId="0" applyFont="1" applyAlignment="1">
      <alignment horizontal="center" vertical="top"/>
    </xf>
    <xf numFmtId="179" fontId="97" fillId="26" borderId="14" xfId="0" applyNumberFormat="1" applyFont="1" applyFill="1" applyBorder="1" applyAlignment="1" applyProtection="1">
      <alignment horizontal="left"/>
      <protection locked="0"/>
    </xf>
    <xf numFmtId="179" fontId="97" fillId="26" borderId="13" xfId="0" applyNumberFormat="1" applyFont="1" applyFill="1" applyBorder="1" applyAlignment="1" applyProtection="1">
      <alignment horizontal="left"/>
      <protection locked="0"/>
    </xf>
    <xf numFmtId="179" fontId="97" fillId="26" borderId="10" xfId="0" applyNumberFormat="1" applyFont="1" applyFill="1" applyBorder="1" applyAlignment="1" applyProtection="1">
      <alignment horizontal="left"/>
      <protection locked="0"/>
    </xf>
    <xf numFmtId="0" fontId="8" fillId="0" borderId="100" xfId="0" applyFont="1" applyBorder="1" applyAlignment="1" applyProtection="1">
      <alignment horizontal="center" textRotation="90" wrapText="1"/>
    </xf>
    <xf numFmtId="0" fontId="8" fillId="0" borderId="88" xfId="0" applyFont="1" applyBorder="1" applyAlignment="1" applyProtection="1">
      <alignment horizontal="center" textRotation="90" wrapText="1"/>
    </xf>
    <xf numFmtId="171" fontId="7" fillId="0" borderId="0" xfId="52" applyNumberFormat="1" applyFont="1" applyBorder="1"/>
    <xf numFmtId="0" fontId="4" fillId="0" borderId="84" xfId="0" applyFont="1" applyBorder="1" applyAlignment="1" applyProtection="1">
      <alignment horizontal="center"/>
    </xf>
    <xf numFmtId="0" fontId="4" fillId="0" borderId="76" xfId="0" applyFont="1" applyBorder="1" applyAlignment="1" applyProtection="1">
      <alignment horizontal="center"/>
    </xf>
    <xf numFmtId="0" fontId="1" fillId="0" borderId="63" xfId="0" applyFont="1" applyBorder="1" applyAlignment="1"/>
    <xf numFmtId="0" fontId="4" fillId="0" borderId="53" xfId="0" applyFont="1" applyBorder="1" applyAlignment="1" applyProtection="1">
      <alignment horizontal="center"/>
    </xf>
    <xf numFmtId="0" fontId="1" fillId="0" borderId="75" xfId="0" applyFont="1" applyBorder="1" applyAlignment="1"/>
    <xf numFmtId="0" fontId="4" fillId="0" borderId="73" xfId="0" applyFont="1" applyBorder="1" applyAlignment="1" applyProtection="1">
      <alignment horizontal="center"/>
    </xf>
    <xf numFmtId="0" fontId="4" fillId="0" borderId="74" xfId="0" applyFont="1" applyBorder="1" applyAlignment="1" applyProtection="1">
      <alignment horizontal="center"/>
    </xf>
    <xf numFmtId="0" fontId="4" fillId="0" borderId="70" xfId="0" applyFont="1" applyBorder="1" applyAlignment="1" applyProtection="1">
      <alignment horizontal="center"/>
    </xf>
    <xf numFmtId="0" fontId="1" fillId="0" borderId="36" xfId="0" applyFont="1" applyBorder="1" applyAlignment="1"/>
    <xf numFmtId="0" fontId="10" fillId="0" borderId="48" xfId="0" applyFont="1" applyBorder="1" applyAlignment="1" applyProtection="1">
      <alignment horizontal="center" wrapText="1"/>
    </xf>
    <xf numFmtId="164" fontId="0" fillId="0" borderId="64" xfId="0" applyNumberFormat="1" applyFill="1" applyBorder="1" applyAlignment="1" applyProtection="1"/>
    <xf numFmtId="164" fontId="8" fillId="32" borderId="64" xfId="0" applyNumberFormat="1" applyFont="1" applyFill="1" applyBorder="1" applyAlignment="1" applyProtection="1"/>
    <xf numFmtId="1" fontId="6" fillId="0" borderId="78" xfId="45" applyNumberFormat="1" applyFont="1" applyBorder="1" applyAlignment="1" applyProtection="1">
      <alignment horizontal="center" vertical="center" wrapText="1"/>
    </xf>
    <xf numFmtId="0" fontId="1" fillId="0" borderId="106" xfId="0" applyFont="1" applyBorder="1" applyAlignment="1" applyProtection="1">
      <alignment horizontal="center" textRotation="90" wrapText="1"/>
    </xf>
    <xf numFmtId="0" fontId="1" fillId="0" borderId="61" xfId="0" applyFont="1" applyBorder="1" applyAlignment="1" applyProtection="1">
      <alignment horizontal="center" textRotation="90" wrapText="1"/>
    </xf>
    <xf numFmtId="169" fontId="11" fillId="32" borderId="78" xfId="45" applyNumberFormat="1" applyFont="1" applyFill="1" applyBorder="1" applyProtection="1">
      <protection locked="0"/>
    </xf>
    <xf numFmtId="164" fontId="11" fillId="32" borderId="78" xfId="45" applyNumberFormat="1" applyFont="1" applyFill="1" applyBorder="1" applyProtection="1">
      <protection locked="0"/>
    </xf>
    <xf numFmtId="169" fontId="1" fillId="0" borderId="60" xfId="45" applyNumberFormat="1" applyFont="1" applyFill="1" applyBorder="1" applyProtection="1">
      <protection locked="0"/>
    </xf>
    <xf numFmtId="169" fontId="11" fillId="0" borderId="81" xfId="45" applyNumberFormat="1" applyFont="1" applyFill="1" applyBorder="1" applyProtection="1">
      <protection locked="0"/>
    </xf>
    <xf numFmtId="0" fontId="12" fillId="26" borderId="0" xfId="0" applyFont="1" applyFill="1" applyAlignment="1" applyProtection="1">
      <alignment horizontal="left" indent="1"/>
      <protection locked="0"/>
    </xf>
    <xf numFmtId="15" fontId="11" fillId="26" borderId="18" xfId="0" applyNumberFormat="1" applyFont="1" applyFill="1" applyBorder="1" applyAlignment="1" applyProtection="1">
      <alignment wrapText="1"/>
      <protection locked="0"/>
    </xf>
    <xf numFmtId="0" fontId="4" fillId="0" borderId="27" xfId="46" applyFont="1" applyBorder="1"/>
    <xf numFmtId="0" fontId="112" fillId="0" borderId="12" xfId="46" applyFont="1" applyBorder="1" applyAlignment="1">
      <alignment horizontal="center"/>
    </xf>
    <xf numFmtId="0" fontId="1" fillId="0" borderId="16" xfId="46" applyBorder="1"/>
    <xf numFmtId="0" fontId="1" fillId="0" borderId="27" xfId="47" applyFont="1" applyBorder="1" applyAlignment="1" applyProtection="1">
      <alignment horizontal="center"/>
    </xf>
    <xf numFmtId="0" fontId="1" fillId="0" borderId="27" xfId="47" applyFont="1" applyBorder="1" applyAlignment="1" applyProtection="1">
      <alignment horizontal="centerContinuous"/>
    </xf>
    <xf numFmtId="49" fontId="1" fillId="0" borderId="0" xfId="0" applyNumberFormat="1" applyFont="1" applyFill="1" applyBorder="1" applyAlignment="1">
      <alignment horizontal="center"/>
    </xf>
    <xf numFmtId="178" fontId="1" fillId="0" borderId="0" xfId="0" applyNumberFormat="1" applyFont="1" applyFill="1" applyBorder="1" applyAlignment="1"/>
    <xf numFmtId="178" fontId="11" fillId="0" borderId="0" xfId="0" applyNumberFormat="1" applyFont="1" applyFill="1" applyBorder="1" applyAlignment="1"/>
    <xf numFmtId="183" fontId="10" fillId="24" borderId="0" xfId="47" applyNumberFormat="1" applyFont="1" applyFill="1" applyBorder="1" applyProtection="1"/>
    <xf numFmtId="183" fontId="10" fillId="24" borderId="12" xfId="47" applyNumberFormat="1" applyFont="1" applyFill="1" applyBorder="1" applyProtection="1"/>
    <xf numFmtId="178" fontId="11" fillId="0" borderId="0" xfId="0" quotePrefix="1" applyNumberFormat="1" applyFont="1" applyFill="1" applyBorder="1" applyAlignment="1"/>
    <xf numFmtId="174" fontId="7" fillId="0" borderId="14" xfId="52" applyNumberFormat="1" applyFont="1" applyBorder="1"/>
    <xf numFmtId="14" fontId="7" fillId="0" borderId="14" xfId="52" applyNumberFormat="1" applyFont="1" applyBorder="1"/>
    <xf numFmtId="164" fontId="1" fillId="0" borderId="0" xfId="46" applyNumberFormat="1" applyFont="1" applyFill="1" applyBorder="1"/>
    <xf numFmtId="183" fontId="10" fillId="0" borderId="0" xfId="47" applyNumberFormat="1" applyFont="1" applyFill="1" applyBorder="1" applyProtection="1"/>
    <xf numFmtId="14" fontId="1" fillId="0" borderId="0" xfId="46" applyNumberFormat="1" applyFont="1" applyFill="1" applyBorder="1" applyAlignment="1" applyProtection="1">
      <alignment horizontal="left"/>
      <protection locked="0"/>
    </xf>
    <xf numFmtId="0" fontId="16" fillId="0" borderId="27" xfId="46" applyFont="1" applyBorder="1"/>
    <xf numFmtId="182" fontId="0" fillId="0" borderId="0" xfId="0" applyNumberFormat="1" applyBorder="1" applyAlignment="1"/>
    <xf numFmtId="0" fontId="12" fillId="26" borderId="0" xfId="0" applyFont="1" applyFill="1" applyBorder="1" applyAlignment="1" applyProtection="1">
      <alignment horizontal="left" indent="1"/>
      <protection locked="0"/>
    </xf>
    <xf numFmtId="0" fontId="113" fillId="0" borderId="0" xfId="0" applyFont="1" applyBorder="1" applyAlignment="1">
      <alignment horizontal="center"/>
    </xf>
    <xf numFmtId="0" fontId="100" fillId="0" borderId="17" xfId="0" applyFont="1" applyBorder="1" applyAlignment="1"/>
    <xf numFmtId="0" fontId="4" fillId="0" borderId="30" xfId="0" applyFont="1" applyBorder="1" applyAlignment="1" applyProtection="1">
      <alignment horizontal="center"/>
    </xf>
    <xf numFmtId="0" fontId="100" fillId="0" borderId="29" xfId="0" applyFont="1" applyBorder="1" applyAlignment="1"/>
    <xf numFmtId="0" fontId="9" fillId="0" borderId="27" xfId="0" applyFont="1" applyBorder="1" applyAlignment="1">
      <alignment horizontal="center"/>
    </xf>
    <xf numFmtId="0" fontId="99" fillId="0" borderId="0" xfId="0" applyFont="1" applyBorder="1" applyAlignment="1">
      <alignment horizontal="center"/>
    </xf>
    <xf numFmtId="166" fontId="0" fillId="0" borderId="0" xfId="0" applyNumberFormat="1" applyBorder="1" applyAlignment="1"/>
    <xf numFmtId="166" fontId="0" fillId="0" borderId="29" xfId="0" applyNumberFormat="1" applyBorder="1" applyAlignment="1"/>
    <xf numFmtId="166" fontId="0" fillId="37" borderId="11" xfId="0" applyNumberFormat="1" applyFill="1" applyBorder="1" applyAlignment="1"/>
    <xf numFmtId="166" fontId="0" fillId="37" borderId="27" xfId="0" applyNumberFormat="1" applyFill="1" applyBorder="1" applyAlignment="1"/>
    <xf numFmtId="166" fontId="0" fillId="37" borderId="99" xfId="0" applyNumberFormat="1" applyFill="1" applyBorder="1" applyAlignment="1"/>
    <xf numFmtId="184" fontId="0" fillId="0" borderId="0" xfId="0" applyNumberFormat="1" applyBorder="1" applyAlignment="1"/>
    <xf numFmtId="0" fontId="113" fillId="0" borderId="34" xfId="0" applyFont="1" applyBorder="1" applyAlignment="1">
      <alignment horizontal="center"/>
    </xf>
    <xf numFmtId="0" fontId="101" fillId="0" borderId="0" xfId="0" applyFont="1" applyAlignment="1"/>
    <xf numFmtId="0" fontId="102" fillId="24" borderId="0" xfId="0" applyFont="1" applyFill="1" applyBorder="1" applyAlignment="1"/>
    <xf numFmtId="0" fontId="103" fillId="24" borderId="0" xfId="0" applyFont="1" applyFill="1" applyBorder="1" applyAlignment="1"/>
    <xf numFmtId="0" fontId="104" fillId="24" borderId="0" xfId="0" applyFont="1" applyFill="1" applyAlignment="1" applyProtection="1"/>
    <xf numFmtId="0" fontId="102" fillId="24" borderId="0" xfId="0" applyFont="1" applyFill="1" applyAlignment="1"/>
    <xf numFmtId="0" fontId="103" fillId="24" borderId="0" xfId="0" applyFont="1" applyFill="1" applyAlignment="1" applyProtection="1"/>
    <xf numFmtId="0" fontId="104" fillId="0" borderId="0" xfId="0" applyFont="1" applyFill="1" applyBorder="1" applyAlignment="1" applyProtection="1"/>
    <xf numFmtId="0" fontId="102" fillId="24" borderId="0" xfId="0" applyFont="1" applyFill="1" applyBorder="1" applyAlignment="1">
      <alignment horizontal="left"/>
    </xf>
    <xf numFmtId="0" fontId="103" fillId="24" borderId="0" xfId="0" applyFont="1" applyFill="1" applyBorder="1" applyAlignment="1">
      <alignment horizontal="left"/>
    </xf>
    <xf numFmtId="0" fontId="104" fillId="24" borderId="0" xfId="0" applyFont="1" applyFill="1" applyBorder="1" applyAlignment="1" applyProtection="1"/>
    <xf numFmtId="0" fontId="102" fillId="24" borderId="32" xfId="0" applyFont="1" applyFill="1" applyBorder="1" applyAlignment="1">
      <alignment horizontal="left"/>
    </xf>
    <xf numFmtId="0" fontId="103" fillId="24" borderId="32" xfId="0" applyFont="1" applyFill="1" applyBorder="1" applyAlignment="1">
      <alignment horizontal="left"/>
    </xf>
    <xf numFmtId="0" fontId="104" fillId="24" borderId="32" xfId="0" applyFont="1" applyFill="1" applyBorder="1" applyAlignment="1" applyProtection="1"/>
    <xf numFmtId="0" fontId="103" fillId="24" borderId="32" xfId="0" applyFont="1" applyFill="1" applyBorder="1" applyAlignment="1" applyProtection="1"/>
    <xf numFmtId="0" fontId="64" fillId="0" borderId="0" xfId="0" applyFont="1" applyFill="1" applyBorder="1" applyAlignment="1" applyProtection="1"/>
    <xf numFmtId="0" fontId="105" fillId="0" borderId="0" xfId="0" applyFont="1" applyBorder="1" applyAlignment="1" applyProtection="1"/>
    <xf numFmtId="0" fontId="64" fillId="0" borderId="0" xfId="0" applyFont="1" applyBorder="1" applyAlignment="1" applyProtection="1"/>
    <xf numFmtId="0" fontId="64" fillId="0" borderId="0" xfId="0" applyFont="1" applyAlignment="1" applyProtection="1"/>
    <xf numFmtId="0" fontId="105" fillId="0" borderId="0" xfId="0" applyFont="1" applyAlignment="1" applyProtection="1"/>
    <xf numFmtId="0" fontId="64" fillId="0" borderId="0" xfId="0" applyFont="1" applyFill="1" applyAlignment="1" applyProtection="1"/>
    <xf numFmtId="0" fontId="64" fillId="38" borderId="13" xfId="0" applyFont="1" applyFill="1" applyBorder="1" applyAlignment="1" applyProtection="1">
      <alignment horizontal="centerContinuous"/>
    </xf>
    <xf numFmtId="0" fontId="62" fillId="33" borderId="17" xfId="0" applyFont="1" applyFill="1" applyBorder="1" applyAlignment="1" applyProtection="1">
      <alignment horizontal="centerContinuous" wrapText="1"/>
    </xf>
    <xf numFmtId="0" fontId="62" fillId="33" borderId="34" xfId="0" applyFont="1" applyFill="1" applyBorder="1" applyAlignment="1" applyProtection="1">
      <alignment horizontal="centerContinuous" wrapText="1"/>
    </xf>
    <xf numFmtId="0" fontId="62" fillId="28" borderId="30" xfId="0" applyFont="1" applyFill="1" applyBorder="1" applyAlignment="1" applyProtection="1">
      <alignment horizontal="centerContinuous"/>
    </xf>
    <xf numFmtId="0" fontId="62" fillId="28" borderId="11" xfId="0" applyFont="1" applyFill="1" applyBorder="1" applyAlignment="1" applyProtection="1">
      <alignment horizontal="centerContinuous"/>
    </xf>
    <xf numFmtId="0" fontId="64" fillId="38" borderId="10" xfId="0" applyFont="1" applyFill="1" applyBorder="1" applyAlignment="1" applyProtection="1">
      <alignment horizontal="center"/>
    </xf>
    <xf numFmtId="0" fontId="62" fillId="33" borderId="15" xfId="0" applyFont="1" applyFill="1" applyBorder="1" applyAlignment="1" applyProtection="1">
      <alignment horizontal="centerContinuous" wrapText="1"/>
    </xf>
    <xf numFmtId="0" fontId="62" fillId="33" borderId="16" xfId="0" applyFont="1" applyFill="1" applyBorder="1" applyAlignment="1" applyProtection="1">
      <alignment horizontal="centerContinuous" wrapText="1"/>
    </xf>
    <xf numFmtId="0" fontId="63" fillId="0" borderId="0" xfId="0" applyFont="1" applyFill="1" applyBorder="1" applyAlignment="1"/>
    <xf numFmtId="0" fontId="63" fillId="0" borderId="0" xfId="0" applyFont="1" applyAlignment="1">
      <alignment wrapText="1"/>
    </xf>
    <xf numFmtId="0" fontId="105" fillId="0" borderId="18" xfId="0" applyFont="1" applyBorder="1" applyAlignment="1" applyProtection="1">
      <alignment horizontal="center" textRotation="90" wrapText="1"/>
    </xf>
    <xf numFmtId="0" fontId="106" fillId="0" borderId="18" xfId="0" applyFont="1" applyBorder="1" applyAlignment="1" applyProtection="1">
      <alignment horizontal="center" textRotation="90" wrapText="1"/>
    </xf>
    <xf numFmtId="0" fontId="105" fillId="0" borderId="13" xfId="0" applyFont="1" applyFill="1" applyBorder="1" applyAlignment="1" applyProtection="1">
      <alignment horizontal="center" textRotation="90" wrapText="1"/>
    </xf>
    <xf numFmtId="0" fontId="106" fillId="0" borderId="14" xfId="0" applyFont="1" applyFill="1" applyBorder="1" applyAlignment="1" applyProtection="1">
      <alignment horizontal="center" textRotation="90" wrapText="1"/>
    </xf>
    <xf numFmtId="0" fontId="105" fillId="0" borderId="18" xfId="0" applyFont="1" applyFill="1" applyBorder="1" applyAlignment="1" applyProtection="1">
      <alignment horizontal="center" textRotation="90" wrapText="1"/>
    </xf>
    <xf numFmtId="0" fontId="105" fillId="0" borderId="28" xfId="0" applyFont="1" applyFill="1" applyBorder="1" applyAlignment="1" applyProtection="1">
      <alignment horizontal="center" textRotation="90" wrapText="1"/>
    </xf>
    <xf numFmtId="0" fontId="63" fillId="0" borderId="0" xfId="0" applyFont="1" applyAlignment="1"/>
    <xf numFmtId="0" fontId="105" fillId="0" borderId="18" xfId="0" applyFont="1" applyBorder="1" applyAlignment="1" applyProtection="1">
      <alignment horizontal="center" wrapText="1"/>
    </xf>
    <xf numFmtId="0" fontId="106" fillId="0" borderId="18" xfId="0" applyFont="1" applyBorder="1" applyAlignment="1" applyProtection="1">
      <alignment horizontal="center" wrapText="1"/>
    </xf>
    <xf numFmtId="0" fontId="105" fillId="0" borderId="18" xfId="0" applyFont="1" applyFill="1" applyBorder="1" applyAlignment="1" applyProtection="1">
      <alignment horizontal="center" wrapText="1"/>
    </xf>
    <xf numFmtId="0" fontId="63" fillId="0" borderId="0" xfId="0" applyFont="1" applyFill="1" applyAlignment="1">
      <alignment wrapText="1"/>
    </xf>
    <xf numFmtId="0" fontId="63" fillId="0" borderId="0" xfId="0" applyFont="1" applyFill="1" applyAlignment="1">
      <alignment textRotation="90" wrapText="1"/>
    </xf>
    <xf numFmtId="0" fontId="63" fillId="0" borderId="0" xfId="0" applyFont="1" applyFill="1" applyAlignment="1"/>
    <xf numFmtId="0" fontId="107" fillId="0" borderId="0" xfId="0" applyFont="1" applyAlignment="1"/>
    <xf numFmtId="0" fontId="108" fillId="0" borderId="0" xfId="0" applyFont="1" applyAlignment="1"/>
    <xf numFmtId="0" fontId="108" fillId="0" borderId="73" xfId="0" applyFont="1" applyBorder="1" applyAlignment="1"/>
    <xf numFmtId="164" fontId="63" fillId="40" borderId="74" xfId="0" applyNumberFormat="1" applyFont="1" applyFill="1" applyBorder="1" applyAlignment="1" applyProtection="1">
      <protection locked="0"/>
    </xf>
    <xf numFmtId="164" fontId="62" fillId="32" borderId="64" xfId="0" applyNumberFormat="1" applyFont="1" applyFill="1" applyBorder="1" applyAlignment="1"/>
    <xf numFmtId="164" fontId="63" fillId="40" borderId="74" xfId="0" applyNumberFormat="1" applyFont="1" applyFill="1" applyBorder="1" applyAlignment="1"/>
    <xf numFmtId="0" fontId="109" fillId="26" borderId="18" xfId="50" applyFont="1" applyFill="1" applyBorder="1" applyAlignment="1" applyProtection="1">
      <alignment wrapText="1"/>
      <protection locked="0"/>
    </xf>
    <xf numFmtId="164" fontId="109" fillId="26" borderId="18" xfId="0" applyNumberFormat="1" applyFont="1" applyFill="1" applyBorder="1" applyAlignment="1" applyProtection="1">
      <protection locked="0"/>
    </xf>
    <xf numFmtId="164" fontId="109" fillId="26" borderId="30" xfId="0" applyNumberFormat="1" applyFont="1" applyFill="1" applyBorder="1" applyAlignment="1" applyProtection="1">
      <protection locked="0"/>
    </xf>
    <xf numFmtId="164" fontId="63" fillId="32" borderId="77" xfId="0" applyNumberFormat="1" applyFont="1" applyFill="1" applyBorder="1" applyAlignment="1">
      <alignment wrapText="1"/>
    </xf>
    <xf numFmtId="0" fontId="110" fillId="0" borderId="0" xfId="0" applyFont="1" applyAlignment="1">
      <alignment wrapText="1"/>
    </xf>
    <xf numFmtId="164" fontId="109" fillId="26" borderId="18" xfId="0" applyNumberFormat="1" applyFont="1" applyFill="1" applyBorder="1" applyAlignment="1" applyProtection="1">
      <alignment horizontal="center"/>
      <protection locked="0"/>
    </xf>
    <xf numFmtId="0" fontId="109" fillId="26" borderId="18" xfId="0" applyFont="1" applyFill="1" applyBorder="1" applyAlignment="1" applyProtection="1">
      <alignment wrapText="1"/>
      <protection locked="0"/>
    </xf>
    <xf numFmtId="0" fontId="108" fillId="32" borderId="73" xfId="0" applyFont="1" applyFill="1" applyBorder="1" applyAlignment="1"/>
    <xf numFmtId="164" fontId="62" fillId="32" borderId="74" xfId="0" applyNumberFormat="1" applyFont="1" applyFill="1" applyBorder="1" applyAlignment="1" applyProtection="1"/>
    <xf numFmtId="164" fontId="62" fillId="32" borderId="64" xfId="0" applyNumberFormat="1" applyFont="1" applyFill="1" applyBorder="1" applyAlignment="1" applyProtection="1"/>
    <xf numFmtId="0" fontId="109" fillId="26" borderId="13" xfId="0" applyFont="1" applyFill="1" applyBorder="1" applyAlignment="1" applyProtection="1">
      <alignment wrapText="1"/>
      <protection locked="0"/>
    </xf>
    <xf numFmtId="0" fontId="63" fillId="0" borderId="0" xfId="0" applyFont="1" applyBorder="1" applyAlignment="1"/>
    <xf numFmtId="0" fontId="63" fillId="0" borderId="12" xfId="0" applyFont="1" applyBorder="1" applyAlignment="1"/>
    <xf numFmtId="164" fontId="63" fillId="32" borderId="18" xfId="0" applyNumberFormat="1" applyFont="1" applyFill="1" applyBorder="1" applyAlignment="1">
      <alignment wrapText="1"/>
    </xf>
    <xf numFmtId="0" fontId="62" fillId="32" borderId="73" xfId="0" applyFont="1" applyFill="1" applyBorder="1" applyAlignment="1">
      <alignment horizontal="right" wrapText="1"/>
    </xf>
    <xf numFmtId="164" fontId="63" fillId="32" borderId="73" xfId="0" applyNumberFormat="1" applyFont="1" applyFill="1" applyBorder="1" applyAlignment="1" applyProtection="1"/>
    <xf numFmtId="164" fontId="63" fillId="32" borderId="69" xfId="0" applyNumberFormat="1" applyFont="1" applyFill="1" applyBorder="1" applyAlignment="1" applyProtection="1"/>
    <xf numFmtId="164" fontId="63" fillId="32" borderId="70" xfId="0" applyNumberFormat="1" applyFont="1" applyFill="1" applyBorder="1" applyAlignment="1" applyProtection="1"/>
    <xf numFmtId="0" fontId="63" fillId="35" borderId="0" xfId="0" applyFont="1" applyFill="1" applyBorder="1" applyAlignment="1" applyProtection="1"/>
    <xf numFmtId="0" fontId="109" fillId="35" borderId="0" xfId="0" applyFont="1" applyFill="1" applyBorder="1" applyAlignment="1" applyProtection="1">
      <alignment wrapText="1"/>
    </xf>
    <xf numFmtId="164" fontId="109" fillId="35" borderId="0" xfId="0" applyNumberFormat="1" applyFont="1" applyFill="1" applyBorder="1" applyAlignment="1" applyProtection="1">
      <alignment wrapText="1"/>
    </xf>
    <xf numFmtId="164" fontId="63" fillId="35" borderId="0" xfId="0" applyNumberFormat="1" applyFont="1" applyFill="1" applyBorder="1" applyAlignment="1" applyProtection="1">
      <alignment wrapText="1"/>
    </xf>
    <xf numFmtId="0" fontId="63" fillId="35" borderId="0" xfId="0" applyFont="1" applyFill="1" applyBorder="1" applyAlignment="1" applyProtection="1">
      <alignment wrapText="1"/>
    </xf>
    <xf numFmtId="0" fontId="108" fillId="0" borderId="0" xfId="0" applyFont="1" applyAlignment="1">
      <alignment wrapText="1"/>
    </xf>
    <xf numFmtId="164" fontId="63" fillId="0" borderId="73" xfId="0" applyNumberFormat="1" applyFont="1" applyBorder="1" applyAlignment="1"/>
    <xf numFmtId="164" fontId="63" fillId="0" borderId="69" xfId="0" applyNumberFormat="1" applyFont="1" applyBorder="1" applyAlignment="1"/>
    <xf numFmtId="164" fontId="63" fillId="0" borderId="70" xfId="0" applyNumberFormat="1" applyFont="1" applyBorder="1" applyAlignment="1"/>
    <xf numFmtId="164" fontId="63" fillId="0" borderId="64" xfId="0" applyNumberFormat="1" applyFont="1" applyBorder="1" applyAlignment="1"/>
    <xf numFmtId="164" fontId="63" fillId="0" borderId="53" xfId="0" applyNumberFormat="1" applyFont="1" applyBorder="1" applyAlignment="1"/>
    <xf numFmtId="0" fontId="108" fillId="0" borderId="63" xfId="0" applyFont="1" applyBorder="1" applyAlignment="1">
      <alignment wrapText="1"/>
    </xf>
    <xf numFmtId="164" fontId="108" fillId="0" borderId="69" xfId="0" applyNumberFormat="1" applyFont="1" applyBorder="1" applyAlignment="1"/>
    <xf numFmtId="164" fontId="108" fillId="0" borderId="70" xfId="0" applyNumberFormat="1" applyFont="1" applyBorder="1" applyAlignment="1"/>
    <xf numFmtId="0" fontId="63" fillId="0" borderId="0" xfId="0" applyFont="1" applyAlignment="1">
      <alignment horizontal="right"/>
    </xf>
    <xf numFmtId="164" fontId="63" fillId="0" borderId="0" xfId="0" applyNumberFormat="1" applyFont="1" applyBorder="1" applyAlignment="1"/>
    <xf numFmtId="175" fontId="63" fillId="0" borderId="0" xfId="0" applyNumberFormat="1" applyFont="1" applyBorder="1" applyAlignment="1"/>
    <xf numFmtId="175" fontId="63" fillId="0" borderId="0" xfId="0" applyNumberFormat="1" applyFont="1" applyAlignment="1"/>
    <xf numFmtId="164" fontId="11" fillId="26" borderId="73" xfId="0" applyNumberFormat="1" applyFont="1" applyFill="1" applyBorder="1" applyAlignment="1" applyProtection="1">
      <protection locked="0"/>
    </xf>
    <xf numFmtId="164" fontId="11" fillId="26" borderId="69" xfId="0" applyNumberFormat="1" applyFont="1" applyFill="1" applyBorder="1" applyAlignment="1" applyProtection="1">
      <protection locked="0"/>
    </xf>
    <xf numFmtId="164" fontId="11" fillId="26" borderId="75" xfId="0" applyNumberFormat="1" applyFont="1" applyFill="1" applyBorder="1" applyAlignment="1" applyProtection="1">
      <protection locked="0"/>
    </xf>
    <xf numFmtId="0" fontId="0" fillId="0" borderId="0" xfId="0" applyBorder="1" applyAlignment="1">
      <alignment horizontal="right"/>
    </xf>
    <xf numFmtId="0" fontId="0" fillId="0" borderId="0" xfId="0" applyFill="1" applyBorder="1" applyAlignment="1">
      <alignment horizontal="right"/>
    </xf>
    <xf numFmtId="0" fontId="12" fillId="26" borderId="0" xfId="0" applyFont="1" applyFill="1" applyBorder="1" applyAlignment="1" applyProtection="1">
      <alignment horizontal="right" indent="1"/>
      <protection locked="0"/>
    </xf>
    <xf numFmtId="0" fontId="111" fillId="0" borderId="29" xfId="0" applyFont="1" applyBorder="1" applyAlignment="1"/>
    <xf numFmtId="166" fontId="109" fillId="26" borderId="18" xfId="0" applyNumberFormat="1" applyFont="1" applyFill="1" applyBorder="1" applyAlignment="1" applyProtection="1">
      <alignment wrapText="1"/>
      <protection locked="0"/>
    </xf>
    <xf numFmtId="49" fontId="11" fillId="26" borderId="46" xfId="0" applyNumberFormat="1" applyFont="1" applyFill="1" applyBorder="1" applyAlignment="1" applyProtection="1">
      <protection locked="0"/>
    </xf>
    <xf numFmtId="49" fontId="11" fillId="26" borderId="40" xfId="0" applyNumberFormat="1" applyFont="1" applyFill="1" applyBorder="1" applyAlignment="1" applyProtection="1">
      <protection locked="0"/>
    </xf>
    <xf numFmtId="49" fontId="11" fillId="26" borderId="59" xfId="0" applyNumberFormat="1" applyFont="1" applyFill="1" applyBorder="1" applyAlignment="1" applyProtection="1">
      <alignment horizontal="center"/>
      <protection locked="0"/>
    </xf>
    <xf numFmtId="164" fontId="11" fillId="26" borderId="71" xfId="0" applyNumberFormat="1" applyFont="1" applyFill="1" applyBorder="1" applyAlignment="1" applyProtection="1">
      <protection locked="0"/>
    </xf>
    <xf numFmtId="164" fontId="11" fillId="26" borderId="87" xfId="0" applyNumberFormat="1" applyFont="1" applyFill="1" applyBorder="1" applyAlignment="1" applyProtection="1">
      <protection locked="0"/>
    </xf>
    <xf numFmtId="164" fontId="11" fillId="26" borderId="72" xfId="0" applyNumberFormat="1" applyFont="1" applyFill="1" applyBorder="1" applyAlignment="1" applyProtection="1">
      <protection locked="0"/>
    </xf>
    <xf numFmtId="164" fontId="11" fillId="26" borderId="50" xfId="0" applyNumberFormat="1" applyFont="1" applyFill="1" applyBorder="1" applyAlignment="1" applyProtection="1">
      <protection locked="0"/>
    </xf>
    <xf numFmtId="164" fontId="11" fillId="26" borderId="18" xfId="0" quotePrefix="1" applyNumberFormat="1" applyFont="1" applyFill="1" applyBorder="1" applyAlignment="1" applyProtection="1">
      <protection locked="0"/>
    </xf>
    <xf numFmtId="10" fontId="11" fillId="26" borderId="52" xfId="56" applyNumberFormat="1" applyFont="1" applyFill="1" applyBorder="1" applyProtection="1">
      <protection locked="0"/>
    </xf>
    <xf numFmtId="9" fontId="11" fillId="26" borderId="18" xfId="56" applyFont="1" applyFill="1" applyBorder="1" applyProtection="1">
      <protection locked="0"/>
    </xf>
    <xf numFmtId="10" fontId="11" fillId="26" borderId="13" xfId="56" applyNumberFormat="1" applyFont="1" applyFill="1" applyBorder="1" applyProtection="1">
      <protection locked="0"/>
    </xf>
    <xf numFmtId="3" fontId="0" fillId="0" borderId="0" xfId="0" applyNumberFormat="1" applyAlignment="1"/>
    <xf numFmtId="0" fontId="1" fillId="0" borderId="0" xfId="0" applyFont="1" applyAlignment="1" applyProtection="1"/>
    <xf numFmtId="174" fontId="0" fillId="0" borderId="38" xfId="0" applyNumberFormat="1" applyBorder="1" applyAlignment="1"/>
    <xf numFmtId="0" fontId="1" fillId="0" borderId="36" xfId="41" applyFont="1" applyBorder="1"/>
    <xf numFmtId="0" fontId="1" fillId="0" borderId="0" xfId="41" applyFont="1" applyFill="1" applyBorder="1"/>
    <xf numFmtId="0" fontId="1" fillId="0" borderId="44" xfId="41" applyFont="1" applyBorder="1"/>
    <xf numFmtId="0" fontId="1" fillId="0" borderId="32" xfId="41" applyFont="1" applyFill="1" applyBorder="1"/>
    <xf numFmtId="0" fontId="0" fillId="0" borderId="0" xfId="0" applyAlignment="1"/>
    <xf numFmtId="0" fontId="123" fillId="0" borderId="0" xfId="0" applyFont="1" applyAlignment="1" applyProtection="1"/>
    <xf numFmtId="0" fontId="1" fillId="0" borderId="0" xfId="47" applyFont="1" applyBorder="1" applyProtection="1"/>
    <xf numFmtId="0" fontId="1" fillId="0" borderId="32" xfId="47" applyFont="1" applyBorder="1" applyProtection="1"/>
    <xf numFmtId="0" fontId="1" fillId="0" borderId="32" xfId="47" applyFont="1" applyBorder="1" applyAlignment="1" applyProtection="1">
      <alignment horizontal="center"/>
    </xf>
    <xf numFmtId="0" fontId="1" fillId="0" borderId="36" xfId="47" applyNumberFormat="1" applyFont="1" applyBorder="1" applyProtection="1"/>
    <xf numFmtId="0" fontId="1" fillId="0" borderId="0" xfId="40" applyFont="1" applyBorder="1" applyProtection="1"/>
    <xf numFmtId="185" fontId="121" fillId="24" borderId="0" xfId="47" applyNumberFormat="1" applyFont="1" applyFill="1" applyBorder="1" applyProtection="1"/>
    <xf numFmtId="166" fontId="11" fillId="24" borderId="0" xfId="47" applyNumberFormat="1" applyFont="1" applyFill="1" applyBorder="1" applyProtection="1"/>
    <xf numFmtId="0" fontId="1" fillId="0" borderId="0" xfId="47" applyFont="1" applyProtection="1"/>
    <xf numFmtId="0" fontId="1" fillId="0" borderId="0" xfId="47" applyFont="1" applyFill="1" applyBorder="1" applyProtection="1"/>
    <xf numFmtId="0" fontId="11" fillId="0" borderId="0" xfId="47" applyFont="1" applyFill="1" applyBorder="1" applyProtection="1"/>
    <xf numFmtId="0" fontId="1" fillId="0" borderId="0" xfId="40" applyFont="1" applyFill="1" applyBorder="1" applyProtection="1"/>
    <xf numFmtId="0" fontId="1" fillId="0" borderId="36" xfId="47" applyNumberFormat="1" applyFont="1" applyFill="1" applyBorder="1" applyProtection="1"/>
    <xf numFmtId="175" fontId="1" fillId="0" borderId="0" xfId="47" applyNumberFormat="1" applyFont="1" applyBorder="1" applyProtection="1"/>
    <xf numFmtId="166" fontId="1" fillId="0" borderId="0" xfId="47" applyNumberFormat="1" applyFont="1" applyBorder="1" applyProtection="1"/>
    <xf numFmtId="0" fontId="1" fillId="0" borderId="0" xfId="47" applyFont="1" applyFill="1" applyProtection="1"/>
    <xf numFmtId="0" fontId="1" fillId="0" borderId="36" xfId="47" applyFont="1" applyBorder="1" applyProtection="1"/>
    <xf numFmtId="0" fontId="1" fillId="0" borderId="0" xfId="47" applyFont="1" applyBorder="1" applyAlignment="1" applyProtection="1">
      <alignment horizontal="center" wrapText="1"/>
    </xf>
    <xf numFmtId="1" fontId="1" fillId="0" borderId="27" xfId="47" applyNumberFormat="1" applyFont="1" applyBorder="1" applyProtection="1"/>
    <xf numFmtId="0" fontId="1" fillId="0" borderId="63" xfId="47" applyFont="1" applyBorder="1" applyProtection="1"/>
    <xf numFmtId="0" fontId="1" fillId="0" borderId="53" xfId="47" applyFont="1" applyBorder="1" applyProtection="1"/>
    <xf numFmtId="0" fontId="1" fillId="0" borderId="53" xfId="47" applyFont="1" applyBorder="1" applyAlignment="1" applyProtection="1">
      <alignment horizontal="center" wrapText="1"/>
    </xf>
    <xf numFmtId="1" fontId="1" fillId="0" borderId="53" xfId="47" applyNumberFormat="1" applyFont="1" applyBorder="1" applyProtection="1"/>
    <xf numFmtId="0" fontId="11" fillId="24" borderId="0" xfId="47" applyFont="1" applyFill="1" applyBorder="1" applyAlignment="1" applyProtection="1">
      <alignment horizontal="center"/>
    </xf>
    <xf numFmtId="0" fontId="11" fillId="0" borderId="0" xfId="47" applyFont="1" applyFill="1" applyBorder="1" applyAlignment="1" applyProtection="1">
      <alignment horizontal="center"/>
    </xf>
    <xf numFmtId="0" fontId="11" fillId="0" borderId="0" xfId="47" applyFont="1" applyFill="1" applyBorder="1" applyAlignment="1" applyProtection="1">
      <alignment horizontal="right"/>
    </xf>
    <xf numFmtId="0" fontId="1" fillId="0" borderId="60" xfId="47" applyFont="1" applyBorder="1" applyProtection="1"/>
    <xf numFmtId="0" fontId="1" fillId="0" borderId="44" xfId="47" applyNumberFormat="1" applyFont="1" applyBorder="1" applyProtection="1"/>
    <xf numFmtId="0" fontId="1" fillId="0" borderId="32" xfId="40" applyFont="1" applyBorder="1" applyProtection="1"/>
    <xf numFmtId="0" fontId="11" fillId="24" borderId="32" xfId="47" applyFont="1" applyFill="1" applyBorder="1" applyAlignment="1" applyProtection="1">
      <alignment horizontal="center"/>
    </xf>
    <xf numFmtId="0" fontId="123" fillId="0" borderId="0" xfId="47" applyFont="1" applyProtection="1"/>
    <xf numFmtId="0" fontId="124" fillId="0" borderId="0" xfId="0" applyFont="1" applyAlignment="1" applyProtection="1"/>
    <xf numFmtId="0" fontId="1" fillId="0" borderId="18" xfId="0" applyFont="1" applyBorder="1" applyAlignment="1" applyProtection="1">
      <alignment wrapText="1"/>
    </xf>
    <xf numFmtId="166" fontId="1" fillId="0" borderId="18" xfId="0" applyNumberFormat="1" applyFont="1" applyFill="1" applyBorder="1" applyAlignment="1" applyProtection="1">
      <alignment horizontal="center" textRotation="90" wrapText="1"/>
    </xf>
    <xf numFmtId="0" fontId="1" fillId="0" borderId="18" xfId="0" applyFont="1" applyFill="1" applyBorder="1" applyAlignment="1" applyProtection="1">
      <alignment horizontal="center"/>
    </xf>
    <xf numFmtId="0" fontId="1" fillId="0" borderId="30" xfId="0" applyFont="1" applyFill="1" applyBorder="1" applyAlignment="1" applyProtection="1">
      <alignment horizontal="center"/>
    </xf>
    <xf numFmtId="0" fontId="1" fillId="0" borderId="30" xfId="0" applyFont="1" applyBorder="1" applyAlignment="1" applyProtection="1">
      <alignment horizontal="right"/>
    </xf>
    <xf numFmtId="0" fontId="1" fillId="0" borderId="18" xfId="0" applyFont="1" applyFill="1" applyBorder="1" applyAlignment="1" applyProtection="1">
      <alignment horizontal="center" vertical="top"/>
    </xf>
    <xf numFmtId="0" fontId="1" fillId="0" borderId="18" xfId="0" applyFont="1" applyBorder="1" applyProtection="1">
      <alignment vertical="top"/>
    </xf>
    <xf numFmtId="0" fontId="1" fillId="0" borderId="0" xfId="0" applyFont="1" applyFill="1" applyAlignment="1" applyProtection="1"/>
    <xf numFmtId="0" fontId="1" fillId="34" borderId="66" xfId="0" applyFont="1" applyFill="1" applyBorder="1" applyAlignment="1" applyProtection="1">
      <alignment horizontal="left" vertical="top"/>
    </xf>
    <xf numFmtId="9" fontId="1" fillId="34" borderId="18" xfId="0" applyNumberFormat="1" applyFont="1" applyFill="1" applyBorder="1" applyAlignment="1" applyProtection="1">
      <alignment horizontal="left" vertical="top"/>
    </xf>
    <xf numFmtId="9" fontId="1" fillId="34" borderId="58" xfId="0" applyNumberFormat="1" applyFont="1" applyFill="1" applyBorder="1" applyAlignment="1" applyProtection="1">
      <alignment horizontal="center" vertical="top"/>
    </xf>
    <xf numFmtId="0" fontId="1" fillId="34" borderId="85" xfId="0" applyFont="1" applyFill="1" applyBorder="1" applyAlignment="1" applyProtection="1">
      <alignment horizontal="left" vertical="top"/>
    </xf>
    <xf numFmtId="9" fontId="1" fillId="34" borderId="68" xfId="0" applyNumberFormat="1" applyFont="1" applyFill="1" applyBorder="1" applyAlignment="1" applyProtection="1">
      <alignment horizontal="left" vertical="top"/>
    </xf>
    <xf numFmtId="9" fontId="1" fillId="34" borderId="67" xfId="0" applyNumberFormat="1" applyFont="1" applyFill="1" applyBorder="1" applyAlignment="1" applyProtection="1">
      <alignment horizontal="center" vertical="top"/>
    </xf>
    <xf numFmtId="1" fontId="1" fillId="24" borderId="0" xfId="0" applyNumberFormat="1" applyFont="1" applyFill="1" applyAlignment="1" applyProtection="1"/>
    <xf numFmtId="0" fontId="1" fillId="24" borderId="0" xfId="0" applyFont="1" applyFill="1" applyAlignment="1" applyProtection="1"/>
    <xf numFmtId="1" fontId="1" fillId="0" borderId="13" xfId="0" applyNumberFormat="1" applyFont="1" applyBorder="1" applyAlignment="1" applyProtection="1"/>
    <xf numFmtId="0" fontId="1" fillId="0" borderId="27" xfId="0" applyFont="1" applyBorder="1" applyAlignment="1" applyProtection="1"/>
    <xf numFmtId="0" fontId="1" fillId="0" borderId="0" xfId="0" applyFont="1" applyBorder="1" applyAlignment="1" applyProtection="1">
      <alignment horizontal="center" wrapText="1"/>
    </xf>
    <xf numFmtId="0" fontId="1" fillId="0" borderId="0" xfId="0" applyFont="1" applyBorder="1" applyAlignment="1" applyProtection="1"/>
    <xf numFmtId="0" fontId="1" fillId="0" borderId="14" xfId="0" applyFont="1" applyBorder="1" applyAlignment="1" applyProtection="1"/>
    <xf numFmtId="0" fontId="1" fillId="0" borderId="13" xfId="0" applyFont="1" applyBorder="1" applyAlignment="1" applyProtection="1"/>
    <xf numFmtId="0" fontId="1" fillId="0" borderId="11" xfId="0" applyFont="1" applyBorder="1" applyAlignment="1" applyProtection="1"/>
    <xf numFmtId="0" fontId="1" fillId="0" borderId="18" xfId="0" applyFont="1" applyBorder="1" applyAlignment="1" applyProtection="1">
      <alignment horizontal="right"/>
    </xf>
    <xf numFmtId="0" fontId="1" fillId="0" borderId="11" xfId="0" applyFont="1" applyBorder="1" applyAlignment="1" applyProtection="1">
      <alignment horizontal="right"/>
    </xf>
    <xf numFmtId="0" fontId="1" fillId="0" borderId="0" xfId="0" applyFont="1" applyBorder="1" applyAlignment="1" applyProtection="1">
      <alignment horizontal="right"/>
    </xf>
    <xf numFmtId="0" fontId="1" fillId="0" borderId="14" xfId="47" applyNumberFormat="1" applyFont="1" applyBorder="1" applyProtection="1"/>
    <xf numFmtId="166" fontId="1" fillId="0" borderId="14" xfId="0" applyNumberFormat="1" applyFont="1" applyFill="1" applyBorder="1" applyAlignment="1" applyProtection="1"/>
    <xf numFmtId="0" fontId="1" fillId="0" borderId="10" xfId="47" applyNumberFormat="1" applyFont="1" applyBorder="1" applyProtection="1"/>
    <xf numFmtId="0" fontId="1" fillId="0" borderId="12" xfId="40" applyFont="1" applyBorder="1" applyProtection="1"/>
    <xf numFmtId="0" fontId="1" fillId="0" borderId="12" xfId="0" applyFont="1" applyBorder="1" applyAlignment="1" applyProtection="1"/>
    <xf numFmtId="0" fontId="1" fillId="0" borderId="10" xfId="0" applyFont="1" applyBorder="1" applyAlignment="1" applyProtection="1"/>
    <xf numFmtId="0" fontId="1" fillId="0" borderId="97" xfId="0" applyFont="1" applyBorder="1" applyAlignment="1" applyProtection="1"/>
    <xf numFmtId="0" fontId="1" fillId="0" borderId="96" xfId="0" applyFont="1" applyBorder="1" applyAlignment="1" applyProtection="1"/>
    <xf numFmtId="166" fontId="1" fillId="0" borderId="97" xfId="0" applyNumberFormat="1" applyFont="1" applyBorder="1" applyAlignment="1" applyProtection="1"/>
    <xf numFmtId="166" fontId="1" fillId="0" borderId="52" xfId="0" applyNumberFormat="1" applyFont="1" applyBorder="1" applyAlignment="1" applyProtection="1"/>
    <xf numFmtId="0" fontId="1" fillId="0" borderId="29" xfId="0" applyFont="1" applyBorder="1" applyAlignment="1" applyProtection="1"/>
    <xf numFmtId="0" fontId="1" fillId="0" borderId="27" xfId="40" applyFont="1" applyFill="1" applyBorder="1" applyProtection="1"/>
    <xf numFmtId="0" fontId="1" fillId="0" borderId="18" xfId="0" applyFont="1" applyBorder="1" applyAlignment="1" applyProtection="1">
      <alignment horizontal="center" vertical="top" wrapText="1"/>
    </xf>
    <xf numFmtId="0" fontId="1" fillId="0" borderId="10" xfId="0" applyFont="1" applyBorder="1" applyAlignment="1" applyProtection="1">
      <alignment vertical="top" wrapText="1"/>
    </xf>
    <xf numFmtId="0" fontId="1" fillId="0" borderId="11" xfId="0" applyFont="1" applyBorder="1" applyAlignment="1" applyProtection="1">
      <alignment vertical="top" wrapText="1"/>
    </xf>
    <xf numFmtId="0" fontId="1" fillId="0" borderId="31" xfId="0" applyFont="1" applyBorder="1" applyAlignment="1" applyProtection="1">
      <alignment horizontal="right"/>
    </xf>
    <xf numFmtId="0" fontId="1" fillId="0" borderId="18" xfId="0" applyFont="1" applyBorder="1" applyAlignment="1" applyProtection="1">
      <alignment horizontal="center"/>
    </xf>
    <xf numFmtId="0" fontId="1" fillId="0" borderId="0" xfId="0" applyFont="1" applyBorder="1" applyAlignment="1" applyProtection="1">
      <alignment vertical="top" wrapText="1"/>
    </xf>
    <xf numFmtId="0" fontId="1" fillId="0" borderId="14" xfId="0" applyFont="1" applyBorder="1" applyAlignment="1" applyProtection="1">
      <alignment vertical="top" wrapText="1"/>
    </xf>
    <xf numFmtId="2" fontId="1" fillId="0" borderId="29" xfId="0" applyNumberFormat="1" applyFont="1" applyBorder="1" applyAlignment="1" applyProtection="1"/>
    <xf numFmtId="2" fontId="1" fillId="0" borderId="0" xfId="0" applyNumberFormat="1" applyFont="1" applyBorder="1" applyAlignment="1" applyProtection="1"/>
    <xf numFmtId="2" fontId="1" fillId="0" borderId="28" xfId="0" applyNumberFormat="1" applyFont="1" applyBorder="1" applyAlignment="1" applyProtection="1"/>
    <xf numFmtId="0" fontId="1" fillId="0" borderId="12" xfId="0" applyFont="1" applyBorder="1" applyAlignment="1" applyProtection="1">
      <alignment vertical="top" wrapText="1"/>
    </xf>
    <xf numFmtId="166" fontId="1" fillId="0" borderId="10" xfId="0" applyNumberFormat="1" applyFont="1" applyFill="1" applyBorder="1" applyAlignment="1" applyProtection="1"/>
    <xf numFmtId="2" fontId="1" fillId="0" borderId="15" xfId="0" applyNumberFormat="1" applyFont="1" applyBorder="1" applyAlignment="1" applyProtection="1"/>
    <xf numFmtId="2" fontId="1" fillId="0" borderId="12" xfId="0" applyNumberFormat="1" applyFont="1" applyBorder="1" applyAlignment="1" applyProtection="1"/>
    <xf numFmtId="2" fontId="1" fillId="0" borderId="16" xfId="0" applyNumberFormat="1" applyFont="1" applyBorder="1" applyAlignment="1" applyProtection="1"/>
    <xf numFmtId="0" fontId="1" fillId="0" borderId="97" xfId="0" applyFont="1" applyBorder="1" applyAlignment="1" applyProtection="1">
      <alignment vertical="top" wrapText="1"/>
    </xf>
    <xf numFmtId="166" fontId="1" fillId="0" borderId="82" xfId="0" applyNumberFormat="1" applyFont="1" applyBorder="1" applyAlignment="1" applyProtection="1"/>
    <xf numFmtId="166" fontId="1" fillId="0" borderId="95" xfId="0" applyNumberFormat="1" applyFont="1" applyBorder="1" applyAlignment="1" applyProtection="1"/>
    <xf numFmtId="0" fontId="1" fillId="0" borderId="17" xfId="40" applyFont="1" applyFill="1" applyBorder="1" applyProtection="1"/>
    <xf numFmtId="0" fontId="1" fillId="0" borderId="34" xfId="0" applyFont="1" applyBorder="1" applyAlignment="1" applyProtection="1">
      <alignment horizontal="center" vertical="top" wrapText="1"/>
    </xf>
    <xf numFmtId="0" fontId="1" fillId="0" borderId="18" xfId="0" applyFont="1" applyBorder="1" applyAlignment="1" applyProtection="1">
      <alignment vertical="top" wrapText="1"/>
    </xf>
    <xf numFmtId="0" fontId="1" fillId="0" borderId="29" xfId="40" applyFont="1" applyBorder="1" applyProtection="1"/>
    <xf numFmtId="166" fontId="1" fillId="0" borderId="29" xfId="0" applyNumberFormat="1" applyFont="1" applyBorder="1" applyAlignment="1" applyProtection="1"/>
    <xf numFmtId="166" fontId="1" fillId="0" borderId="0" xfId="0" applyNumberFormat="1" applyFont="1" applyBorder="1" applyAlignment="1" applyProtection="1"/>
    <xf numFmtId="166" fontId="1" fillId="0" borderId="28" xfId="0" applyNumberFormat="1" applyFont="1" applyBorder="1" applyAlignment="1" applyProtection="1"/>
    <xf numFmtId="166" fontId="1" fillId="0" borderId="14" xfId="0" applyNumberFormat="1" applyFont="1" applyBorder="1" applyAlignment="1" applyProtection="1"/>
    <xf numFmtId="0" fontId="1" fillId="0" borderId="29" xfId="40" applyFont="1" applyFill="1" applyBorder="1" applyProtection="1"/>
    <xf numFmtId="0" fontId="1" fillId="0" borderId="14" xfId="0" applyFont="1" applyFill="1" applyBorder="1" applyAlignment="1" applyProtection="1">
      <alignment vertical="top" wrapText="1"/>
    </xf>
    <xf numFmtId="0" fontId="1" fillId="0" borderId="29" xfId="0" applyFont="1" applyFill="1" applyBorder="1" applyAlignment="1" applyProtection="1"/>
    <xf numFmtId="0" fontId="1" fillId="0" borderId="28" xfId="0" applyFont="1" applyFill="1" applyBorder="1" applyAlignment="1" applyProtection="1"/>
    <xf numFmtId="0" fontId="1" fillId="0" borderId="14" xfId="0" applyFont="1" applyFill="1" applyBorder="1" applyAlignment="1" applyProtection="1"/>
    <xf numFmtId="0" fontId="1" fillId="0" borderId="30" xfId="0" applyFont="1" applyBorder="1" applyAlignment="1" applyProtection="1"/>
    <xf numFmtId="166" fontId="1" fillId="0" borderId="94" xfId="0" applyNumberFormat="1" applyFont="1" applyBorder="1" applyAlignment="1" applyProtection="1"/>
    <xf numFmtId="0" fontId="1" fillId="0" borderId="34" xfId="0" applyFont="1" applyBorder="1" applyAlignment="1" applyProtection="1"/>
    <xf numFmtId="0" fontId="1" fillId="0" borderId="0" xfId="0" applyFont="1" applyFill="1" applyBorder="1" applyAlignment="1" applyProtection="1">
      <alignment horizontal="right"/>
    </xf>
    <xf numFmtId="0" fontId="1" fillId="0" borderId="28" xfId="0" applyFont="1" applyBorder="1" applyAlignment="1" applyProtection="1"/>
    <xf numFmtId="2" fontId="1" fillId="0" borderId="0" xfId="0" applyNumberFormat="1" applyFont="1" applyAlignment="1" applyProtection="1"/>
    <xf numFmtId="2" fontId="1" fillId="0" borderId="97" xfId="0" applyNumberFormat="1" applyFont="1" applyBorder="1" applyAlignment="1" applyProtection="1"/>
    <xf numFmtId="0" fontId="1" fillId="0" borderId="46" xfId="0" applyFont="1" applyBorder="1" applyAlignment="1" applyProtection="1"/>
    <xf numFmtId="0" fontId="1" fillId="0" borderId="113" xfId="0" applyFont="1" applyBorder="1" applyAlignment="1" applyProtection="1"/>
    <xf numFmtId="0" fontId="1" fillId="0" borderId="37" xfId="0" applyFont="1" applyBorder="1" applyAlignment="1" applyProtection="1"/>
    <xf numFmtId="0" fontId="1" fillId="0" borderId="41" xfId="0" applyFont="1" applyBorder="1" applyAlignment="1" applyProtection="1"/>
    <xf numFmtId="0" fontId="1" fillId="0" borderId="38" xfId="0" applyFont="1" applyBorder="1" applyAlignment="1" applyProtection="1"/>
    <xf numFmtId="0" fontId="1" fillId="0" borderId="55" xfId="0" applyFont="1" applyBorder="1" applyAlignment="1" applyProtection="1"/>
    <xf numFmtId="0" fontId="1" fillId="0" borderId="40" xfId="0" applyFont="1" applyBorder="1" applyAlignment="1" applyProtection="1"/>
    <xf numFmtId="0" fontId="1" fillId="0" borderId="72" xfId="0" applyFont="1" applyBorder="1" applyAlignment="1" applyProtection="1">
      <alignment horizontal="right"/>
    </xf>
    <xf numFmtId="0" fontId="1" fillId="0" borderId="79" xfId="0" applyFont="1" applyBorder="1" applyAlignment="1" applyProtection="1">
      <alignment horizontal="right"/>
    </xf>
    <xf numFmtId="0" fontId="1" fillId="0" borderId="60" xfId="0" applyFont="1" applyBorder="1" applyAlignment="1" applyProtection="1"/>
    <xf numFmtId="0" fontId="1" fillId="0" borderId="40" xfId="47" applyNumberFormat="1" applyFont="1" applyBorder="1" applyProtection="1"/>
    <xf numFmtId="0" fontId="1" fillId="24" borderId="36" xfId="0" applyFont="1" applyFill="1" applyBorder="1" applyAlignment="1" applyProtection="1"/>
    <xf numFmtId="2" fontId="1" fillId="24" borderId="0" xfId="0" applyNumberFormat="1" applyFont="1" applyFill="1" applyBorder="1" applyAlignment="1" applyProtection="1"/>
    <xf numFmtId="0" fontId="1" fillId="24" borderId="60" xfId="0" applyFont="1" applyFill="1" applyBorder="1" applyAlignment="1" applyProtection="1"/>
    <xf numFmtId="0" fontId="1" fillId="0" borderId="33" xfId="47" applyNumberFormat="1" applyFont="1" applyBorder="1" applyProtection="1"/>
    <xf numFmtId="0" fontId="1" fillId="0" borderId="15" xfId="40" applyFont="1" applyBorder="1" applyProtection="1"/>
    <xf numFmtId="0" fontId="1" fillId="24" borderId="56" xfId="0" applyFont="1" applyFill="1" applyBorder="1" applyAlignment="1" applyProtection="1"/>
    <xf numFmtId="164" fontId="1" fillId="24" borderId="12" xfId="0" applyNumberFormat="1" applyFont="1" applyFill="1" applyBorder="1" applyAlignment="1" applyProtection="1"/>
    <xf numFmtId="2" fontId="1" fillId="24" borderId="12" xfId="0" applyNumberFormat="1" applyFont="1" applyFill="1" applyBorder="1" applyAlignment="1" applyProtection="1"/>
    <xf numFmtId="0" fontId="1" fillId="24" borderId="57" xfId="0" applyFont="1" applyFill="1" applyBorder="1" applyAlignment="1" applyProtection="1"/>
    <xf numFmtId="0" fontId="1" fillId="0" borderId="105" xfId="0" applyFont="1" applyBorder="1" applyAlignment="1" applyProtection="1"/>
    <xf numFmtId="0" fontId="1" fillId="0" borderId="107" xfId="0" applyFont="1" applyBorder="1" applyAlignment="1" applyProtection="1"/>
    <xf numFmtId="0" fontId="1" fillId="0" borderId="32" xfId="0" applyFont="1" applyBorder="1" applyAlignment="1" applyProtection="1"/>
    <xf numFmtId="0" fontId="1" fillId="0" borderId="44" xfId="0" applyFont="1" applyBorder="1" applyAlignment="1" applyProtection="1"/>
    <xf numFmtId="164" fontId="1" fillId="35" borderId="99" xfId="0" applyNumberFormat="1" applyFont="1" applyFill="1" applyBorder="1" applyAlignment="1" applyProtection="1"/>
    <xf numFmtId="164" fontId="1" fillId="0" borderId="32" xfId="0" applyNumberFormat="1" applyFont="1" applyBorder="1" applyAlignment="1" applyProtection="1"/>
    <xf numFmtId="2" fontId="1" fillId="0" borderId="32" xfId="0" applyNumberFormat="1" applyFont="1" applyBorder="1" applyAlignment="1" applyProtection="1"/>
    <xf numFmtId="0" fontId="1" fillId="0" borderId="45" xfId="0" applyFont="1" applyBorder="1" applyAlignment="1" applyProtection="1"/>
    <xf numFmtId="0" fontId="1" fillId="24" borderId="0" xfId="0" applyFont="1" applyFill="1" applyBorder="1" applyAlignment="1" applyProtection="1"/>
    <xf numFmtId="166" fontId="1" fillId="24" borderId="0" xfId="0" applyNumberFormat="1" applyFont="1" applyFill="1" applyBorder="1" applyAlignment="1" applyProtection="1"/>
    <xf numFmtId="0" fontId="1" fillId="24" borderId="12" xfId="0" applyFont="1" applyFill="1" applyBorder="1" applyAlignment="1" applyProtection="1"/>
    <xf numFmtId="166" fontId="1" fillId="24" borderId="12" xfId="0" applyNumberFormat="1" applyFont="1" applyFill="1" applyBorder="1" applyAlignment="1" applyProtection="1"/>
    <xf numFmtId="166" fontId="1" fillId="0" borderId="32" xfId="0" applyNumberFormat="1" applyFont="1" applyBorder="1" applyAlignment="1" applyProtection="1"/>
    <xf numFmtId="166" fontId="1" fillId="35" borderId="99" xfId="0" applyNumberFormat="1" applyFont="1" applyFill="1" applyBorder="1" applyAlignment="1" applyProtection="1"/>
    <xf numFmtId="164" fontId="1" fillId="35" borderId="112" xfId="0" applyNumberFormat="1" applyFont="1" applyFill="1" applyBorder="1" applyAlignment="1" applyProtection="1"/>
    <xf numFmtId="9" fontId="1" fillId="41" borderId="58" xfId="0" applyNumberFormat="1" applyFont="1" applyFill="1" applyBorder="1" applyAlignment="1" applyProtection="1">
      <alignment horizontal="center" vertical="top"/>
    </xf>
    <xf numFmtId="9" fontId="1" fillId="41" borderId="67" xfId="0" applyNumberFormat="1" applyFont="1" applyFill="1" applyBorder="1" applyAlignment="1" applyProtection="1">
      <alignment horizontal="center" vertical="top"/>
    </xf>
    <xf numFmtId="0" fontId="4" fillId="34" borderId="10" xfId="0" applyFont="1" applyFill="1" applyBorder="1" applyAlignment="1" applyProtection="1">
      <alignment horizontal="center" vertical="top"/>
    </xf>
    <xf numFmtId="0" fontId="4" fillId="41" borderId="39" xfId="0" applyFont="1" applyFill="1" applyBorder="1" applyAlignment="1" applyProtection="1">
      <alignment horizontal="center" vertical="top" wrapText="1"/>
    </xf>
    <xf numFmtId="0" fontId="4" fillId="34" borderId="39" xfId="0" applyFont="1" applyFill="1" applyBorder="1" applyAlignment="1" applyProtection="1">
      <alignment horizontal="center" vertical="top" wrapText="1"/>
    </xf>
    <xf numFmtId="0" fontId="4" fillId="41" borderId="30" xfId="0" applyFont="1" applyFill="1" applyBorder="1" applyAlignment="1" applyProtection="1"/>
    <xf numFmtId="0" fontId="0" fillId="41" borderId="79" xfId="0" applyFill="1" applyBorder="1" applyAlignment="1" applyProtection="1">
      <alignment horizontal="center"/>
    </xf>
    <xf numFmtId="0" fontId="0" fillId="41" borderId="11" xfId="0" applyFill="1" applyBorder="1" applyAlignment="1" applyProtection="1"/>
    <xf numFmtId="0" fontId="0" fillId="41" borderId="31" xfId="0" applyFill="1" applyBorder="1" applyAlignment="1" applyProtection="1"/>
    <xf numFmtId="166" fontId="1" fillId="0" borderId="44" xfId="0" applyNumberFormat="1" applyFont="1" applyBorder="1" applyAlignment="1" applyProtection="1"/>
    <xf numFmtId="166" fontId="1" fillId="0" borderId="45" xfId="0" applyNumberFormat="1" applyFont="1" applyBorder="1" applyAlignment="1" applyProtection="1"/>
    <xf numFmtId="0" fontId="0" fillId="42" borderId="0" xfId="0" applyFill="1" applyAlignment="1"/>
    <xf numFmtId="0" fontId="11" fillId="42" borderId="18" xfId="0" applyFont="1" applyFill="1" applyBorder="1" applyAlignment="1" applyProtection="1">
      <alignment horizontal="center"/>
      <protection locked="0"/>
    </xf>
    <xf numFmtId="0" fontId="11" fillId="43" borderId="18" xfId="0" applyFont="1" applyFill="1" applyBorder="1" applyAlignment="1" applyProtection="1">
      <alignment horizontal="center"/>
      <protection locked="0"/>
    </xf>
    <xf numFmtId="0" fontId="125" fillId="43" borderId="0" xfId="0" applyFont="1" applyFill="1" applyAlignment="1"/>
    <xf numFmtId="0" fontId="125" fillId="42" borderId="0" xfId="0" applyFont="1" applyFill="1" applyAlignment="1"/>
    <xf numFmtId="0" fontId="0" fillId="45" borderId="0" xfId="0" applyFill="1" applyAlignment="1"/>
    <xf numFmtId="0" fontId="123" fillId="0" borderId="0" xfId="0" applyFont="1" applyAlignment="1"/>
    <xf numFmtId="170" fontId="10" fillId="24" borderId="0" xfId="47" applyNumberFormat="1" applyFont="1" applyFill="1" applyBorder="1" applyAlignment="1" applyProtection="1">
      <alignment horizontal="right"/>
    </xf>
    <xf numFmtId="170" fontId="10" fillId="24" borderId="12" xfId="47" applyNumberFormat="1" applyFont="1" applyFill="1" applyBorder="1" applyAlignment="1" applyProtection="1">
      <alignment horizontal="right"/>
    </xf>
    <xf numFmtId="164" fontId="1" fillId="0" borderId="0" xfId="0" applyNumberFormat="1" applyFont="1" applyAlignment="1"/>
    <xf numFmtId="167" fontId="1" fillId="0" borderId="0" xfId="55" applyNumberFormat="1" applyFont="1"/>
    <xf numFmtId="0" fontId="1" fillId="46" borderId="32" xfId="47" applyFont="1" applyFill="1" applyBorder="1" applyAlignment="1" applyProtection="1">
      <alignment horizontal="center"/>
    </xf>
    <xf numFmtId="0" fontId="1" fillId="46" borderId="60" xfId="0" applyFont="1" applyFill="1" applyBorder="1" applyAlignment="1" applyProtection="1"/>
    <xf numFmtId="0" fontId="1" fillId="46" borderId="57" xfId="0" applyFont="1" applyFill="1" applyBorder="1" applyAlignment="1" applyProtection="1"/>
    <xf numFmtId="0" fontId="1" fillId="46" borderId="68" xfId="47" applyFont="1" applyFill="1" applyBorder="1" applyAlignment="1" applyProtection="1">
      <alignment horizontal="center"/>
    </xf>
    <xf numFmtId="166" fontId="1" fillId="46" borderId="14" xfId="47" applyNumberFormat="1" applyFont="1" applyFill="1" applyBorder="1" applyProtection="1"/>
    <xf numFmtId="0" fontId="1" fillId="46" borderId="18" xfId="47" applyFont="1" applyFill="1" applyBorder="1" applyProtection="1"/>
    <xf numFmtId="0" fontId="1" fillId="46" borderId="31" xfId="47" applyFont="1" applyFill="1" applyBorder="1" applyProtection="1"/>
    <xf numFmtId="166" fontId="10" fillId="46" borderId="0" xfId="0" applyNumberFormat="1" applyFont="1" applyFill="1" applyAlignment="1"/>
    <xf numFmtId="0" fontId="1" fillId="46" borderId="30" xfId="0" applyFont="1" applyFill="1" applyBorder="1" applyAlignment="1"/>
    <xf numFmtId="0" fontId="1" fillId="46" borderId="31" xfId="0" applyFont="1" applyFill="1" applyBorder="1" applyAlignment="1"/>
    <xf numFmtId="166" fontId="1" fillId="46" borderId="60" xfId="0" applyNumberFormat="1" applyFont="1" applyFill="1" applyBorder="1" applyAlignment="1" applyProtection="1"/>
    <xf numFmtId="166" fontId="1" fillId="46" borderId="57" xfId="0" applyNumberFormat="1" applyFont="1" applyFill="1" applyBorder="1" applyAlignment="1" applyProtection="1"/>
    <xf numFmtId="164" fontId="126" fillId="44" borderId="11" xfId="0" applyNumberFormat="1" applyFont="1" applyFill="1" applyBorder="1" applyAlignment="1"/>
    <xf numFmtId="0" fontId="0" fillId="0" borderId="0" xfId="0" applyAlignment="1">
      <alignment wrapText="1"/>
    </xf>
    <xf numFmtId="0" fontId="0" fillId="0" borderId="18" xfId="0" applyBorder="1" applyAlignment="1">
      <alignment vertical="center"/>
    </xf>
    <xf numFmtId="0" fontId="0" fillId="0" borderId="18" xfId="0" applyBorder="1" applyAlignment="1">
      <alignment wrapText="1"/>
    </xf>
    <xf numFmtId="0" fontId="0" fillId="0" borderId="0" xfId="0" applyAlignment="1"/>
    <xf numFmtId="0" fontId="42" fillId="45" borderId="0" xfId="0" applyFont="1" applyFill="1" applyBorder="1" applyAlignment="1" applyProtection="1">
      <alignment horizontal="center"/>
    </xf>
    <xf numFmtId="0" fontId="10" fillId="24" borderId="0" xfId="0" applyFont="1" applyFill="1" applyBorder="1" applyAlignment="1"/>
    <xf numFmtId="0" fontId="1" fillId="0" borderId="0" xfId="46" applyFont="1" applyFill="1" applyBorder="1" applyAlignment="1" applyProtection="1">
      <alignment horizontal="center"/>
    </xf>
    <xf numFmtId="0" fontId="11" fillId="0" borderId="0" xfId="46" applyFont="1" applyFill="1" applyBorder="1" applyProtection="1">
      <protection locked="0"/>
    </xf>
    <xf numFmtId="0" fontId="116" fillId="0" borderId="0" xfId="46" applyFont="1" applyFill="1" applyBorder="1" applyProtection="1"/>
    <xf numFmtId="164" fontId="7" fillId="0" borderId="0" xfId="0" applyNumberFormat="1" applyFont="1" applyFill="1" applyBorder="1" applyAlignment="1" applyProtection="1">
      <alignment horizontal="right"/>
    </xf>
    <xf numFmtId="169" fontId="7" fillId="0" borderId="0" xfId="0" applyNumberFormat="1" applyFont="1" applyFill="1" applyBorder="1" applyAlignment="1" applyProtection="1">
      <alignment horizontal="right"/>
    </xf>
    <xf numFmtId="169" fontId="7" fillId="0" borderId="0" xfId="0" applyNumberFormat="1" applyFont="1" applyFill="1" applyBorder="1" applyAlignment="1" applyProtection="1">
      <alignment horizontal="center"/>
    </xf>
    <xf numFmtId="178" fontId="7" fillId="0" borderId="0" xfId="44" applyNumberFormat="1" applyFont="1" applyFill="1" applyBorder="1" applyAlignment="1"/>
    <xf numFmtId="0" fontId="3" fillId="0" borderId="0" xfId="46" applyFont="1" applyFill="1" applyBorder="1"/>
    <xf numFmtId="0" fontId="10" fillId="0" borderId="0" xfId="46" applyFont="1" applyFill="1" applyBorder="1"/>
    <xf numFmtId="0" fontId="10" fillId="0" borderId="0" xfId="46" applyFont="1" applyFill="1" applyBorder="1" applyProtection="1"/>
    <xf numFmtId="0" fontId="5" fillId="0" borderId="0" xfId="46" applyFont="1" applyFill="1" applyBorder="1" applyAlignment="1">
      <alignment horizontal="left"/>
    </xf>
    <xf numFmtId="0" fontId="1" fillId="0" borderId="0" xfId="46" applyFill="1" applyBorder="1"/>
    <xf numFmtId="0" fontId="1" fillId="0" borderId="0" xfId="46" applyFill="1" applyBorder="1" applyProtection="1"/>
    <xf numFmtId="0" fontId="16" fillId="0" borderId="0" xfId="46" applyFont="1" applyFill="1" applyBorder="1"/>
    <xf numFmtId="0" fontId="8" fillId="0" borderId="0" xfId="46" applyFont="1" applyFill="1" applyBorder="1"/>
    <xf numFmtId="0" fontId="4" fillId="0" borderId="0" xfId="46" applyFont="1" applyFill="1" applyBorder="1"/>
    <xf numFmtId="0" fontId="1" fillId="0" borderId="0" xfId="46" applyFont="1" applyFill="1" applyBorder="1" applyAlignment="1">
      <alignment horizontal="center"/>
    </xf>
    <xf numFmtId="0" fontId="1" fillId="0" borderId="0" xfId="46" applyFont="1" applyFill="1" applyBorder="1" applyAlignment="1"/>
    <xf numFmtId="0" fontId="1" fillId="0" borderId="0" xfId="46" applyFont="1" applyFill="1" applyBorder="1" applyAlignment="1">
      <alignment horizontal="left" indent="1"/>
    </xf>
    <xf numFmtId="0" fontId="1" fillId="0" borderId="0" xfId="46" applyFill="1" applyBorder="1" applyAlignment="1">
      <alignment horizontal="left" indent="1"/>
    </xf>
    <xf numFmtId="0" fontId="117" fillId="0" borderId="0" xfId="0" applyFont="1" applyFill="1" applyBorder="1" applyAlignment="1">
      <alignment horizontal="left" indent="4"/>
    </xf>
    <xf numFmtId="0" fontId="4" fillId="0" borderId="0" xfId="46" applyFont="1" applyFill="1" applyBorder="1" applyAlignment="1">
      <alignment horizontal="right"/>
    </xf>
    <xf numFmtId="164" fontId="1" fillId="0" borderId="0" xfId="46" applyNumberFormat="1" applyFill="1" applyBorder="1"/>
    <xf numFmtId="0" fontId="1" fillId="0" borderId="0" xfId="46" applyFont="1" applyFill="1" applyBorder="1" applyAlignment="1">
      <alignment horizontal="right"/>
    </xf>
    <xf numFmtId="9" fontId="1" fillId="0" borderId="0" xfId="55" applyFill="1" applyBorder="1"/>
    <xf numFmtId="0" fontId="99" fillId="0" borderId="0" xfId="46" applyFont="1" applyFill="1" applyBorder="1" applyProtection="1"/>
    <xf numFmtId="0" fontId="16" fillId="0" borderId="0" xfId="46" applyFont="1" applyFill="1" applyBorder="1" applyAlignment="1" applyProtection="1">
      <alignment horizontal="center"/>
    </xf>
    <xf numFmtId="0" fontId="16" fillId="0" borderId="0" xfId="46" applyFont="1" applyFill="1" applyBorder="1" applyProtection="1"/>
    <xf numFmtId="0" fontId="10" fillId="0" borderId="0" xfId="46" applyFont="1" applyFill="1" applyBorder="1" applyAlignment="1" applyProtection="1">
      <alignment horizontal="center"/>
    </xf>
    <xf numFmtId="0" fontId="1" fillId="0" borderId="0" xfId="46" quotePrefix="1" applyFont="1" applyFill="1" applyBorder="1" applyAlignment="1" applyProtection="1">
      <alignment horizontal="center"/>
    </xf>
    <xf numFmtId="0" fontId="1" fillId="0" borderId="0" xfId="46" quotePrefix="1" applyFont="1" applyFill="1" applyBorder="1" applyAlignment="1">
      <alignment horizontal="center"/>
    </xf>
    <xf numFmtId="178" fontId="1" fillId="0" borderId="0" xfId="46" applyNumberFormat="1" applyFill="1" applyBorder="1" applyProtection="1"/>
    <xf numFmtId="164" fontId="12" fillId="0" borderId="0" xfId="0" applyNumberFormat="1" applyFont="1" applyFill="1" applyBorder="1" applyAlignment="1" applyProtection="1">
      <alignment horizontal="right"/>
      <protection locked="0"/>
    </xf>
    <xf numFmtId="0" fontId="1" fillId="0" borderId="0" xfId="46" applyFill="1" applyBorder="1" applyAlignment="1" applyProtection="1">
      <alignment horizontal="right"/>
      <protection locked="0"/>
    </xf>
    <xf numFmtId="0" fontId="1" fillId="0" borderId="0" xfId="46" applyFill="1" applyBorder="1" applyProtection="1">
      <protection locked="0"/>
    </xf>
    <xf numFmtId="0" fontId="99" fillId="0" borderId="0" xfId="46" applyFont="1" applyFill="1" applyBorder="1" applyAlignment="1" applyProtection="1">
      <alignment horizontal="right"/>
      <protection locked="0"/>
    </xf>
    <xf numFmtId="0" fontId="20" fillId="0" borderId="0" xfId="46" applyFont="1" applyFill="1" applyBorder="1" applyAlignment="1" applyProtection="1">
      <protection locked="0"/>
    </xf>
    <xf numFmtId="14" fontId="11" fillId="0" borderId="0" xfId="46" applyNumberFormat="1" applyFont="1" applyFill="1" applyBorder="1" applyProtection="1">
      <protection locked="0"/>
    </xf>
    <xf numFmtId="0" fontId="10" fillId="0" borderId="0" xfId="46" applyFont="1" applyFill="1" applyBorder="1" applyAlignment="1">
      <alignment horizontal="center"/>
    </xf>
    <xf numFmtId="0" fontId="1" fillId="0" borderId="0" xfId="46" applyFill="1" applyBorder="1" applyAlignment="1">
      <alignment horizontal="center"/>
    </xf>
    <xf numFmtId="167" fontId="11" fillId="0" borderId="0" xfId="55" applyNumberFormat="1" applyFont="1" applyFill="1" applyBorder="1" applyProtection="1">
      <protection locked="0"/>
    </xf>
    <xf numFmtId="169" fontId="1" fillId="0" borderId="0" xfId="41" applyNumberFormat="1" applyFont="1" applyFill="1" applyBorder="1"/>
    <xf numFmtId="164" fontId="1" fillId="0" borderId="0" xfId="41" applyNumberFormat="1" applyFont="1" applyFill="1" applyBorder="1" applyProtection="1"/>
    <xf numFmtId="0" fontId="9" fillId="0" borderId="0" xfId="46" applyFont="1" applyFill="1" applyBorder="1" applyProtection="1"/>
    <xf numFmtId="0" fontId="11" fillId="0" borderId="0" xfId="46" applyFont="1" applyFill="1" applyBorder="1" applyAlignment="1" applyProtection="1">
      <protection locked="0"/>
    </xf>
    <xf numFmtId="164" fontId="1" fillId="0" borderId="0" xfId="46" applyNumberFormat="1" applyFill="1" applyBorder="1" applyProtection="1"/>
    <xf numFmtId="0" fontId="42" fillId="0" borderId="0" xfId="0" applyFont="1" applyFill="1" applyBorder="1" applyAlignment="1" applyProtection="1">
      <alignment horizontal="center"/>
    </xf>
    <xf numFmtId="0" fontId="10" fillId="0" borderId="0" xfId="46" applyFont="1" applyFill="1" applyBorder="1" applyProtection="1">
      <protection locked="0"/>
    </xf>
    <xf numFmtId="0" fontId="16" fillId="0" borderId="0" xfId="46" applyFont="1" applyFill="1" applyBorder="1" applyProtection="1">
      <protection locked="0"/>
    </xf>
    <xf numFmtId="0" fontId="1" fillId="0" borderId="0" xfId="46" applyFont="1" applyFill="1" applyBorder="1" applyAlignment="1" applyProtection="1">
      <alignment horizontal="center" wrapText="1"/>
    </xf>
    <xf numFmtId="164" fontId="1" fillId="0" borderId="0" xfId="46" applyNumberFormat="1" applyFont="1" applyFill="1" applyBorder="1" applyProtection="1">
      <protection locked="0"/>
    </xf>
    <xf numFmtId="165" fontId="1" fillId="0" borderId="0" xfId="46" applyNumberFormat="1" applyFont="1" applyFill="1" applyBorder="1" applyProtection="1">
      <protection locked="0"/>
    </xf>
    <xf numFmtId="0" fontId="1" fillId="0" borderId="0" xfId="46" applyFont="1" applyFill="1" applyBorder="1"/>
    <xf numFmtId="164" fontId="11" fillId="0" borderId="0" xfId="41" applyNumberFormat="1" applyFont="1" applyFill="1" applyBorder="1" applyProtection="1">
      <protection locked="0"/>
    </xf>
    <xf numFmtId="0" fontId="4" fillId="0" borderId="0" xfId="44" applyFont="1" applyFill="1" applyBorder="1" applyAlignment="1">
      <alignment horizontal="left"/>
    </xf>
    <xf numFmtId="0" fontId="10" fillId="0" borderId="0" xfId="44" applyFont="1" applyFill="1" applyBorder="1" applyAlignment="1">
      <alignment horizontal="left"/>
    </xf>
    <xf numFmtId="0" fontId="65" fillId="0" borderId="0" xfId="44" applyFont="1" applyFill="1" applyBorder="1"/>
    <xf numFmtId="178" fontId="10" fillId="0" borderId="0" xfId="44" applyNumberFormat="1" applyFont="1" applyFill="1" applyBorder="1" applyAlignment="1"/>
    <xf numFmtId="0" fontId="10" fillId="0" borderId="0" xfId="44" applyFont="1" applyFill="1" applyBorder="1" applyAlignment="1">
      <alignment horizontal="center"/>
    </xf>
    <xf numFmtId="0" fontId="6" fillId="0" borderId="0" xfId="44" applyFont="1" applyFill="1" applyBorder="1" applyAlignment="1">
      <alignment horizontal="left"/>
    </xf>
    <xf numFmtId="0" fontId="7" fillId="0" borderId="0" xfId="44" applyFont="1" applyFill="1" applyBorder="1" applyAlignment="1">
      <alignment horizontal="center"/>
    </xf>
    <xf numFmtId="0" fontId="7" fillId="0" borderId="0" xfId="44" applyFont="1" applyFill="1" applyBorder="1" applyAlignment="1">
      <alignment horizontal="left"/>
    </xf>
    <xf numFmtId="0" fontId="8" fillId="0" borderId="0" xfId="44" applyFont="1" applyFill="1" applyBorder="1" applyAlignment="1">
      <alignment horizontal="left"/>
    </xf>
    <xf numFmtId="0" fontId="99" fillId="0" borderId="0" xfId="46" applyFont="1" applyFill="1" applyBorder="1" applyAlignment="1">
      <alignment horizontal="center"/>
    </xf>
    <xf numFmtId="0" fontId="99" fillId="0" borderId="0" xfId="0" applyFont="1" applyFill="1" applyBorder="1" applyAlignment="1"/>
    <xf numFmtId="0" fontId="1" fillId="0" borderId="0" xfId="46" applyFill="1" applyBorder="1" applyAlignment="1" applyProtection="1">
      <protection locked="0"/>
    </xf>
    <xf numFmtId="0" fontId="115" fillId="0" borderId="0" xfId="0" applyFont="1" applyFill="1" applyBorder="1" applyAlignment="1" applyProtection="1">
      <protection locked="0"/>
    </xf>
    <xf numFmtId="0" fontId="1" fillId="0" borderId="0" xfId="46" applyFill="1" applyBorder="1" applyAlignment="1" applyProtection="1">
      <alignment horizontal="center"/>
    </xf>
    <xf numFmtId="180" fontId="118" fillId="0" borderId="0" xfId="44" applyNumberFormat="1" applyFont="1" applyFill="1" applyBorder="1" applyAlignment="1">
      <alignment wrapText="1"/>
    </xf>
    <xf numFmtId="0" fontId="1" fillId="0" borderId="0" xfId="46" applyFill="1" applyBorder="1" applyAlignment="1"/>
    <xf numFmtId="0" fontId="99" fillId="0" borderId="0" xfId="46" applyFont="1" applyFill="1" applyBorder="1" applyAlignment="1" applyProtection="1"/>
    <xf numFmtId="0" fontId="24" fillId="24" borderId="0" xfId="0" applyFont="1" applyFill="1" applyBorder="1" applyAlignment="1">
      <alignment horizontal="right"/>
    </xf>
    <xf numFmtId="0" fontId="16" fillId="0" borderId="0" xfId="41" applyFont="1" applyFill="1" applyBorder="1"/>
    <xf numFmtId="1" fontId="8" fillId="0" borderId="0" xfId="41" applyNumberFormat="1" applyFont="1" applyFill="1" applyBorder="1" applyAlignment="1">
      <alignment horizontal="center" wrapText="1"/>
    </xf>
    <xf numFmtId="1" fontId="8" fillId="0" borderId="0" xfId="41" applyNumberFormat="1" applyFont="1" applyFill="1" applyBorder="1" applyAlignment="1">
      <alignment horizontal="center"/>
    </xf>
    <xf numFmtId="1" fontId="4" fillId="0" borderId="0" xfId="41" applyNumberFormat="1" applyFont="1" applyFill="1" applyBorder="1" applyAlignment="1">
      <alignment horizontal="center"/>
    </xf>
    <xf numFmtId="164" fontId="10" fillId="0" borderId="0" xfId="41" applyNumberFormat="1" applyFont="1" applyFill="1" applyBorder="1" applyAlignment="1">
      <alignment horizontal="right"/>
    </xf>
    <xf numFmtId="0" fontId="10" fillId="0" borderId="0" xfId="41" applyFont="1" applyFill="1" applyBorder="1" applyAlignment="1">
      <alignment horizontal="right"/>
    </xf>
    <xf numFmtId="164" fontId="10" fillId="0" borderId="0" xfId="41" applyNumberFormat="1" applyFont="1" applyFill="1" applyBorder="1"/>
    <xf numFmtId="0" fontId="15" fillId="0" borderId="0" xfId="41" applyFill="1" applyBorder="1"/>
    <xf numFmtId="0" fontId="7" fillId="0" borderId="0" xfId="41" applyFont="1" applyFill="1" applyBorder="1"/>
    <xf numFmtId="0" fontId="8" fillId="0" borderId="0" xfId="41" applyFont="1" applyFill="1" applyBorder="1" applyAlignment="1">
      <alignment horizontal="center"/>
    </xf>
    <xf numFmtId="1" fontId="8" fillId="0" borderId="0" xfId="41" applyNumberFormat="1" applyFont="1" applyFill="1" applyBorder="1"/>
    <xf numFmtId="1" fontId="4" fillId="0" borderId="0" xfId="41" applyNumberFormat="1" applyFont="1" applyFill="1" applyBorder="1" applyAlignment="1">
      <alignment horizontal="center" wrapText="1"/>
    </xf>
    <xf numFmtId="1" fontId="4" fillId="0" borderId="0" xfId="41" applyNumberFormat="1" applyFont="1" applyFill="1" applyBorder="1"/>
    <xf numFmtId="164" fontId="20" fillId="0" borderId="0" xfId="41" applyNumberFormat="1" applyFont="1" applyFill="1" applyBorder="1" applyProtection="1">
      <protection locked="0"/>
    </xf>
    <xf numFmtId="164" fontId="44" fillId="0" borderId="0" xfId="41" applyNumberFormat="1" applyFont="1" applyFill="1" applyBorder="1" applyAlignment="1">
      <alignment horizontal="center"/>
    </xf>
    <xf numFmtId="164" fontId="20" fillId="0" borderId="0" xfId="41" applyNumberFormat="1" applyFont="1" applyFill="1" applyBorder="1"/>
    <xf numFmtId="164" fontId="44" fillId="0" borderId="0" xfId="41" applyNumberFormat="1" applyFont="1" applyFill="1" applyBorder="1" applyAlignment="1">
      <alignment horizontal="right"/>
    </xf>
    <xf numFmtId="164" fontId="44" fillId="0" borderId="0" xfId="41" applyNumberFormat="1" applyFont="1" applyFill="1" applyBorder="1" applyAlignment="1">
      <alignment horizontal="left" wrapText="1"/>
    </xf>
    <xf numFmtId="164" fontId="44" fillId="0" borderId="0" xfId="41" quotePrefix="1" applyNumberFormat="1" applyFont="1" applyFill="1" applyBorder="1" applyAlignment="1">
      <alignment horizontal="center" wrapText="1"/>
    </xf>
    <xf numFmtId="164" fontId="44" fillId="0" borderId="0" xfId="41" applyNumberFormat="1" applyFont="1" applyFill="1" applyBorder="1" applyAlignment="1">
      <alignment horizontal="center" wrapText="1"/>
    </xf>
    <xf numFmtId="164" fontId="10" fillId="0" borderId="0" xfId="41" applyNumberFormat="1" applyFont="1" applyFill="1" applyBorder="1" applyAlignment="1">
      <alignment horizontal="center"/>
    </xf>
    <xf numFmtId="0" fontId="12" fillId="0" borderId="0" xfId="41" applyFont="1" applyFill="1" applyBorder="1" applyProtection="1">
      <protection locked="0"/>
    </xf>
    <xf numFmtId="164" fontId="1" fillId="0" borderId="0" xfId="55" applyNumberFormat="1" applyFont="1" applyFill="1" applyBorder="1" applyProtection="1"/>
    <xf numFmtId="164" fontId="44" fillId="0" borderId="0" xfId="41" quotePrefix="1" applyNumberFormat="1" applyFont="1" applyFill="1" applyBorder="1"/>
    <xf numFmtId="164" fontId="10" fillId="0" borderId="0" xfId="55" applyNumberFormat="1" applyFont="1" applyFill="1" applyBorder="1"/>
    <xf numFmtId="0" fontId="15" fillId="0" borderId="0" xfId="1" applyFont="1" applyFill="1" applyBorder="1" applyAlignment="1"/>
    <xf numFmtId="164" fontId="20" fillId="0" borderId="0" xfId="1" applyNumberFormat="1" applyFont="1" applyFill="1" applyBorder="1" applyProtection="1">
      <protection locked="0"/>
    </xf>
    <xf numFmtId="0" fontId="15" fillId="0" borderId="0" xfId="1" applyFont="1" applyFill="1" applyBorder="1" applyAlignment="1">
      <alignment horizontal="left"/>
    </xf>
    <xf numFmtId="9" fontId="20" fillId="0" borderId="0" xfId="1" applyNumberFormat="1" applyFont="1" applyFill="1" applyBorder="1" applyProtection="1">
      <protection locked="0"/>
    </xf>
    <xf numFmtId="9" fontId="10" fillId="0" borderId="0" xfId="55" applyFont="1" applyFill="1" applyBorder="1"/>
    <xf numFmtId="0" fontId="7" fillId="0" borderId="0" xfId="41" applyFont="1" applyFill="1" applyBorder="1" applyAlignment="1"/>
    <xf numFmtId="1" fontId="8" fillId="0" borderId="0" xfId="41" applyNumberFormat="1" applyFont="1" applyFill="1" applyBorder="1" applyAlignment="1">
      <alignment wrapText="1"/>
    </xf>
    <xf numFmtId="164" fontId="10" fillId="0" borderId="0" xfId="41" applyNumberFormat="1" applyFont="1" applyFill="1" applyBorder="1" applyAlignment="1">
      <alignment horizontal="center" wrapText="1"/>
    </xf>
    <xf numFmtId="0" fontId="44" fillId="0" borderId="0" xfId="41" applyFont="1" applyFill="1" applyBorder="1"/>
    <xf numFmtId="0" fontId="20" fillId="0" borderId="0" xfId="41" applyFont="1" applyFill="1" applyBorder="1" applyProtection="1">
      <protection locked="0"/>
    </xf>
    <xf numFmtId="0" fontId="10" fillId="0" borderId="0" xfId="41" quotePrefix="1" applyFont="1" applyFill="1" applyBorder="1"/>
    <xf numFmtId="0" fontId="10" fillId="0" borderId="0" xfId="41" quotePrefix="1" applyFont="1" applyFill="1" applyBorder="1" applyProtection="1">
      <protection locked="0"/>
    </xf>
    <xf numFmtId="0" fontId="10" fillId="0" borderId="0" xfId="41" applyFont="1" applyFill="1" applyBorder="1" applyAlignment="1" applyProtection="1">
      <alignment horizontal="left"/>
      <protection locked="0"/>
    </xf>
    <xf numFmtId="0" fontId="10" fillId="0" borderId="0" xfId="41" applyFont="1" applyFill="1" applyBorder="1" applyProtection="1">
      <protection locked="0"/>
    </xf>
    <xf numFmtId="0" fontId="17" fillId="0" borderId="0" xfId="41" applyFont="1" applyFill="1" applyBorder="1"/>
    <xf numFmtId="0" fontId="10" fillId="0" borderId="0" xfId="41" applyFont="1" applyFill="1" applyBorder="1" applyAlignment="1">
      <alignment horizontal="left"/>
    </xf>
    <xf numFmtId="0" fontId="10" fillId="0" borderId="0" xfId="41" quotePrefix="1" applyFont="1" applyFill="1" applyBorder="1" applyAlignment="1" applyProtection="1">
      <alignment horizontal="left"/>
      <protection locked="0"/>
    </xf>
    <xf numFmtId="0" fontId="4" fillId="0" borderId="0" xfId="41" applyFont="1" applyFill="1" applyBorder="1" applyAlignment="1">
      <alignment horizontal="left"/>
    </xf>
    <xf numFmtId="0" fontId="10" fillId="0" borderId="0" xfId="41" applyFont="1" applyFill="1" applyBorder="1" applyProtection="1"/>
    <xf numFmtId="0" fontId="10" fillId="0" borderId="0" xfId="41" applyFont="1" applyFill="1" applyBorder="1" applyAlignment="1" applyProtection="1">
      <alignment horizontal="left"/>
    </xf>
    <xf numFmtId="0" fontId="11" fillId="0" borderId="0" xfId="41" applyFont="1" applyFill="1" applyBorder="1" applyProtection="1">
      <protection locked="0"/>
    </xf>
    <xf numFmtId="0" fontId="10" fillId="0" borderId="0" xfId="1" applyFont="1" applyFill="1" applyBorder="1"/>
    <xf numFmtId="0" fontId="114" fillId="0" borderId="0" xfId="41" applyFont="1" applyFill="1" applyBorder="1" applyAlignment="1">
      <alignment horizontal="center"/>
    </xf>
    <xf numFmtId="0" fontId="99" fillId="0" borderId="0" xfId="41" applyFont="1" applyFill="1" applyBorder="1"/>
    <xf numFmtId="9" fontId="20" fillId="0" borderId="0" xfId="55" applyFont="1" applyFill="1" applyBorder="1" applyProtection="1">
      <protection locked="0"/>
    </xf>
    <xf numFmtId="164" fontId="41" fillId="0" borderId="0" xfId="41" applyNumberFormat="1" applyFont="1" applyFill="1" applyBorder="1" applyProtection="1">
      <protection locked="0"/>
    </xf>
    <xf numFmtId="164" fontId="4" fillId="0" borderId="0" xfId="41" applyNumberFormat="1" applyFont="1" applyFill="1" applyBorder="1" applyProtection="1"/>
    <xf numFmtId="164" fontId="4" fillId="0" borderId="0" xfId="41" applyNumberFormat="1" applyFont="1" applyFill="1" applyBorder="1"/>
    <xf numFmtId="164" fontId="10" fillId="0" borderId="0" xfId="41" applyNumberFormat="1" applyFont="1" applyFill="1" applyBorder="1" applyProtection="1"/>
    <xf numFmtId="164" fontId="44" fillId="0" borderId="0" xfId="41" applyNumberFormat="1" applyFont="1" applyFill="1" applyBorder="1" applyAlignment="1" applyProtection="1">
      <alignment horizontal="right"/>
    </xf>
    <xf numFmtId="164" fontId="4" fillId="0" borderId="0" xfId="41" applyNumberFormat="1" applyFont="1" applyFill="1" applyBorder="1" applyAlignment="1">
      <alignment horizontal="right"/>
    </xf>
    <xf numFmtId="167" fontId="4" fillId="0" borderId="0" xfId="55" applyNumberFormat="1" applyFont="1" applyFill="1" applyBorder="1" applyAlignment="1" applyProtection="1">
      <alignment horizontal="right"/>
    </xf>
    <xf numFmtId="164" fontId="20" fillId="0" borderId="0" xfId="41" applyNumberFormat="1" applyFont="1" applyFill="1" applyBorder="1" applyProtection="1"/>
    <xf numFmtId="164" fontId="10" fillId="0" borderId="0" xfId="41" applyNumberFormat="1" applyFont="1" applyFill="1" applyBorder="1" applyProtection="1">
      <protection locked="0"/>
    </xf>
    <xf numFmtId="14" fontId="11" fillId="0" borderId="0" xfId="46" quotePrefix="1" applyNumberFormat="1" applyFont="1" applyFill="1" applyBorder="1" applyProtection="1">
      <protection locked="0"/>
    </xf>
    <xf numFmtId="0" fontId="24" fillId="24" borderId="0" xfId="0" applyFont="1" applyFill="1" applyBorder="1" applyAlignment="1" applyProtection="1">
      <alignment horizontal="center"/>
    </xf>
    <xf numFmtId="0" fontId="0" fillId="24" borderId="0" xfId="0" applyFill="1" applyBorder="1" applyAlignment="1" applyProtection="1">
      <alignment horizontal="center"/>
    </xf>
    <xf numFmtId="0" fontId="3" fillId="0" borderId="0" xfId="0" applyFont="1" applyFill="1" applyBorder="1" applyAlignment="1" applyProtection="1"/>
    <xf numFmtId="1" fontId="36" fillId="0" borderId="0" xfId="45" applyNumberFormat="1" applyFont="1" applyFill="1" applyBorder="1" applyProtection="1"/>
    <xf numFmtId="0" fontId="10" fillId="0" borderId="0" xfId="0" applyFont="1" applyFill="1" applyBorder="1" applyAlignment="1" applyProtection="1">
      <alignment horizontal="center"/>
    </xf>
    <xf numFmtId="0" fontId="4" fillId="0" borderId="0" xfId="0" applyFont="1" applyFill="1" applyBorder="1" applyAlignment="1">
      <alignment horizontal="center" vertical="center" wrapText="1"/>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center" vertical="center" wrapText="1"/>
    </xf>
    <xf numFmtId="0" fontId="1" fillId="0" borderId="0" xfId="0" applyFont="1" applyFill="1" applyBorder="1" applyAlignment="1" applyProtection="1">
      <alignment horizontal="center"/>
    </xf>
    <xf numFmtId="49" fontId="10" fillId="0" borderId="0" xfId="0" applyNumberFormat="1" applyFont="1" applyFill="1" applyBorder="1" applyAlignment="1">
      <alignment horizontal="center" wrapText="1"/>
    </xf>
    <xf numFmtId="178" fontId="11" fillId="0" borderId="0" xfId="0" applyNumberFormat="1" applyFont="1" applyFill="1" applyBorder="1" applyAlignment="1" applyProtection="1">
      <protection locked="0"/>
    </xf>
    <xf numFmtId="178" fontId="10" fillId="0" borderId="0" xfId="0" applyNumberFormat="1" applyFont="1" applyFill="1" applyBorder="1" applyAlignment="1">
      <alignment horizontal="right"/>
    </xf>
    <xf numFmtId="0" fontId="10" fillId="0" borderId="0" xfId="0" applyFont="1" applyFill="1" applyBorder="1" applyAlignment="1">
      <alignment horizontal="center" wrapText="1"/>
    </xf>
    <xf numFmtId="178" fontId="1" fillId="0" borderId="0" xfId="0" applyNumberFormat="1" applyFont="1" applyFill="1" applyBorder="1" applyAlignment="1">
      <alignment horizontal="right"/>
    </xf>
    <xf numFmtId="166" fontId="10" fillId="0" borderId="0" xfId="0" applyNumberFormat="1" applyFont="1" applyFill="1" applyBorder="1" applyAlignment="1" applyProtection="1"/>
    <xf numFmtId="0" fontId="4" fillId="24" borderId="0" xfId="0" applyFont="1" applyFill="1" applyBorder="1" applyAlignment="1" applyProtection="1"/>
    <xf numFmtId="1" fontId="94" fillId="0" borderId="0" xfId="45" applyNumberFormat="1" applyFont="1" applyFill="1" applyBorder="1" applyProtection="1"/>
    <xf numFmtId="1" fontId="95" fillId="0" borderId="0" xfId="45" applyNumberFormat="1" applyFont="1" applyFill="1" applyBorder="1" applyProtection="1"/>
    <xf numFmtId="0" fontId="87" fillId="0" borderId="0" xfId="48" applyFont="1" applyFill="1" applyBorder="1" applyAlignment="1" applyProtection="1">
      <alignment horizontal="center"/>
    </xf>
    <xf numFmtId="0" fontId="27" fillId="0" borderId="0" xfId="48" applyFont="1" applyFill="1" applyBorder="1" applyAlignment="1" applyProtection="1">
      <alignment horizontal="center" vertical="center"/>
    </xf>
    <xf numFmtId="0" fontId="27" fillId="0" borderId="0" xfId="48" applyFont="1" applyFill="1" applyBorder="1" applyAlignment="1" applyProtection="1">
      <alignment horizontal="center"/>
    </xf>
    <xf numFmtId="0" fontId="27" fillId="0" borderId="0" xfId="48" applyFont="1" applyFill="1" applyBorder="1" applyAlignment="1" applyProtection="1">
      <alignment horizontal="left"/>
    </xf>
    <xf numFmtId="0" fontId="27" fillId="0" borderId="0" xfId="48" applyFont="1" applyFill="1" applyBorder="1" applyProtection="1"/>
    <xf numFmtId="0" fontId="33" fillId="0" borderId="0" xfId="48" applyFont="1" applyFill="1" applyBorder="1" applyAlignment="1" applyProtection="1">
      <alignment horizontal="center"/>
    </xf>
    <xf numFmtId="0" fontId="88" fillId="0" borderId="0" xfId="51" applyFont="1" applyFill="1" applyBorder="1" applyProtection="1"/>
    <xf numFmtId="0" fontId="27" fillId="24" borderId="0" xfId="49" applyFont="1" applyFill="1" applyBorder="1" applyAlignment="1" applyProtection="1"/>
    <xf numFmtId="0" fontId="1" fillId="0" borderId="0" xfId="39" applyFont="1" applyFill="1" applyBorder="1" applyProtection="1"/>
    <xf numFmtId="0" fontId="1" fillId="0" borderId="0" xfId="39" applyFont="1" applyFill="1" applyBorder="1" applyProtection="1">
      <protection locked="0"/>
    </xf>
    <xf numFmtId="0" fontId="33" fillId="0" borderId="0" xfId="49" applyFont="1" applyFill="1" applyBorder="1" applyAlignment="1" applyProtection="1">
      <alignment horizontal="center"/>
    </xf>
    <xf numFmtId="1" fontId="27" fillId="0" borderId="0" xfId="48" applyNumberFormat="1" applyFont="1" applyFill="1" applyBorder="1" applyAlignment="1" applyProtection="1">
      <alignment horizontal="center" vertical="center"/>
    </xf>
    <xf numFmtId="0" fontId="7" fillId="0" borderId="0" xfId="48" applyFont="1" applyFill="1" applyBorder="1" applyAlignment="1" applyProtection="1">
      <alignment horizontal="center"/>
      <protection locked="0"/>
    </xf>
    <xf numFmtId="0" fontId="39" fillId="0" borderId="0" xfId="48" applyFont="1" applyFill="1" applyBorder="1" applyProtection="1"/>
    <xf numFmtId="1" fontId="7" fillId="0" borderId="0" xfId="48" applyNumberFormat="1" applyFont="1" applyFill="1" applyBorder="1" applyAlignment="1" applyProtection="1">
      <alignment horizontal="center" vertical="center"/>
      <protection locked="0"/>
    </xf>
    <xf numFmtId="167" fontId="27" fillId="0" borderId="0" xfId="56" applyNumberFormat="1" applyFont="1" applyFill="1" applyBorder="1" applyAlignment="1" applyProtection="1">
      <alignment horizontal="center" vertical="center"/>
    </xf>
    <xf numFmtId="0" fontId="8" fillId="0" borderId="0" xfId="48" applyFont="1" applyFill="1" applyBorder="1" applyAlignment="1" applyProtection="1">
      <alignment horizontal="center"/>
      <protection locked="0"/>
    </xf>
    <xf numFmtId="166" fontId="27" fillId="0" borderId="0" xfId="48" applyNumberFormat="1" applyFont="1" applyFill="1" applyBorder="1" applyProtection="1"/>
    <xf numFmtId="0" fontId="33" fillId="0" borderId="0" xfId="48" applyFont="1" applyFill="1" applyBorder="1" applyProtection="1"/>
    <xf numFmtId="0" fontId="27" fillId="0" borderId="0" xfId="48" applyFont="1" applyFill="1" applyBorder="1" applyAlignment="1" applyProtection="1">
      <alignment vertical="center"/>
    </xf>
    <xf numFmtId="0" fontId="33" fillId="0" borderId="0" xfId="48" applyFont="1" applyFill="1" applyBorder="1" applyAlignment="1" applyProtection="1">
      <alignment horizontal="center" vertical="center" wrapText="1"/>
    </xf>
    <xf numFmtId="0" fontId="90" fillId="0" borderId="0" xfId="35" applyFont="1" applyFill="1" applyBorder="1" applyAlignment="1" applyProtection="1">
      <alignment horizontal="center" vertical="center" wrapText="1"/>
    </xf>
    <xf numFmtId="0" fontId="8" fillId="0" borderId="0" xfId="48" applyFont="1" applyFill="1" applyBorder="1" applyAlignment="1" applyProtection="1">
      <alignment horizontal="center" vertical="center" wrapText="1"/>
    </xf>
    <xf numFmtId="0" fontId="90" fillId="0" borderId="0" xfId="48" applyFont="1" applyFill="1" applyBorder="1" applyAlignment="1" applyProtection="1">
      <alignment horizontal="center" vertical="center" wrapText="1"/>
    </xf>
    <xf numFmtId="0" fontId="27" fillId="0" borderId="0" xfId="49" applyFont="1" applyFill="1" applyBorder="1" applyAlignment="1" applyProtection="1">
      <alignment horizontal="center" vertical="center"/>
    </xf>
    <xf numFmtId="0" fontId="33" fillId="0" borderId="0" xfId="49" applyFont="1" applyFill="1" applyBorder="1" applyAlignment="1" applyProtection="1">
      <alignment horizontal="center" vertical="center" wrapText="1"/>
    </xf>
    <xf numFmtId="0" fontId="8" fillId="0" borderId="0" xfId="48" applyFont="1" applyFill="1" applyBorder="1" applyAlignment="1" applyProtection="1">
      <alignment horizontal="center" vertical="center"/>
    </xf>
    <xf numFmtId="0" fontId="33" fillId="0" borderId="0" xfId="49" applyFont="1" applyFill="1" applyBorder="1" applyAlignment="1" applyProtection="1">
      <alignment horizontal="center" vertical="center"/>
    </xf>
    <xf numFmtId="0" fontId="90" fillId="0" borderId="0" xfId="48" applyFont="1" applyFill="1" applyBorder="1" applyAlignment="1" applyProtection="1">
      <alignment horizontal="center" vertical="center"/>
    </xf>
    <xf numFmtId="0" fontId="27" fillId="0" borderId="0" xfId="49" applyFont="1" applyFill="1" applyBorder="1" applyAlignment="1" applyProtection="1">
      <alignment vertical="center"/>
    </xf>
    <xf numFmtId="49" fontId="12" fillId="0" borderId="0" xfId="48" applyNumberFormat="1" applyFont="1" applyFill="1" applyBorder="1" applyAlignment="1" applyProtection="1">
      <alignment horizontal="center" vertical="center"/>
      <protection locked="0"/>
    </xf>
    <xf numFmtId="49" fontId="27" fillId="0" borderId="0" xfId="48" applyNumberFormat="1" applyFont="1" applyFill="1" applyBorder="1" applyAlignment="1" applyProtection="1">
      <alignment horizontal="center" vertical="center"/>
      <protection locked="0"/>
    </xf>
    <xf numFmtId="166" fontId="12" fillId="0" borderId="0" xfId="48" applyNumberFormat="1" applyFont="1" applyFill="1" applyBorder="1" applyAlignment="1" applyProtection="1">
      <alignment horizontal="center" vertical="center"/>
      <protection locked="0"/>
    </xf>
    <xf numFmtId="1" fontId="53" fillId="0" borderId="0" xfId="48" applyNumberFormat="1" applyFont="1" applyFill="1" applyBorder="1" applyAlignment="1" applyProtection="1">
      <alignment horizontal="center" vertical="center"/>
      <protection locked="0"/>
    </xf>
    <xf numFmtId="9" fontId="27" fillId="0" borderId="0" xfId="48" applyNumberFormat="1" applyFont="1" applyFill="1" applyBorder="1" applyAlignment="1" applyProtection="1">
      <alignment horizontal="center" vertical="center"/>
      <protection locked="0"/>
    </xf>
    <xf numFmtId="1" fontId="12" fillId="0" borderId="0" xfId="56" applyNumberFormat="1" applyFont="1" applyFill="1" applyBorder="1" applyAlignment="1" applyProtection="1">
      <alignment horizontal="center" vertical="center"/>
      <protection locked="0"/>
    </xf>
    <xf numFmtId="49" fontId="12" fillId="0" borderId="0" xfId="56" applyNumberFormat="1" applyFont="1" applyFill="1" applyBorder="1" applyAlignment="1" applyProtection="1">
      <alignment horizontal="center" vertical="center"/>
      <protection locked="0"/>
    </xf>
    <xf numFmtId="1" fontId="12" fillId="0" borderId="0" xfId="48" applyNumberFormat="1" applyFont="1" applyFill="1" applyBorder="1" applyAlignment="1" applyProtection="1">
      <alignment horizontal="center" vertical="center"/>
      <protection locked="0"/>
    </xf>
    <xf numFmtId="165" fontId="27" fillId="0" borderId="0" xfId="48" applyNumberFormat="1" applyFont="1" applyFill="1" applyBorder="1" applyAlignment="1" applyProtection="1">
      <alignment horizontal="center" vertical="center"/>
      <protection locked="0"/>
    </xf>
    <xf numFmtId="174" fontId="12" fillId="0" borderId="0" xfId="49" applyNumberFormat="1" applyFont="1" applyFill="1" applyBorder="1" applyAlignment="1" applyProtection="1">
      <alignment horizontal="left" wrapText="1"/>
      <protection locked="0"/>
    </xf>
    <xf numFmtId="0" fontId="1" fillId="0" borderId="0" xfId="48" applyFont="1" applyFill="1" applyBorder="1" applyAlignment="1" applyProtection="1">
      <alignment horizontal="center" vertical="center"/>
    </xf>
    <xf numFmtId="174" fontId="12" fillId="0" borderId="0" xfId="48" applyNumberFormat="1" applyFont="1" applyFill="1" applyBorder="1" applyAlignment="1" applyProtection="1">
      <alignment horizontal="left" wrapText="1"/>
      <protection locked="0"/>
    </xf>
    <xf numFmtId="0" fontId="27" fillId="0" borderId="0" xfId="48" applyFont="1" applyFill="1" applyBorder="1" applyAlignment="1" applyProtection="1">
      <alignment horizontal="center" vertical="center"/>
      <protection locked="0"/>
    </xf>
    <xf numFmtId="49" fontId="13" fillId="0" borderId="0" xfId="48" applyNumberFormat="1" applyFont="1" applyFill="1" applyBorder="1" applyAlignment="1" applyProtection="1">
      <alignment horizontal="center" vertical="center"/>
    </xf>
    <xf numFmtId="49" fontId="27" fillId="0" borderId="0" xfId="48" applyNumberFormat="1" applyFont="1" applyFill="1" applyBorder="1" applyAlignment="1" applyProtection="1">
      <alignment horizontal="center" vertical="center"/>
    </xf>
    <xf numFmtId="166" fontId="13" fillId="0" borderId="0" xfId="48" applyNumberFormat="1" applyFont="1" applyFill="1" applyBorder="1" applyAlignment="1" applyProtection="1">
      <alignment horizontal="center" vertical="center"/>
    </xf>
    <xf numFmtId="1" fontId="53" fillId="0" borderId="0" xfId="48" applyNumberFormat="1" applyFont="1" applyFill="1" applyBorder="1" applyAlignment="1" applyProtection="1">
      <alignment horizontal="center" vertical="center"/>
    </xf>
    <xf numFmtId="9" fontId="27" fillId="0" borderId="0" xfId="48" applyNumberFormat="1" applyFont="1" applyFill="1" applyBorder="1" applyAlignment="1" applyProtection="1">
      <alignment horizontal="center" vertical="center"/>
    </xf>
    <xf numFmtId="1" fontId="13" fillId="0" borderId="0" xfId="56" applyNumberFormat="1" applyFont="1" applyFill="1" applyBorder="1" applyAlignment="1" applyProtection="1">
      <alignment horizontal="center" vertical="center"/>
    </xf>
    <xf numFmtId="49" fontId="13" fillId="0" borderId="0" xfId="56" applyNumberFormat="1" applyFont="1" applyFill="1" applyBorder="1" applyAlignment="1" applyProtection="1">
      <alignment horizontal="center" vertical="center"/>
    </xf>
    <xf numFmtId="165" fontId="27" fillId="0" borderId="0" xfId="48" applyNumberFormat="1" applyFont="1" applyFill="1" applyBorder="1" applyAlignment="1" applyProtection="1">
      <alignment horizontal="center" vertical="center"/>
    </xf>
    <xf numFmtId="174" fontId="13" fillId="0" borderId="0" xfId="48" applyNumberFormat="1" applyFont="1" applyFill="1" applyBorder="1" applyAlignment="1" applyProtection="1">
      <alignment horizontal="left" wrapText="1"/>
    </xf>
    <xf numFmtId="49" fontId="13" fillId="0" borderId="0" xfId="56" applyNumberFormat="1" applyFont="1" applyFill="1" applyBorder="1" applyAlignment="1" applyProtection="1">
      <alignment horizontal="center" vertical="center"/>
      <protection locked="0"/>
    </xf>
    <xf numFmtId="174" fontId="13" fillId="0" borderId="0" xfId="48" applyNumberFormat="1" applyFont="1" applyFill="1" applyBorder="1" applyAlignment="1" applyProtection="1">
      <alignment horizontal="left" wrapText="1"/>
      <protection locked="0"/>
    </xf>
    <xf numFmtId="49" fontId="13" fillId="0" borderId="0" xfId="48" applyNumberFormat="1" applyFont="1" applyFill="1" applyBorder="1" applyAlignment="1" applyProtection="1">
      <alignment horizontal="center" vertical="center"/>
      <protection locked="0"/>
    </xf>
    <xf numFmtId="166" fontId="13" fillId="0" borderId="0" xfId="48" applyNumberFormat="1" applyFont="1" applyFill="1" applyBorder="1" applyAlignment="1" applyProtection="1">
      <alignment horizontal="center" vertical="center"/>
      <protection locked="0"/>
    </xf>
    <xf numFmtId="1" fontId="13" fillId="0" borderId="0" xfId="56" applyNumberFormat="1" applyFont="1" applyFill="1" applyBorder="1" applyAlignment="1" applyProtection="1">
      <alignment horizontal="center" vertical="center"/>
      <protection locked="0"/>
    </xf>
    <xf numFmtId="165" fontId="27" fillId="0" borderId="0" xfId="48" applyNumberFormat="1" applyFont="1" applyFill="1" applyBorder="1" applyProtection="1"/>
    <xf numFmtId="0" fontId="33" fillId="0" borderId="0" xfId="48" applyFont="1" applyFill="1" applyBorder="1" applyAlignment="1" applyProtection="1">
      <alignment vertical="center"/>
    </xf>
    <xf numFmtId="49" fontId="7" fillId="0" borderId="0" xfId="48" applyNumberFormat="1" applyFont="1" applyFill="1" applyBorder="1" applyAlignment="1" applyProtection="1">
      <alignment horizontal="center" vertical="center"/>
      <protection locked="0"/>
    </xf>
    <xf numFmtId="0" fontId="15" fillId="0" borderId="0" xfId="48" applyFont="1" applyFill="1" applyBorder="1" applyAlignment="1" applyProtection="1">
      <alignment vertical="center"/>
    </xf>
    <xf numFmtId="0" fontId="15" fillId="0" borderId="0" xfId="48" applyFont="1" applyFill="1" applyBorder="1" applyAlignment="1" applyProtection="1">
      <alignment horizontal="left" vertical="center" wrapText="1"/>
    </xf>
    <xf numFmtId="0" fontId="19" fillId="0" borderId="0" xfId="48" applyFont="1" applyFill="1" applyBorder="1" applyAlignment="1" applyProtection="1">
      <alignment vertical="center"/>
    </xf>
    <xf numFmtId="0" fontId="89" fillId="0" borderId="0" xfId="48" applyFont="1" applyFill="1" applyBorder="1" applyAlignment="1" applyProtection="1">
      <alignment vertical="center"/>
    </xf>
    <xf numFmtId="0" fontId="0" fillId="0" borderId="0" xfId="0" applyFill="1" applyBorder="1" applyAlignment="1">
      <alignment vertical="center"/>
    </xf>
    <xf numFmtId="0" fontId="89" fillId="0" borderId="0" xfId="48" applyFont="1" applyFill="1" applyBorder="1" applyAlignment="1" applyProtection="1">
      <alignment horizontal="center" vertical="center"/>
    </xf>
    <xf numFmtId="174" fontId="12" fillId="0" borderId="0" xfId="49" applyNumberFormat="1" applyFont="1" applyFill="1" applyBorder="1" applyAlignment="1" applyProtection="1">
      <alignment wrapText="1"/>
      <protection locked="0"/>
    </xf>
    <xf numFmtId="0" fontId="0" fillId="0" borderId="0" xfId="0" applyFill="1" applyBorder="1" applyAlignment="1" applyProtection="1">
      <alignment wrapText="1"/>
      <protection locked="0"/>
    </xf>
    <xf numFmtId="0" fontId="1" fillId="0" borderId="0" xfId="39" applyFont="1" applyFill="1" applyBorder="1" applyAlignment="1" applyProtection="1"/>
    <xf numFmtId="0" fontId="15" fillId="0" borderId="0" xfId="48" applyFont="1" applyFill="1" applyBorder="1" applyAlignment="1" applyProtection="1">
      <alignment vertical="center" wrapText="1"/>
    </xf>
    <xf numFmtId="0" fontId="1" fillId="0" borderId="0" xfId="39" applyFill="1" applyBorder="1" applyAlignment="1" applyProtection="1"/>
    <xf numFmtId="0" fontId="1" fillId="0" borderId="0" xfId="39" applyFill="1" applyBorder="1" applyAlignment="1" applyProtection="1">
      <alignment vertical="center" wrapText="1"/>
    </xf>
    <xf numFmtId="0" fontId="1" fillId="0" borderId="0" xfId="39" applyFont="1" applyFill="1" applyBorder="1" applyAlignment="1" applyProtection="1">
      <alignment vertical="center" wrapText="1"/>
    </xf>
    <xf numFmtId="0" fontId="1" fillId="0" borderId="0" xfId="39" applyFill="1" applyBorder="1" applyAlignment="1" applyProtection="1">
      <alignment vertical="center"/>
    </xf>
    <xf numFmtId="0" fontId="83" fillId="0" borderId="0" xfId="48" applyFill="1" applyBorder="1" applyAlignment="1" applyProtection="1">
      <alignment vertical="center"/>
    </xf>
    <xf numFmtId="0" fontId="1" fillId="0" borderId="0" xfId="39" applyFont="1" applyFill="1" applyBorder="1" applyAlignment="1" applyProtection="1">
      <alignment horizontal="center"/>
    </xf>
    <xf numFmtId="1" fontId="1" fillId="0" borderId="0" xfId="39" applyNumberFormat="1" applyFont="1" applyFill="1" applyBorder="1" applyAlignment="1" applyProtection="1">
      <alignment horizontal="center"/>
    </xf>
    <xf numFmtId="0" fontId="1" fillId="0" borderId="0" xfId="48" applyFont="1" applyFill="1" applyBorder="1" applyAlignment="1" applyProtection="1">
      <alignment horizontal="center"/>
    </xf>
    <xf numFmtId="0" fontId="19" fillId="0" borderId="0" xfId="48" applyFont="1" applyFill="1" applyBorder="1" applyAlignment="1" applyProtection="1">
      <alignment horizontal="center" vertical="center" wrapText="1"/>
    </xf>
    <xf numFmtId="0" fontId="19" fillId="0" borderId="0" xfId="48" applyFont="1" applyFill="1" applyBorder="1" applyAlignment="1" applyProtection="1">
      <alignment horizontal="center" vertical="center"/>
    </xf>
    <xf numFmtId="1" fontId="1" fillId="0" borderId="0" xfId="48" applyNumberFormat="1" applyFont="1" applyFill="1" applyBorder="1" applyAlignment="1" applyProtection="1">
      <alignment horizontal="center" vertical="center"/>
    </xf>
    <xf numFmtId="167" fontId="1" fillId="0" borderId="0" xfId="56" applyNumberFormat="1" applyFont="1" applyFill="1" applyBorder="1" applyAlignment="1" applyProtection="1">
      <alignment horizontal="center" vertical="center"/>
    </xf>
    <xf numFmtId="0" fontId="1" fillId="0" borderId="0" xfId="48" applyFont="1" applyFill="1" applyBorder="1" applyAlignment="1" applyProtection="1">
      <alignment horizontal="center"/>
      <protection locked="0"/>
    </xf>
    <xf numFmtId="1" fontId="1" fillId="0" borderId="0" xfId="48" applyNumberFormat="1" applyFont="1" applyFill="1" applyBorder="1" applyAlignment="1" applyProtection="1">
      <alignment horizontal="center" vertical="center"/>
      <protection locked="0"/>
    </xf>
    <xf numFmtId="167" fontId="1" fillId="0" borderId="0" xfId="56" applyNumberFormat="1" applyFont="1" applyFill="1" applyBorder="1" applyAlignment="1" applyProtection="1">
      <alignment horizontal="center" vertical="center"/>
      <protection locked="0"/>
    </xf>
    <xf numFmtId="0" fontId="11" fillId="0" borderId="0" xfId="48" applyFont="1" applyFill="1" applyBorder="1" applyAlignment="1" applyProtection="1">
      <alignment horizontal="center"/>
    </xf>
    <xf numFmtId="49" fontId="11" fillId="0" borderId="0" xfId="48" applyNumberFormat="1" applyFont="1" applyFill="1" applyBorder="1" applyProtection="1"/>
    <xf numFmtId="1" fontId="11" fillId="0" borderId="0" xfId="48" applyNumberFormat="1" applyFont="1" applyFill="1" applyBorder="1" applyProtection="1"/>
    <xf numFmtId="1" fontId="11" fillId="0" borderId="0" xfId="48" applyNumberFormat="1" applyFont="1" applyFill="1" applyBorder="1" applyAlignment="1" applyProtection="1">
      <alignment horizontal="center"/>
    </xf>
    <xf numFmtId="1" fontId="11" fillId="0" borderId="0" xfId="48" applyNumberFormat="1" applyFont="1" applyFill="1" applyBorder="1" applyAlignment="1" applyProtection="1">
      <alignment horizontal="center" vertical="center"/>
    </xf>
    <xf numFmtId="167" fontId="11" fillId="0" borderId="0" xfId="56" applyNumberFormat="1" applyFont="1" applyFill="1" applyBorder="1" applyAlignment="1" applyProtection="1">
      <alignment horizontal="center" vertical="center"/>
    </xf>
    <xf numFmtId="1" fontId="11" fillId="0" borderId="0" xfId="48" applyNumberFormat="1" applyFont="1" applyFill="1" applyBorder="1" applyAlignment="1" applyProtection="1">
      <alignment wrapText="1"/>
    </xf>
    <xf numFmtId="1" fontId="1" fillId="0" borderId="0" xfId="39" applyNumberFormat="1" applyFont="1" applyFill="1" applyBorder="1" applyProtection="1"/>
    <xf numFmtId="0" fontId="19" fillId="0" borderId="0" xfId="39" applyFont="1" applyFill="1" applyBorder="1" applyProtection="1"/>
    <xf numFmtId="1" fontId="1" fillId="0" borderId="0" xfId="39" applyNumberFormat="1" applyFont="1" applyFill="1" applyBorder="1" applyAlignment="1" applyProtection="1">
      <alignment vertical="center"/>
    </xf>
    <xf numFmtId="0" fontId="52" fillId="0" borderId="0" xfId="43" applyFont="1" applyFill="1" applyBorder="1" applyProtection="1"/>
    <xf numFmtId="0" fontId="1" fillId="0" borderId="0" xfId="39" applyFont="1" applyFill="1" applyBorder="1" applyAlignment="1" applyProtection="1">
      <alignment horizontal="center"/>
      <protection locked="0"/>
    </xf>
    <xf numFmtId="0" fontId="11" fillId="0" borderId="0" xfId="48" applyNumberFormat="1" applyFont="1" applyFill="1" applyBorder="1" applyAlignment="1" applyProtection="1">
      <alignment horizontal="left"/>
      <protection locked="0"/>
    </xf>
    <xf numFmtId="1" fontId="11" fillId="0" borderId="0" xfId="48" quotePrefix="1" applyNumberFormat="1" applyFont="1" applyFill="1" applyBorder="1" applyAlignment="1" applyProtection="1">
      <alignment horizontal="center"/>
      <protection locked="0"/>
    </xf>
    <xf numFmtId="1" fontId="11" fillId="0" borderId="0" xfId="48" applyNumberFormat="1" applyFont="1" applyFill="1" applyBorder="1" applyAlignment="1" applyProtection="1">
      <alignment horizontal="center"/>
      <protection locked="0"/>
    </xf>
    <xf numFmtId="1" fontId="11" fillId="0" borderId="0" xfId="48" applyNumberFormat="1" applyFont="1" applyFill="1" applyBorder="1" applyAlignment="1" applyProtection="1">
      <alignment horizontal="center" vertical="center"/>
      <protection locked="0"/>
    </xf>
    <xf numFmtId="1" fontId="11" fillId="0" borderId="0" xfId="48" applyNumberFormat="1" applyFont="1" applyFill="1" applyBorder="1" applyAlignment="1" applyProtection="1">
      <alignment horizontal="left" vertical="center"/>
      <protection locked="0"/>
    </xf>
    <xf numFmtId="166" fontId="11" fillId="0" borderId="0" xfId="48" applyNumberFormat="1" applyFont="1" applyFill="1" applyBorder="1" applyAlignment="1" applyProtection="1">
      <alignment horizontal="center" vertical="center"/>
      <protection locked="0"/>
    </xf>
    <xf numFmtId="1" fontId="11" fillId="0" borderId="0" xfId="48" applyNumberFormat="1" applyFont="1" applyFill="1" applyBorder="1" applyAlignment="1" applyProtection="1">
      <alignment wrapText="1"/>
      <protection locked="0"/>
    </xf>
    <xf numFmtId="0" fontId="92" fillId="0" borderId="0" xfId="48" applyFont="1" applyFill="1" applyBorder="1" applyAlignment="1" applyProtection="1">
      <alignment horizontal="left"/>
    </xf>
    <xf numFmtId="0" fontId="11" fillId="0" borderId="0" xfId="48" applyFont="1" applyFill="1" applyBorder="1" applyProtection="1"/>
    <xf numFmtId="0" fontId="1" fillId="0" borderId="0" xfId="39" applyFont="1" applyFill="1" applyBorder="1" applyAlignment="1" applyProtection="1">
      <alignment horizontal="left"/>
    </xf>
    <xf numFmtId="1" fontId="93" fillId="0" borderId="0" xfId="45" applyNumberFormat="1" applyFont="1" applyFill="1" applyBorder="1" applyAlignment="1" applyProtection="1">
      <alignment horizontal="center"/>
    </xf>
    <xf numFmtId="0" fontId="4" fillId="0" borderId="0" xfId="0" applyFont="1" applyFill="1" applyBorder="1" applyAlignment="1">
      <alignment horizontal="right" wrapText="1"/>
    </xf>
    <xf numFmtId="164" fontId="4" fillId="0" borderId="0" xfId="0" applyNumberFormat="1" applyFont="1" applyFill="1" applyBorder="1" applyAlignment="1"/>
    <xf numFmtId="164" fontId="20" fillId="0" borderId="0" xfId="0" applyNumberFormat="1" applyFont="1" applyFill="1" applyBorder="1" applyAlignment="1" applyProtection="1">
      <protection locked="0"/>
    </xf>
    <xf numFmtId="164" fontId="20" fillId="0" borderId="0" xfId="0" applyNumberFormat="1" applyFont="1" applyFill="1" applyBorder="1" applyAlignment="1"/>
    <xf numFmtId="164" fontId="4" fillId="0" borderId="0" xfId="0" applyNumberFormat="1" applyFont="1" applyFill="1" applyBorder="1" applyAlignment="1" applyProtection="1">
      <protection locked="0"/>
    </xf>
    <xf numFmtId="0" fontId="127" fillId="0" borderId="0" xfId="0" applyFont="1" applyFill="1" applyBorder="1" applyAlignment="1"/>
    <xf numFmtId="0" fontId="128" fillId="0" borderId="0" xfId="0" applyFont="1" applyFill="1" applyBorder="1" applyAlignment="1">
      <alignment horizontal="center" wrapText="1"/>
    </xf>
    <xf numFmtId="0" fontId="128" fillId="0" borderId="0" xfId="0" applyFont="1" applyFill="1" applyBorder="1" applyAlignment="1">
      <alignment horizontal="center"/>
    </xf>
    <xf numFmtId="0" fontId="1" fillId="0" borderId="0" xfId="0" applyFont="1" applyFill="1" applyBorder="1" applyAlignment="1" applyProtection="1">
      <alignment textRotation="180"/>
    </xf>
    <xf numFmtId="0" fontId="31" fillId="0" borderId="0" xfId="0" applyFont="1" applyFill="1" applyBorder="1" applyAlignment="1" applyProtection="1">
      <alignment horizontal="left"/>
    </xf>
    <xf numFmtId="0" fontId="33" fillId="0" borderId="0" xfId="0" applyFont="1" applyFill="1" applyBorder="1" applyAlignment="1" applyProtection="1">
      <alignment horizontal="left"/>
    </xf>
    <xf numFmtId="0" fontId="7" fillId="0" borderId="0" xfId="0" applyFont="1" applyFill="1" applyBorder="1" applyAlignment="1" applyProtection="1">
      <alignment vertical="top"/>
    </xf>
    <xf numFmtId="0" fontId="7" fillId="0" borderId="0" xfId="0" applyFont="1" applyFill="1" applyBorder="1" applyAlignment="1" applyProtection="1">
      <alignment horizontal="center" textRotation="90" wrapText="1"/>
    </xf>
    <xf numFmtId="0" fontId="22" fillId="0" borderId="0" xfId="0" applyFont="1" applyFill="1" applyBorder="1" applyAlignment="1" applyProtection="1">
      <alignment horizontal="center" textRotation="90" wrapText="1"/>
    </xf>
    <xf numFmtId="0" fontId="19" fillId="0" borderId="0" xfId="0" applyFont="1" applyFill="1" applyBorder="1" applyAlignment="1" applyProtection="1">
      <alignment horizontal="left" textRotation="180"/>
    </xf>
    <xf numFmtId="0" fontId="33" fillId="0" borderId="0" xfId="0" applyFont="1" applyFill="1" applyBorder="1" applyAlignment="1" applyProtection="1">
      <alignment wrapText="1"/>
    </xf>
    <xf numFmtId="0" fontId="5" fillId="0" borderId="0" xfId="0" applyFont="1" applyFill="1" applyBorder="1" applyAlignment="1" applyProtection="1"/>
    <xf numFmtId="0" fontId="48" fillId="0" borderId="0" xfId="0" applyFont="1" applyFill="1" applyBorder="1" applyAlignment="1" applyProtection="1">
      <alignment horizontal="centerContinuous"/>
    </xf>
    <xf numFmtId="0" fontId="0" fillId="0" borderId="0" xfId="0" applyFill="1" applyBorder="1" applyAlignment="1" applyProtection="1">
      <alignment horizontal="centerContinuous"/>
    </xf>
    <xf numFmtId="0" fontId="8" fillId="0" borderId="0" xfId="0" applyFont="1" applyFill="1" applyBorder="1" applyAlignment="1" applyProtection="1">
      <alignment horizontal="centerContinuous"/>
    </xf>
    <xf numFmtId="0" fontId="4" fillId="0" borderId="0" xfId="0" applyFont="1" applyFill="1" applyBorder="1" applyAlignment="1" applyProtection="1">
      <alignment horizontal="centerContinuous"/>
    </xf>
    <xf numFmtId="0" fontId="7" fillId="0" borderId="0" xfId="0" applyFont="1" applyFill="1" applyBorder="1" applyAlignment="1" applyProtection="1">
      <alignment horizontal="centerContinuous"/>
    </xf>
    <xf numFmtId="0" fontId="4" fillId="0" borderId="0" xfId="0" applyFont="1" applyFill="1" applyBorder="1" applyAlignment="1" applyProtection="1">
      <alignment horizontal="centerContinuous" wrapText="1"/>
    </xf>
    <xf numFmtId="0" fontId="10" fillId="0" borderId="0" xfId="0" applyFont="1" applyFill="1" applyBorder="1" applyAlignment="1" applyProtection="1">
      <alignment horizontal="centerContinuous"/>
    </xf>
    <xf numFmtId="0" fontId="8" fillId="0" borderId="0" xfId="0" applyFont="1" applyFill="1" applyBorder="1" applyAlignment="1" applyProtection="1">
      <alignment horizontal="center"/>
    </xf>
    <xf numFmtId="3" fontId="13" fillId="0" borderId="0" xfId="42" applyNumberFormat="1" applyFont="1" applyFill="1" applyBorder="1" applyAlignment="1" applyProtection="1">
      <alignment horizontal="right" vertical="top" wrapText="1" shrinkToFit="1"/>
      <protection locked="0"/>
    </xf>
    <xf numFmtId="3" fontId="13" fillId="0" borderId="0" xfId="42" applyNumberFormat="1" applyFont="1" applyFill="1" applyBorder="1" applyAlignment="1" applyProtection="1">
      <alignment horizontal="left" vertical="top" wrapText="1" shrinkToFit="1"/>
      <protection locked="0"/>
    </xf>
    <xf numFmtId="3" fontId="14" fillId="0" borderId="0" xfId="0" applyNumberFormat="1" applyFont="1" applyFill="1" applyBorder="1" applyAlignment="1" applyProtection="1">
      <alignment horizontal="left" wrapText="1"/>
      <protection locked="0"/>
    </xf>
    <xf numFmtId="0" fontId="12" fillId="0" borderId="0" xfId="42" applyFont="1" applyFill="1" applyBorder="1" applyAlignment="1" applyProtection="1">
      <alignment horizontal="right" vertical="top" wrapText="1" shrinkToFit="1"/>
      <protection locked="0"/>
    </xf>
    <xf numFmtId="3" fontId="12" fillId="0" borderId="0" xfId="42" applyNumberFormat="1" applyFont="1" applyFill="1" applyBorder="1" applyAlignment="1" applyProtection="1">
      <alignment horizontal="left" vertical="top" wrapText="1" shrinkToFit="1"/>
      <protection locked="0"/>
    </xf>
    <xf numFmtId="0" fontId="13" fillId="0" borderId="0" xfId="42" applyFont="1" applyFill="1" applyBorder="1" applyAlignment="1" applyProtection="1">
      <alignment horizontal="right" vertical="top" wrapText="1" shrinkToFit="1"/>
      <protection locked="0"/>
    </xf>
    <xf numFmtId="0" fontId="13" fillId="0" borderId="0" xfId="42" applyFont="1" applyFill="1" applyBorder="1" applyAlignment="1" applyProtection="1">
      <alignment horizontal="right" vertical="center" wrapText="1" shrinkToFit="1"/>
      <protection locked="0"/>
    </xf>
    <xf numFmtId="49" fontId="14" fillId="0" borderId="0" xfId="0" applyNumberFormat="1" applyFont="1" applyFill="1" applyBorder="1" applyAlignment="1" applyProtection="1">
      <alignment horizontal="left" wrapText="1"/>
      <protection locked="0"/>
    </xf>
    <xf numFmtId="0" fontId="8" fillId="0" borderId="0" xfId="0" applyFont="1" applyFill="1" applyBorder="1" applyAlignment="1"/>
    <xf numFmtId="0" fontId="96" fillId="0" borderId="0" xfId="0" applyFont="1" applyFill="1" applyBorder="1" applyAlignment="1">
      <alignment horizontal="center" vertical="center"/>
    </xf>
    <xf numFmtId="0" fontId="6" fillId="0" borderId="0" xfId="0" applyFont="1" applyFill="1" applyBorder="1" applyAlignment="1">
      <alignment horizontal="right"/>
    </xf>
    <xf numFmtId="1" fontId="1" fillId="0" borderId="0" xfId="39" applyNumberFormat="1" applyFont="1" applyFill="1" applyBorder="1" applyAlignment="1" applyProtection="1">
      <protection locked="0"/>
    </xf>
    <xf numFmtId="0" fontId="1" fillId="0" borderId="0" xfId="39" applyFont="1" applyFill="1" applyBorder="1" applyAlignment="1" applyProtection="1">
      <alignment vertical="center"/>
    </xf>
    <xf numFmtId="0" fontId="1" fillId="0" borderId="0" xfId="39" applyFont="1" applyFill="1" applyBorder="1" applyAlignment="1" applyProtection="1">
      <alignment horizontal="center" vertical="center"/>
    </xf>
    <xf numFmtId="0" fontId="4" fillId="0" borderId="0" xfId="48" applyFont="1" applyFill="1" applyBorder="1" applyAlignment="1" applyProtection="1">
      <alignment horizontal="center" vertical="center"/>
    </xf>
    <xf numFmtId="0" fontId="19" fillId="0" borderId="0" xfId="39" applyFont="1" applyFill="1" applyBorder="1" applyAlignment="1" applyProtection="1">
      <alignment horizontal="center" vertical="center"/>
    </xf>
    <xf numFmtId="0" fontId="19" fillId="0" borderId="0" xfId="48" applyFont="1" applyFill="1" applyBorder="1" applyAlignment="1" applyProtection="1">
      <alignment vertical="center" wrapText="1"/>
    </xf>
    <xf numFmtId="0" fontId="4" fillId="0" borderId="0" xfId="48" applyFont="1" applyFill="1" applyBorder="1" applyAlignment="1" applyProtection="1">
      <alignment vertical="center" wrapText="1"/>
    </xf>
    <xf numFmtId="49" fontId="0" fillId="0" borderId="0" xfId="0" applyNumberFormat="1" applyAlignment="1"/>
    <xf numFmtId="0" fontId="0" fillId="0" borderId="18" xfId="0" applyFill="1" applyBorder="1" applyAlignment="1"/>
    <xf numFmtId="49" fontId="0" fillId="0" borderId="0" xfId="0" applyNumberFormat="1" applyFill="1" applyAlignment="1">
      <alignment horizontal="center"/>
    </xf>
    <xf numFmtId="0" fontId="0" fillId="0" borderId="0" xfId="0" applyAlignment="1"/>
    <xf numFmtId="2" fontId="11" fillId="24" borderId="18" xfId="0" applyNumberFormat="1" applyFont="1" applyFill="1" applyBorder="1" applyAlignment="1" applyProtection="1">
      <alignment horizontal="center"/>
      <protection locked="0"/>
    </xf>
    <xf numFmtId="0" fontId="10" fillId="0" borderId="0" xfId="41" applyFont="1" applyBorder="1" applyAlignment="1">
      <alignment horizontal="left" vertical="top" wrapText="1"/>
    </xf>
    <xf numFmtId="0" fontId="10" fillId="0" borderId="0" xfId="0" applyFont="1" applyAlignment="1">
      <alignment horizontal="left" wrapText="1"/>
    </xf>
    <xf numFmtId="0" fontId="63" fillId="0" borderId="0" xfId="0" applyFont="1" applyBorder="1" applyAlignment="1">
      <alignment horizontal="left" vertical="top" wrapText="1"/>
    </xf>
    <xf numFmtId="0" fontId="4" fillId="0" borderId="43" xfId="0" applyFont="1" applyBorder="1" applyAlignment="1" applyProtection="1">
      <alignment horizontal="center" textRotation="90" wrapText="1"/>
    </xf>
    <xf numFmtId="0" fontId="4" fillId="0" borderId="78" xfId="0" applyFont="1" applyBorder="1" applyAlignment="1" applyProtection="1">
      <alignment horizontal="center" textRotation="90" wrapText="1"/>
    </xf>
    <xf numFmtId="0" fontId="4" fillId="0" borderId="81" xfId="0" applyFont="1" applyBorder="1" applyAlignment="1" applyProtection="1">
      <alignment horizontal="center" textRotation="90" wrapText="1"/>
    </xf>
    <xf numFmtId="0" fontId="4" fillId="31" borderId="63" xfId="0" applyFont="1" applyFill="1" applyBorder="1" applyAlignment="1" applyProtection="1">
      <alignment horizontal="center"/>
    </xf>
    <xf numFmtId="0" fontId="4" fillId="31" borderId="53" xfId="0" applyFont="1" applyFill="1" applyBorder="1" applyAlignment="1" applyProtection="1">
      <alignment horizontal="center"/>
    </xf>
    <xf numFmtId="0" fontId="4" fillId="27" borderId="53" xfId="0" applyFont="1" applyFill="1" applyBorder="1" applyAlignment="1" applyProtection="1">
      <alignment horizontal="center"/>
    </xf>
    <xf numFmtId="0" fontId="7" fillId="0" borderId="0" xfId="0" applyFont="1" applyBorder="1" applyAlignment="1" applyProtection="1">
      <alignment horizontal="left" wrapText="1"/>
    </xf>
    <xf numFmtId="0" fontId="7" fillId="0" borderId="0" xfId="0" applyFont="1" applyBorder="1" applyAlignment="1">
      <alignment horizontal="left" wrapText="1"/>
    </xf>
    <xf numFmtId="0" fontId="7" fillId="0" borderId="13" xfId="52" applyFont="1" applyBorder="1" applyAlignment="1">
      <alignment horizontal="center" textRotation="90" wrapText="1"/>
    </xf>
    <xf numFmtId="0" fontId="7" fillId="0" borderId="14" xfId="52" applyFont="1" applyBorder="1" applyAlignment="1">
      <alignment horizontal="center" textRotation="90" wrapText="1"/>
    </xf>
    <xf numFmtId="0" fontId="7" fillId="0" borderId="10" xfId="52" applyFont="1" applyBorder="1" applyAlignment="1">
      <alignment horizontal="center" textRotation="90" wrapText="1"/>
    </xf>
    <xf numFmtId="0" fontId="8" fillId="0" borderId="13" xfId="52" applyFont="1" applyBorder="1" applyAlignment="1">
      <alignment horizontal="center" textRotation="90" wrapText="1"/>
    </xf>
    <xf numFmtId="0" fontId="8" fillId="0" borderId="14" xfId="52" applyFont="1" applyBorder="1" applyAlignment="1">
      <alignment horizontal="center" textRotation="90" wrapText="1"/>
    </xf>
    <xf numFmtId="0" fontId="8" fillId="0" borderId="10" xfId="52" applyFont="1" applyBorder="1" applyAlignment="1">
      <alignment horizontal="center" textRotation="90" wrapText="1"/>
    </xf>
    <xf numFmtId="0" fontId="7" fillId="28" borderId="30" xfId="52" applyFont="1" applyFill="1" applyBorder="1" applyAlignment="1">
      <alignment horizontal="center"/>
    </xf>
    <xf numFmtId="0" fontId="7" fillId="28" borderId="11" xfId="52" applyFont="1" applyFill="1" applyBorder="1" applyAlignment="1">
      <alignment horizontal="center"/>
    </xf>
    <xf numFmtId="0" fontId="7" fillId="28" borderId="31" xfId="52" applyFont="1" applyFill="1" applyBorder="1" applyAlignment="1">
      <alignment horizontal="center"/>
    </xf>
    <xf numFmtId="0" fontId="7" fillId="31" borderId="30" xfId="52" applyFont="1" applyFill="1" applyBorder="1" applyAlignment="1">
      <alignment horizontal="center"/>
    </xf>
    <xf numFmtId="0" fontId="7" fillId="31" borderId="11" xfId="52" applyFont="1" applyFill="1" applyBorder="1" applyAlignment="1">
      <alignment horizontal="center"/>
    </xf>
    <xf numFmtId="0" fontId="7" fillId="31" borderId="31" xfId="52" applyFont="1" applyFill="1" applyBorder="1" applyAlignment="1">
      <alignment horizontal="center"/>
    </xf>
    <xf numFmtId="0" fontId="7" fillId="0" borderId="30" xfId="52" applyFont="1" applyBorder="1" applyAlignment="1">
      <alignment horizontal="center"/>
    </xf>
    <xf numFmtId="0" fontId="7" fillId="0" borderId="11" xfId="52" applyFont="1" applyBorder="1" applyAlignment="1">
      <alignment horizontal="center"/>
    </xf>
    <xf numFmtId="0" fontId="7" fillId="0" borderId="31" xfId="52" applyFont="1" applyBorder="1" applyAlignment="1">
      <alignment horizontal="center"/>
    </xf>
    <xf numFmtId="0" fontId="5" fillId="0" borderId="0" xfId="0" applyFont="1" applyAlignment="1"/>
    <xf numFmtId="0" fontId="0" fillId="0" borderId="0" xfId="0" applyAlignment="1"/>
    <xf numFmtId="0" fontId="8" fillId="29" borderId="37" xfId="0" applyFont="1" applyFill="1" applyBorder="1" applyAlignment="1" applyProtection="1">
      <alignment horizontal="center" wrapText="1"/>
    </xf>
    <xf numFmtId="0" fontId="8" fillId="29" borderId="12" xfId="0" applyFont="1" applyFill="1" applyBorder="1" applyAlignment="1" applyProtection="1">
      <alignment horizontal="center" wrapText="1"/>
    </xf>
    <xf numFmtId="0" fontId="8" fillId="30" borderId="41" xfId="0" applyFont="1" applyFill="1" applyBorder="1" applyAlignment="1" applyProtection="1">
      <alignment horizontal="center" wrapText="1"/>
    </xf>
    <xf numFmtId="0" fontId="8" fillId="30" borderId="42" xfId="0" applyFont="1" applyFill="1" applyBorder="1" applyAlignment="1" applyProtection="1">
      <alignment horizontal="center" wrapText="1"/>
    </xf>
    <xf numFmtId="0" fontId="8" fillId="30" borderId="56" xfId="0" applyFont="1" applyFill="1" applyBorder="1" applyAlignment="1" applyProtection="1">
      <alignment horizontal="center" wrapText="1"/>
    </xf>
    <xf numFmtId="0" fontId="8" fillId="30" borderId="57" xfId="0" applyFont="1" applyFill="1" applyBorder="1" applyAlignment="1" applyProtection="1">
      <alignment horizontal="center" wrapText="1"/>
    </xf>
    <xf numFmtId="0" fontId="8" fillId="33" borderId="41" xfId="0" applyFont="1" applyFill="1" applyBorder="1" applyAlignment="1" applyProtection="1">
      <alignment horizontal="center" wrapText="1"/>
    </xf>
    <xf numFmtId="0" fontId="8" fillId="33" borderId="42" xfId="0" applyFont="1" applyFill="1" applyBorder="1" applyAlignment="1" applyProtection="1">
      <alignment horizontal="center" wrapText="1"/>
    </xf>
    <xf numFmtId="0" fontId="8" fillId="33" borderId="56" xfId="0" applyFont="1" applyFill="1" applyBorder="1" applyAlignment="1" applyProtection="1">
      <alignment horizontal="center" wrapText="1"/>
    </xf>
    <xf numFmtId="0" fontId="8" fillId="33" borderId="57" xfId="0" applyFont="1" applyFill="1" applyBorder="1" applyAlignment="1" applyProtection="1">
      <alignment horizontal="center" wrapText="1"/>
    </xf>
    <xf numFmtId="0" fontId="6" fillId="0" borderId="41" xfId="0" applyFont="1" applyBorder="1" applyAlignment="1">
      <alignment horizontal="left" vertical="center"/>
    </xf>
    <xf numFmtId="0" fontId="6" fillId="0" borderId="37" xfId="0" applyFont="1" applyBorder="1" applyAlignment="1">
      <alignment horizontal="left" vertical="center"/>
    </xf>
    <xf numFmtId="0" fontId="6" fillId="0" borderId="42" xfId="0" applyFont="1" applyBorder="1" applyAlignment="1">
      <alignment horizontal="left" vertical="center"/>
    </xf>
    <xf numFmtId="0" fontId="6" fillId="0" borderId="44" xfId="0" applyFont="1" applyBorder="1" applyAlignment="1">
      <alignment horizontal="left" vertical="center"/>
    </xf>
    <xf numFmtId="0" fontId="6" fillId="0" borderId="32" xfId="0" applyFont="1" applyBorder="1" applyAlignment="1">
      <alignment horizontal="left" vertical="center"/>
    </xf>
    <xf numFmtId="0" fontId="6" fillId="0" borderId="45" xfId="0" applyFont="1" applyBorder="1" applyAlignment="1">
      <alignment horizontal="left" vertical="center"/>
    </xf>
    <xf numFmtId="0" fontId="0" fillId="0" borderId="15" xfId="0" applyBorder="1" applyAlignment="1">
      <alignment horizontal="left"/>
    </xf>
    <xf numFmtId="0" fontId="0" fillId="0" borderId="57" xfId="0" applyBorder="1" applyAlignment="1">
      <alignment horizontal="left"/>
    </xf>
    <xf numFmtId="0" fontId="6" fillId="33" borderId="63" xfId="0" applyFont="1" applyFill="1" applyBorder="1" applyAlignment="1" applyProtection="1">
      <alignment horizontal="center"/>
    </xf>
    <xf numFmtId="0" fontId="6" fillId="33" borderId="53" xfId="0" applyFont="1" applyFill="1" applyBorder="1" applyAlignment="1" applyProtection="1">
      <alignment horizontal="center"/>
    </xf>
    <xf numFmtId="0" fontId="6" fillId="33" borderId="75" xfId="0" applyFont="1" applyFill="1" applyBorder="1" applyAlignment="1" applyProtection="1">
      <alignment horizontal="center"/>
    </xf>
    <xf numFmtId="0" fontId="6" fillId="0" borderId="43" xfId="0" applyFont="1" applyBorder="1" applyAlignment="1">
      <alignment horizontal="center" wrapText="1"/>
    </xf>
    <xf numFmtId="0" fontId="6" fillId="0" borderId="81" xfId="0" applyFont="1" applyBorder="1" applyAlignment="1">
      <alignment horizontal="center" wrapText="1"/>
    </xf>
    <xf numFmtId="0" fontId="4" fillId="0" borderId="36" xfId="0" applyFont="1" applyBorder="1" applyAlignment="1" applyProtection="1">
      <alignment horizontal="center" wrapText="1"/>
    </xf>
    <xf numFmtId="0" fontId="1" fillId="0" borderId="0" xfId="0" applyFont="1" applyBorder="1" applyAlignment="1">
      <alignment horizontal="center" wrapText="1"/>
    </xf>
    <xf numFmtId="0" fontId="1" fillId="0" borderId="60" xfId="0" applyFont="1" applyBorder="1" applyAlignment="1">
      <alignment horizontal="center" wrapText="1"/>
    </xf>
    <xf numFmtId="0" fontId="1" fillId="0" borderId="44" xfId="0" applyFont="1" applyBorder="1" applyAlignment="1">
      <alignment horizontal="center" wrapText="1"/>
    </xf>
    <xf numFmtId="0" fontId="1" fillId="0" borderId="32" xfId="0" applyFont="1" applyBorder="1" applyAlignment="1">
      <alignment horizontal="center" wrapText="1"/>
    </xf>
    <xf numFmtId="0" fontId="1" fillId="0" borderId="45" xfId="0" applyFont="1" applyBorder="1" applyAlignment="1">
      <alignment horizontal="center" wrapText="1"/>
    </xf>
    <xf numFmtId="0" fontId="5" fillId="28" borderId="63" xfId="0" applyFont="1" applyFill="1" applyBorder="1" applyAlignment="1" applyProtection="1">
      <alignment horizontal="center"/>
    </xf>
    <xf numFmtId="0" fontId="5" fillId="28" borderId="53" xfId="0" applyFont="1" applyFill="1" applyBorder="1" applyAlignment="1" applyProtection="1">
      <alignment horizontal="center"/>
    </xf>
    <xf numFmtId="0" fontId="5" fillId="28" borderId="75" xfId="0" applyFont="1" applyFill="1" applyBorder="1" applyAlignment="1" applyProtection="1">
      <alignment horizontal="center"/>
    </xf>
    <xf numFmtId="0" fontId="5" fillId="31" borderId="63" xfId="0" applyFont="1" applyFill="1" applyBorder="1" applyAlignment="1" applyProtection="1">
      <alignment horizontal="center"/>
    </xf>
    <xf numFmtId="0" fontId="0" fillId="0" borderId="53" xfId="0" applyBorder="1" applyAlignment="1">
      <alignment horizontal="center"/>
    </xf>
    <xf numFmtId="0" fontId="0" fillId="0" borderId="75" xfId="0" applyBorder="1" applyAlignment="1">
      <alignment horizontal="center"/>
    </xf>
    <xf numFmtId="164" fontId="20" fillId="26" borderId="46" xfId="0" applyNumberFormat="1" applyFont="1" applyFill="1" applyBorder="1" applyAlignment="1" applyProtection="1">
      <alignment horizontal="right" vertical="center"/>
      <protection locked="0"/>
    </xf>
    <xf numFmtId="164" fontId="20" fillId="26" borderId="33" xfId="0" applyNumberFormat="1" applyFont="1" applyFill="1" applyBorder="1" applyAlignment="1" applyProtection="1">
      <alignment horizontal="right" vertical="center"/>
      <protection locked="0"/>
    </xf>
    <xf numFmtId="164" fontId="20" fillId="26" borderId="48" xfId="0" applyNumberFormat="1" applyFont="1" applyFill="1" applyBorder="1" applyAlignment="1" applyProtection="1">
      <alignment horizontal="right" vertical="center"/>
      <protection locked="0"/>
    </xf>
    <xf numFmtId="164" fontId="20" fillId="26" borderId="39" xfId="0" applyNumberFormat="1" applyFont="1" applyFill="1" applyBorder="1" applyAlignment="1" applyProtection="1">
      <alignment horizontal="right" vertical="center"/>
      <protection locked="0"/>
    </xf>
    <xf numFmtId="0" fontId="8" fillId="0" borderId="40" xfId="0" applyFont="1" applyBorder="1" applyAlignment="1">
      <alignment horizontal="center" vertical="center" wrapText="1"/>
    </xf>
    <xf numFmtId="0" fontId="8" fillId="0" borderId="33" xfId="0" applyFont="1" applyBorder="1" applyAlignment="1">
      <alignment horizontal="center" vertical="center" wrapText="1"/>
    </xf>
    <xf numFmtId="0" fontId="10" fillId="0" borderId="10" xfId="0" applyFont="1" applyFill="1" applyBorder="1" applyAlignment="1" applyProtection="1">
      <alignment horizontal="left" vertical="center"/>
    </xf>
    <xf numFmtId="0" fontId="10" fillId="0" borderId="39" xfId="0" applyFont="1" applyFill="1" applyBorder="1" applyAlignment="1" applyProtection="1">
      <alignment horizontal="left" vertical="center"/>
    </xf>
    <xf numFmtId="0" fontId="10" fillId="0" borderId="18" xfId="0" applyFont="1" applyFill="1" applyBorder="1" applyAlignment="1" applyProtection="1">
      <alignment horizontal="left" vertical="center"/>
    </xf>
    <xf numFmtId="0" fontId="10" fillId="0" borderId="58" xfId="0" applyFont="1" applyFill="1" applyBorder="1" applyAlignment="1" applyProtection="1">
      <alignment horizontal="left" vertical="center"/>
    </xf>
    <xf numFmtId="164" fontId="10" fillId="32" borderId="43" xfId="0" applyNumberFormat="1" applyFont="1" applyFill="1" applyBorder="1" applyAlignment="1">
      <alignment horizontal="right" vertical="center"/>
    </xf>
    <xf numFmtId="164" fontId="10" fillId="32" borderId="35" xfId="0" applyNumberFormat="1" applyFont="1" applyFill="1" applyBorder="1" applyAlignment="1">
      <alignment horizontal="right" vertical="center"/>
    </xf>
    <xf numFmtId="0" fontId="6" fillId="0" borderId="80"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33" xfId="0" applyFont="1" applyBorder="1" applyAlignment="1">
      <alignment horizontal="center" vertical="center" wrapText="1"/>
    </xf>
    <xf numFmtId="164" fontId="10" fillId="32" borderId="83" xfId="0" applyNumberFormat="1" applyFont="1" applyFill="1" applyBorder="1" applyAlignment="1">
      <alignment horizontal="right" vertical="center"/>
    </xf>
    <xf numFmtId="164" fontId="10" fillId="32" borderId="78" xfId="0" applyNumberFormat="1" applyFont="1" applyFill="1" applyBorder="1" applyAlignment="1">
      <alignment horizontal="right" vertical="center"/>
    </xf>
    <xf numFmtId="0" fontId="5" fillId="0" borderId="41" xfId="0" applyFont="1" applyBorder="1" applyAlignment="1" applyProtection="1">
      <alignment horizontal="left"/>
    </xf>
    <xf numFmtId="0" fontId="5" fillId="0" borderId="37" xfId="0" applyFont="1" applyBorder="1" applyAlignment="1" applyProtection="1">
      <alignment horizontal="left"/>
    </xf>
    <xf numFmtId="0" fontId="5" fillId="0" borderId="44" xfId="0" applyFont="1" applyBorder="1" applyAlignment="1" applyProtection="1">
      <alignment horizontal="left"/>
    </xf>
    <xf numFmtId="0" fontId="5" fillId="0" borderId="32" xfId="0" applyFont="1" applyBorder="1" applyAlignment="1" applyProtection="1">
      <alignment horizontal="left"/>
    </xf>
    <xf numFmtId="0" fontId="19" fillId="0" borderId="63" xfId="0" applyFont="1" applyBorder="1" applyAlignment="1" applyProtection="1">
      <alignment horizontal="left" vertical="center" wrapText="1"/>
    </xf>
    <xf numFmtId="0" fontId="19" fillId="0" borderId="53" xfId="0" applyFont="1" applyBorder="1" applyAlignment="1" applyProtection="1">
      <alignment horizontal="left" vertical="center" wrapText="1"/>
    </xf>
    <xf numFmtId="0" fontId="19" fillId="0" borderId="75" xfId="0" applyFont="1" applyBorder="1" applyAlignment="1" applyProtection="1">
      <alignment horizontal="left" vertical="center" wrapText="1"/>
    </xf>
    <xf numFmtId="0" fontId="4" fillId="0" borderId="63" xfId="0" applyFont="1" applyBorder="1" applyAlignment="1" applyProtection="1">
      <alignment horizontal="left" vertical="center" wrapText="1"/>
    </xf>
    <xf numFmtId="0" fontId="5" fillId="0" borderId="41" xfId="0" applyFont="1" applyBorder="1" applyAlignment="1" applyProtection="1">
      <alignment horizontal="center"/>
    </xf>
    <xf numFmtId="0" fontId="5" fillId="0" borderId="44" xfId="0" applyFont="1" applyBorder="1" applyAlignment="1" applyProtection="1">
      <alignment horizontal="center"/>
    </xf>
    <xf numFmtId="0" fontId="10" fillId="0" borderId="53" xfId="0" applyFont="1" applyBorder="1" applyAlignment="1" applyProtection="1">
      <alignment horizontal="left" vertical="center" wrapText="1"/>
    </xf>
    <xf numFmtId="164" fontId="20" fillId="26" borderId="65" xfId="0" applyNumberFormat="1" applyFont="1" applyFill="1" applyBorder="1" applyAlignment="1" applyProtection="1">
      <alignment horizontal="right" vertical="center"/>
      <protection locked="0"/>
    </xf>
    <xf numFmtId="164" fontId="20" fillId="26" borderId="59" xfId="0" applyNumberFormat="1" applyFont="1" applyFill="1" applyBorder="1" applyAlignment="1" applyProtection="1">
      <alignment horizontal="right" vertical="center"/>
      <protection locked="0"/>
    </xf>
    <xf numFmtId="0" fontId="6" fillId="0" borderId="46" xfId="0" applyFont="1" applyBorder="1" applyAlignment="1">
      <alignment horizontal="center" vertical="center"/>
    </xf>
    <xf numFmtId="0" fontId="6" fillId="0" borderId="40" xfId="0" applyFont="1" applyBorder="1" applyAlignment="1">
      <alignment horizontal="center" vertical="center"/>
    </xf>
    <xf numFmtId="0" fontId="6" fillId="0" borderId="84" xfId="0" applyFont="1" applyBorder="1" applyAlignment="1">
      <alignment horizontal="center" vertical="center"/>
    </xf>
    <xf numFmtId="0" fontId="6" fillId="0" borderId="33" xfId="0" applyFont="1" applyBorder="1" applyAlignment="1">
      <alignment horizontal="center" vertical="center"/>
    </xf>
    <xf numFmtId="0" fontId="6" fillId="0" borderId="66" xfId="0" applyFont="1" applyBorder="1" applyAlignment="1">
      <alignment horizontal="center" vertical="center"/>
    </xf>
    <xf numFmtId="0" fontId="6" fillId="0" borderId="85" xfId="0" applyFont="1" applyBorder="1" applyAlignment="1">
      <alignment horizontal="center" vertical="center"/>
    </xf>
    <xf numFmtId="0" fontId="10" fillId="0" borderId="13" xfId="0" applyFont="1" applyFill="1" applyBorder="1" applyAlignment="1" applyProtection="1">
      <alignment horizontal="left"/>
    </xf>
    <xf numFmtId="0" fontId="10" fillId="0" borderId="65" xfId="0" applyFont="1" applyFill="1" applyBorder="1" applyAlignment="1" applyProtection="1">
      <alignment horizontal="left"/>
    </xf>
    <xf numFmtId="0" fontId="10" fillId="0" borderId="100" xfId="0" applyFont="1" applyFill="1" applyBorder="1" applyAlignment="1" applyProtection="1">
      <alignment horizontal="left"/>
    </xf>
    <xf numFmtId="0" fontId="10" fillId="0" borderId="88" xfId="0" applyFont="1" applyFill="1" applyBorder="1" applyAlignment="1" applyProtection="1">
      <alignment horizontal="left"/>
    </xf>
    <xf numFmtId="0" fontId="10" fillId="0" borderId="100" xfId="0" applyFont="1" applyFill="1" applyBorder="1" applyAlignment="1" applyProtection="1">
      <alignment horizontal="left" vertical="center"/>
    </xf>
    <xf numFmtId="0" fontId="10" fillId="0" borderId="88" xfId="0" applyFont="1" applyFill="1" applyBorder="1" applyAlignment="1" applyProtection="1">
      <alignment horizontal="left" vertical="center"/>
    </xf>
    <xf numFmtId="0" fontId="6" fillId="0" borderId="80" xfId="0" applyFont="1" applyBorder="1" applyAlignment="1">
      <alignment horizontal="center" vertical="center"/>
    </xf>
    <xf numFmtId="164" fontId="20" fillId="26" borderId="80" xfId="0" applyNumberFormat="1" applyFont="1" applyFill="1" applyBorder="1" applyAlignment="1" applyProtection="1">
      <alignment horizontal="right" vertical="center"/>
      <protection locked="0"/>
    </xf>
    <xf numFmtId="164" fontId="20" fillId="26" borderId="40" xfId="0" applyNumberFormat="1" applyFont="1" applyFill="1" applyBorder="1" applyAlignment="1" applyProtection="1">
      <alignment horizontal="right" vertical="center"/>
      <protection locked="0"/>
    </xf>
    <xf numFmtId="0" fontId="10" fillId="0" borderId="30" xfId="0" applyFont="1" applyFill="1" applyBorder="1" applyAlignment="1" applyProtection="1">
      <alignment horizontal="left" vertical="center"/>
    </xf>
    <xf numFmtId="0" fontId="10" fillId="0" borderId="79" xfId="0" applyFont="1" applyFill="1" applyBorder="1" applyAlignment="1" applyProtection="1">
      <alignment horizontal="left" vertical="center"/>
    </xf>
    <xf numFmtId="0" fontId="10" fillId="0" borderId="10" xfId="0" applyFont="1" applyFill="1" applyBorder="1" applyAlignment="1" applyProtection="1">
      <alignment horizontal="left"/>
    </xf>
    <xf numFmtId="0" fontId="10" fillId="0" borderId="39" xfId="0" applyFont="1" applyFill="1" applyBorder="1" applyAlignment="1" applyProtection="1">
      <alignment horizontal="left"/>
    </xf>
    <xf numFmtId="0" fontId="10" fillId="0" borderId="18" xfId="0" applyFont="1" applyFill="1" applyBorder="1" applyAlignment="1" applyProtection="1">
      <alignment horizontal="left" wrapText="1"/>
    </xf>
    <xf numFmtId="0" fontId="10" fillId="0" borderId="58" xfId="0" applyFont="1" applyFill="1" applyBorder="1" applyAlignment="1" applyProtection="1">
      <alignment horizontal="left" wrapText="1"/>
    </xf>
    <xf numFmtId="0" fontId="10" fillId="0" borderId="68" xfId="0" applyFont="1" applyFill="1" applyBorder="1" applyAlignment="1" applyProtection="1">
      <alignment horizontal="left"/>
    </xf>
    <xf numFmtId="0" fontId="10" fillId="0" borderId="67" xfId="0" applyFont="1" applyFill="1" applyBorder="1" applyAlignment="1" applyProtection="1">
      <alignment horizontal="left"/>
    </xf>
    <xf numFmtId="0" fontId="4" fillId="0" borderId="46" xfId="0" applyFont="1" applyBorder="1" applyAlignment="1">
      <alignment horizontal="center" vertical="center"/>
    </xf>
    <xf numFmtId="0" fontId="4" fillId="0" borderId="40" xfId="0" applyFont="1" applyBorder="1" applyAlignment="1">
      <alignment horizontal="center" vertical="center"/>
    </xf>
    <xf numFmtId="0" fontId="4" fillId="0" borderId="105" xfId="0" applyFont="1" applyBorder="1" applyAlignment="1">
      <alignment horizontal="center" vertical="center"/>
    </xf>
    <xf numFmtId="0" fontId="4" fillId="0" borderId="46" xfId="0" applyFont="1" applyBorder="1" applyAlignment="1">
      <alignment horizontal="center" vertical="center" wrapText="1"/>
    </xf>
    <xf numFmtId="0" fontId="4" fillId="0" borderId="105" xfId="0" applyFont="1" applyBorder="1" applyAlignment="1">
      <alignment horizontal="center" vertical="center" wrapText="1"/>
    </xf>
    <xf numFmtId="0" fontId="4" fillId="31" borderId="44" xfId="0" applyFont="1" applyFill="1" applyBorder="1" applyAlignment="1" applyProtection="1">
      <alignment horizontal="center" vertical="center" wrapText="1"/>
    </xf>
    <xf numFmtId="0" fontId="4" fillId="31" borderId="45" xfId="0" applyFont="1" applyFill="1" applyBorder="1" applyAlignment="1" applyProtection="1">
      <alignment horizontal="center" vertical="center" wrapText="1"/>
    </xf>
    <xf numFmtId="0" fontId="10" fillId="0" borderId="66" xfId="0" applyFont="1" applyBorder="1" applyAlignment="1">
      <alignment horizontal="left" vertical="center" indent="1"/>
    </xf>
    <xf numFmtId="0" fontId="10" fillId="0" borderId="58" xfId="0" applyFont="1" applyBorder="1" applyAlignment="1">
      <alignment horizontal="left" vertical="center" indent="1"/>
    </xf>
    <xf numFmtId="177" fontId="12" fillId="26" borderId="30" xfId="0" applyNumberFormat="1" applyFont="1" applyFill="1" applyBorder="1" applyAlignment="1" applyProtection="1">
      <alignment horizontal="left"/>
      <protection locked="0"/>
    </xf>
    <xf numFmtId="0" fontId="0" fillId="0" borderId="31" xfId="0" applyBorder="1" applyAlignment="1" applyProtection="1">
      <alignment horizontal="left"/>
      <protection locked="0"/>
    </xf>
    <xf numFmtId="177" fontId="12" fillId="26" borderId="31" xfId="0" applyNumberFormat="1" applyFont="1" applyFill="1" applyBorder="1" applyAlignment="1" applyProtection="1">
      <alignment horizontal="left"/>
      <protection locked="0"/>
    </xf>
    <xf numFmtId="0" fontId="0" fillId="0" borderId="0" xfId="0" applyFill="1" applyBorder="1" applyAlignment="1" applyProtection="1">
      <alignment horizontal="center"/>
    </xf>
    <xf numFmtId="0" fontId="5" fillId="0" borderId="0" xfId="0" applyFont="1" applyAlignment="1" applyProtection="1">
      <alignment horizontal="left" vertical="top" wrapText="1"/>
    </xf>
    <xf numFmtId="0" fontId="8" fillId="0" borderId="43" xfId="0" applyFont="1" applyBorder="1" applyAlignment="1" applyProtection="1">
      <alignment horizontal="center" textRotation="90" wrapText="1"/>
    </xf>
    <xf numFmtId="0" fontId="8" fillId="0" borderId="78" xfId="0" applyFont="1" applyBorder="1" applyAlignment="1" applyProtection="1">
      <alignment horizontal="center" textRotation="90" wrapText="1"/>
    </xf>
    <xf numFmtId="0" fontId="8" fillId="0" borderId="81" xfId="0" applyFont="1" applyBorder="1" applyAlignment="1" applyProtection="1">
      <alignment horizontal="center" textRotation="90" wrapText="1"/>
    </xf>
    <xf numFmtId="0" fontId="8" fillId="29" borderId="0" xfId="0" applyFont="1" applyFill="1" applyBorder="1" applyAlignment="1" applyProtection="1">
      <alignment horizontal="center" wrapText="1"/>
    </xf>
    <xf numFmtId="0" fontId="8" fillId="30" borderId="0" xfId="0" applyFont="1" applyFill="1" applyBorder="1" applyAlignment="1" applyProtection="1">
      <alignment horizontal="center" wrapText="1"/>
    </xf>
    <xf numFmtId="0" fontId="8" fillId="30" borderId="12" xfId="0" applyFont="1" applyFill="1" applyBorder="1" applyAlignment="1" applyProtection="1">
      <alignment horizontal="center" wrapText="1"/>
    </xf>
    <xf numFmtId="0" fontId="4" fillId="0" borderId="0" xfId="0" applyFont="1" applyFill="1" applyBorder="1" applyAlignment="1">
      <alignment horizontal="left" vertical="top" wrapText="1"/>
    </xf>
    <xf numFmtId="0" fontId="8" fillId="29" borderId="42" xfId="0" applyFont="1" applyFill="1" applyBorder="1" applyAlignment="1" applyProtection="1">
      <alignment horizontal="center" wrapText="1"/>
    </xf>
    <xf numFmtId="0" fontId="8" fillId="29" borderId="57" xfId="0" applyFont="1" applyFill="1" applyBorder="1" applyAlignment="1" applyProtection="1">
      <alignment horizontal="center" wrapText="1"/>
    </xf>
    <xf numFmtId="0" fontId="10" fillId="0" borderId="32" xfId="0" applyFont="1" applyBorder="1" applyAlignment="1">
      <alignment wrapText="1"/>
    </xf>
    <xf numFmtId="0" fontId="4" fillId="0" borderId="63" xfId="0" applyFont="1" applyBorder="1" applyAlignment="1" applyProtection="1">
      <alignment horizontal="left" wrapText="1"/>
    </xf>
    <xf numFmtId="0" fontId="4" fillId="0" borderId="75" xfId="0" applyFont="1" applyBorder="1" applyAlignment="1" applyProtection="1">
      <alignment horizontal="left" wrapText="1"/>
    </xf>
    <xf numFmtId="0" fontId="10" fillId="0" borderId="36" xfId="0" applyFont="1" applyBorder="1" applyAlignment="1" applyProtection="1">
      <alignment horizontal="left" wrapText="1" indent="1"/>
    </xf>
    <xf numFmtId="0" fontId="10" fillId="0" borderId="60" xfId="0" applyFont="1" applyBorder="1" applyAlignment="1" applyProtection="1">
      <alignment horizontal="left" wrapText="1" indent="1"/>
    </xf>
    <xf numFmtId="0" fontId="10" fillId="0" borderId="36" xfId="0" applyFont="1" applyFill="1" applyBorder="1" applyAlignment="1" applyProtection="1">
      <alignment horizontal="left" wrapText="1"/>
      <protection locked="0"/>
    </xf>
    <xf numFmtId="0" fontId="10" fillId="0" borderId="60" xfId="0" applyFont="1" applyFill="1" applyBorder="1" applyAlignment="1" applyProtection="1">
      <alignment horizontal="left" wrapText="1"/>
      <protection locked="0"/>
    </xf>
    <xf numFmtId="0" fontId="20" fillId="26" borderId="31" xfId="0" applyFont="1" applyFill="1" applyBorder="1" applyAlignment="1" applyProtection="1">
      <alignment horizontal="left"/>
      <protection locked="0"/>
    </xf>
    <xf numFmtId="0" fontId="20" fillId="26" borderId="18" xfId="0" applyFont="1" applyFill="1" applyBorder="1" applyAlignment="1" applyProtection="1">
      <alignment horizontal="left"/>
      <protection locked="0"/>
    </xf>
    <xf numFmtId="0" fontId="20" fillId="26" borderId="58" xfId="0" applyFont="1" applyFill="1" applyBorder="1" applyAlignment="1" applyProtection="1">
      <alignment horizontal="left"/>
      <protection locked="0"/>
    </xf>
    <xf numFmtId="0" fontId="20" fillId="26" borderId="104" xfId="0" applyFont="1" applyFill="1" applyBorder="1" applyAlignment="1" applyProtection="1">
      <alignment horizontal="left"/>
      <protection locked="0"/>
    </xf>
    <xf numFmtId="0" fontId="20" fillId="26" borderId="68" xfId="0" applyFont="1" applyFill="1" applyBorder="1" applyAlignment="1" applyProtection="1">
      <alignment horizontal="left"/>
      <protection locked="0"/>
    </xf>
    <xf numFmtId="0" fontId="20" fillId="26" borderId="67" xfId="0" applyFont="1" applyFill="1" applyBorder="1" applyAlignment="1" applyProtection="1">
      <alignment horizontal="left"/>
      <protection locked="0"/>
    </xf>
    <xf numFmtId="0" fontId="4" fillId="0" borderId="53" xfId="0" applyFont="1" applyBorder="1" applyAlignment="1" applyProtection="1">
      <alignment horizontal="left" wrapText="1"/>
    </xf>
    <xf numFmtId="0" fontId="11" fillId="26" borderId="108" xfId="0" applyFont="1" applyFill="1" applyBorder="1" applyAlignment="1" applyProtection="1">
      <alignment horizontal="left"/>
      <protection locked="0"/>
    </xf>
    <xf numFmtId="0" fontId="20" fillId="26" borderId="100" xfId="0" applyFont="1" applyFill="1" applyBorder="1" applyAlignment="1" applyProtection="1">
      <alignment horizontal="left"/>
      <protection locked="0"/>
    </xf>
    <xf numFmtId="0" fontId="20" fillId="26" borderId="88" xfId="0" applyFont="1" applyFill="1" applyBorder="1" applyAlignment="1" applyProtection="1">
      <alignment horizontal="left"/>
      <protection locked="0"/>
    </xf>
    <xf numFmtId="0" fontId="11" fillId="26" borderId="31" xfId="0" applyFont="1" applyFill="1" applyBorder="1" applyAlignment="1" applyProtection="1">
      <alignment horizontal="left"/>
      <protection locked="0"/>
    </xf>
    <xf numFmtId="0" fontId="17" fillId="0" borderId="54" xfId="0" applyFont="1" applyBorder="1" applyAlignment="1" applyProtection="1">
      <alignment horizontal="center" wrapText="1"/>
    </xf>
    <xf numFmtId="0" fontId="17" fillId="0" borderId="55" xfId="0" applyFont="1" applyBorder="1" applyAlignment="1" applyProtection="1">
      <alignment horizontal="center" wrapText="1"/>
    </xf>
    <xf numFmtId="0" fontId="3" fillId="33" borderId="63" xfId="0" applyFont="1" applyFill="1" applyBorder="1" applyAlignment="1" applyProtection="1">
      <alignment horizontal="center"/>
    </xf>
    <xf numFmtId="0" fontId="3" fillId="33" borderId="53" xfId="0" applyFont="1" applyFill="1" applyBorder="1" applyAlignment="1" applyProtection="1">
      <alignment horizontal="center"/>
    </xf>
    <xf numFmtId="0" fontId="3" fillId="33" borderId="75" xfId="0" applyFont="1" applyFill="1" applyBorder="1" applyAlignment="1" applyProtection="1">
      <alignment horizontal="center"/>
    </xf>
    <xf numFmtId="0" fontId="4" fillId="0" borderId="13" xfId="0" applyFont="1" applyBorder="1" applyAlignment="1">
      <alignment horizontal="center" wrapText="1"/>
    </xf>
    <xf numFmtId="0" fontId="0" fillId="0" borderId="14" xfId="0" applyBorder="1" applyAlignment="1">
      <alignment horizontal="center"/>
    </xf>
    <xf numFmtId="0" fontId="4" fillId="0" borderId="14" xfId="0" applyFont="1" applyBorder="1" applyAlignment="1">
      <alignment horizontal="center" wrapText="1"/>
    </xf>
    <xf numFmtId="0" fontId="4" fillId="0" borderId="0" xfId="0" applyFont="1" applyFill="1" applyBorder="1" applyAlignment="1" applyProtection="1">
      <alignment horizontal="center" wrapText="1"/>
    </xf>
    <xf numFmtId="0" fontId="7" fillId="0" borderId="0" xfId="0" applyFont="1" applyFill="1" applyBorder="1" applyAlignment="1" applyProtection="1">
      <alignment horizontal="center" vertical="center" wrapText="1"/>
    </xf>
    <xf numFmtId="0" fontId="7" fillId="0" borderId="0" xfId="0" applyFont="1" applyFill="1" applyBorder="1" applyAlignment="1" applyProtection="1">
      <alignment horizontal="center" textRotation="90" wrapText="1"/>
    </xf>
    <xf numFmtId="0" fontId="7" fillId="0" borderId="0" xfId="0" applyFont="1" applyFill="1" applyBorder="1" applyAlignment="1" applyProtection="1">
      <alignment horizontal="center" textRotation="90"/>
    </xf>
    <xf numFmtId="0" fontId="7" fillId="0" borderId="0" xfId="0" applyFont="1" applyFill="1" applyBorder="1" applyAlignment="1" applyProtection="1">
      <alignment horizontal="center"/>
    </xf>
    <xf numFmtId="0" fontId="62" fillId="30" borderId="17" xfId="0" applyFont="1" applyFill="1" applyBorder="1" applyAlignment="1" applyProtection="1">
      <alignment horizontal="center" wrapText="1"/>
    </xf>
    <xf numFmtId="0" fontId="62" fillId="30" borderId="34" xfId="0" applyFont="1" applyFill="1" applyBorder="1" applyAlignment="1" applyProtection="1">
      <alignment horizontal="center" wrapText="1"/>
    </xf>
    <xf numFmtId="0" fontId="62" fillId="30" borderId="15" xfId="0" applyFont="1" applyFill="1" applyBorder="1" applyAlignment="1" applyProtection="1">
      <alignment horizontal="center" wrapText="1"/>
    </xf>
    <xf numFmtId="0" fontId="62" fillId="30" borderId="16" xfId="0" applyFont="1" applyFill="1" applyBorder="1" applyAlignment="1" applyProtection="1">
      <alignment horizontal="center" wrapText="1"/>
    </xf>
    <xf numFmtId="0" fontId="62" fillId="29" borderId="17" xfId="0" applyFont="1" applyFill="1" applyBorder="1" applyAlignment="1" applyProtection="1">
      <alignment horizontal="center" wrapText="1"/>
    </xf>
    <xf numFmtId="0" fontId="62" fillId="29" borderId="27" xfId="0" applyFont="1" applyFill="1" applyBorder="1" applyAlignment="1" applyProtection="1">
      <alignment horizontal="center" wrapText="1"/>
    </xf>
    <xf numFmtId="0" fontId="62" fillId="29" borderId="34" xfId="0" applyFont="1" applyFill="1" applyBorder="1" applyAlignment="1" applyProtection="1">
      <alignment horizontal="center" wrapText="1"/>
    </xf>
    <xf numFmtId="0" fontId="62" fillId="29" borderId="15" xfId="0" applyFont="1" applyFill="1" applyBorder="1" applyAlignment="1" applyProtection="1">
      <alignment horizontal="center" wrapText="1"/>
    </xf>
    <xf numFmtId="0" fontId="62" fillId="29" borderId="12" xfId="0" applyFont="1" applyFill="1" applyBorder="1" applyAlignment="1" applyProtection="1">
      <alignment horizontal="center" wrapText="1"/>
    </xf>
    <xf numFmtId="0" fontId="62" fillId="29" borderId="16" xfId="0" applyFont="1" applyFill="1" applyBorder="1" applyAlignment="1" applyProtection="1">
      <alignment horizontal="center" wrapText="1"/>
    </xf>
    <xf numFmtId="0" fontId="62" fillId="31" borderId="30"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31" xfId="0" applyFont="1" applyFill="1" applyBorder="1" applyAlignment="1" applyProtection="1">
      <alignment horizontal="center"/>
    </xf>
    <xf numFmtId="0" fontId="103" fillId="27" borderId="30" xfId="0" applyFont="1" applyFill="1" applyBorder="1" applyAlignment="1" applyProtection="1">
      <alignment horizontal="center"/>
    </xf>
    <xf numFmtId="0" fontId="103" fillId="27" borderId="11" xfId="0" applyFont="1" applyFill="1" applyBorder="1" applyAlignment="1" applyProtection="1">
      <alignment horizontal="center"/>
    </xf>
    <xf numFmtId="0" fontId="103" fillId="27" borderId="31" xfId="0" applyFont="1" applyFill="1" applyBorder="1" applyAlignment="1" applyProtection="1">
      <alignment horizontal="center"/>
    </xf>
    <xf numFmtId="0" fontId="4" fillId="0" borderId="18" xfId="0" quotePrefix="1" applyFont="1" applyBorder="1" applyAlignment="1">
      <alignment horizontal="center" textRotation="90" wrapText="1"/>
    </xf>
    <xf numFmtId="0" fontId="0" fillId="0" borderId="17" xfId="0" applyBorder="1" applyAlignment="1">
      <alignment horizontal="center" textRotation="90" wrapText="1"/>
    </xf>
    <xf numFmtId="0" fontId="0" fillId="0" borderId="15" xfId="0" applyBorder="1" applyAlignment="1">
      <alignment horizontal="center" textRotation="90" wrapText="1"/>
    </xf>
    <xf numFmtId="0" fontId="4" fillId="0" borderId="29" xfId="0" applyFont="1" applyFill="1" applyBorder="1" applyAlignment="1" applyProtection="1">
      <alignment vertical="center" wrapText="1"/>
    </xf>
    <xf numFmtId="0" fontId="0" fillId="0" borderId="28" xfId="0" applyBorder="1" applyAlignment="1">
      <alignment vertical="center" wrapText="1"/>
    </xf>
    <xf numFmtId="0" fontId="4" fillId="0" borderId="30" xfId="0" applyFont="1" applyBorder="1" applyAlignment="1">
      <alignment horizontal="center"/>
    </xf>
    <xf numFmtId="0" fontId="4" fillId="0" borderId="11" xfId="0" applyFont="1" applyBorder="1" applyAlignment="1">
      <alignment horizontal="center"/>
    </xf>
    <xf numFmtId="0" fontId="4" fillId="0" borderId="31" xfId="0" applyFont="1" applyBorder="1" applyAlignment="1">
      <alignment horizontal="center"/>
    </xf>
    <xf numFmtId="0" fontId="4" fillId="33" borderId="54" xfId="0" applyFont="1" applyFill="1" applyBorder="1" applyAlignment="1">
      <alignment horizontal="center"/>
    </xf>
    <xf numFmtId="0" fontId="4" fillId="33" borderId="38" xfId="0" applyFont="1" applyFill="1" applyBorder="1" applyAlignment="1">
      <alignment horizontal="center"/>
    </xf>
    <xf numFmtId="0" fontId="4" fillId="33" borderId="55" xfId="0" applyFont="1" applyFill="1" applyBorder="1" applyAlignment="1">
      <alignment horizontal="center"/>
    </xf>
    <xf numFmtId="0" fontId="4" fillId="0" borderId="10" xfId="0" quotePrefix="1" applyFont="1" applyBorder="1" applyAlignment="1">
      <alignment horizontal="center" textRotation="90" wrapText="1"/>
    </xf>
    <xf numFmtId="0" fontId="0" fillId="0" borderId="10" xfId="0" quotePrefix="1" applyBorder="1" applyAlignment="1">
      <alignment horizontal="center" textRotation="90" wrapText="1"/>
    </xf>
    <xf numFmtId="0" fontId="0" fillId="0" borderId="18" xfId="0" quotePrefix="1" applyBorder="1" applyAlignment="1">
      <alignment horizontal="center" textRotation="90" wrapText="1"/>
    </xf>
    <xf numFmtId="0" fontId="0" fillId="0" borderId="0" xfId="0" quotePrefix="1" applyBorder="1" applyAlignment="1">
      <alignment horizontal="center" textRotation="90" wrapText="1"/>
    </xf>
    <xf numFmtId="0" fontId="4" fillId="0" borderId="39" xfId="0" quotePrefix="1" applyFont="1" applyBorder="1" applyAlignment="1">
      <alignment horizontal="center" textRotation="90" wrapText="1"/>
    </xf>
    <xf numFmtId="0" fontId="4" fillId="0" borderId="58" xfId="0" quotePrefix="1" applyFont="1" applyBorder="1" applyAlignment="1">
      <alignment horizontal="center" textRotation="90" wrapText="1"/>
    </xf>
    <xf numFmtId="0" fontId="0" fillId="0" borderId="33" xfId="0" applyBorder="1" applyAlignment="1">
      <alignment horizontal="center" textRotation="90" wrapText="1"/>
    </xf>
    <xf numFmtId="0" fontId="0" fillId="0" borderId="66" xfId="0" quotePrefix="1" applyBorder="1" applyAlignment="1">
      <alignment horizontal="center" textRotation="90" wrapText="1"/>
    </xf>
    <xf numFmtId="0" fontId="0" fillId="0" borderId="10" xfId="0" applyBorder="1" applyAlignment="1">
      <alignment horizontal="center" textRotation="90" wrapText="1"/>
    </xf>
    <xf numFmtId="0" fontId="4" fillId="0" borderId="18" xfId="0" applyFont="1" applyBorder="1" applyAlignment="1">
      <alignment horizontal="center" textRotation="90" wrapText="1"/>
    </xf>
    <xf numFmtId="0" fontId="4" fillId="0" borderId="30" xfId="0" applyFont="1" applyBorder="1" applyAlignment="1">
      <alignment horizontal="center" wrapText="1"/>
    </xf>
    <xf numFmtId="0" fontId="4" fillId="0" borderId="11" xfId="0" applyFont="1" applyBorder="1" applyAlignment="1">
      <alignment horizontal="center" wrapText="1"/>
    </xf>
    <xf numFmtId="0" fontId="4" fillId="0" borderId="31" xfId="0" applyFont="1" applyBorder="1" applyAlignment="1">
      <alignment horizontal="center" wrapText="1"/>
    </xf>
    <xf numFmtId="0" fontId="0" fillId="0" borderId="13" xfId="0" applyBorder="1" applyAlignment="1">
      <alignment horizontal="center" textRotation="90" wrapText="1"/>
    </xf>
    <xf numFmtId="0" fontId="0" fillId="0" borderId="17" xfId="0" applyBorder="1" applyAlignment="1">
      <alignment horizontal="center" wrapText="1"/>
    </xf>
    <xf numFmtId="0" fontId="0" fillId="0" borderId="34" xfId="0" applyBorder="1" applyAlignment="1">
      <alignment horizontal="center" wrapText="1"/>
    </xf>
    <xf numFmtId="0" fontId="0" fillId="0" borderId="13" xfId="0" applyBorder="1" applyAlignment="1">
      <alignment horizontal="center" vertical="center" textRotation="90" wrapText="1"/>
    </xf>
    <xf numFmtId="0" fontId="0" fillId="0" borderId="14" xfId="0" applyBorder="1" applyAlignment="1">
      <alignment horizontal="center" vertical="center" textRotation="90" wrapText="1"/>
    </xf>
    <xf numFmtId="0" fontId="0" fillId="0" borderId="10" xfId="0" applyBorder="1" applyAlignment="1">
      <alignment horizontal="center" vertical="center" textRotation="90" wrapText="1"/>
    </xf>
    <xf numFmtId="0" fontId="4" fillId="0" borderId="116" xfId="0" applyFont="1" applyFill="1" applyBorder="1" applyAlignment="1">
      <alignment horizontal="left" wrapText="1"/>
    </xf>
    <xf numFmtId="0" fontId="4" fillId="0" borderId="94" xfId="0" applyFont="1" applyBorder="1" applyAlignment="1">
      <alignment horizontal="center" wrapText="1"/>
    </xf>
    <xf numFmtId="0" fontId="4" fillId="0" borderId="95" xfId="0" applyFont="1" applyBorder="1" applyAlignment="1">
      <alignment horizontal="center" wrapText="1"/>
    </xf>
    <xf numFmtId="0" fontId="4" fillId="0" borderId="98" xfId="0" applyFont="1" applyBorder="1" applyAlignment="1">
      <alignment horizontal="center" wrapText="1"/>
    </xf>
    <xf numFmtId="0" fontId="4" fillId="0" borderId="112" xfId="0" applyFont="1" applyBorder="1" applyAlignment="1">
      <alignment horizontal="center" wrapText="1"/>
    </xf>
    <xf numFmtId="0" fontId="0" fillId="0" borderId="34" xfId="0" applyBorder="1" applyAlignment="1">
      <alignment horizontal="center" textRotation="90" wrapText="1"/>
    </xf>
    <xf numFmtId="0" fontId="0" fillId="0" borderId="28" xfId="0" applyBorder="1" applyAlignment="1">
      <alignment horizontal="center" textRotation="90" wrapText="1"/>
    </xf>
    <xf numFmtId="0" fontId="0" fillId="0" borderId="16" xfId="0" applyBorder="1" applyAlignment="1">
      <alignment horizontal="center" textRotation="90" wrapText="1"/>
    </xf>
    <xf numFmtId="0" fontId="0" fillId="0" borderId="46" xfId="0" applyBorder="1" applyAlignment="1">
      <alignment horizontal="center" vertical="center" textRotation="90" wrapText="1"/>
    </xf>
    <xf numFmtId="0" fontId="0" fillId="0" borderId="40" xfId="0" applyBorder="1" applyAlignment="1">
      <alignment horizontal="center" vertical="center" textRotation="90" wrapText="1"/>
    </xf>
    <xf numFmtId="0" fontId="0" fillId="0" borderId="33" xfId="0" applyBorder="1" applyAlignment="1">
      <alignment horizontal="center" vertical="center" textRotation="90" wrapText="1"/>
    </xf>
    <xf numFmtId="164" fontId="4" fillId="0" borderId="32" xfId="0" applyNumberFormat="1" applyFont="1" applyFill="1" applyBorder="1" applyAlignment="1">
      <alignment horizontal="left" wrapText="1"/>
    </xf>
    <xf numFmtId="49" fontId="4" fillId="0" borderId="98" xfId="0" applyNumberFormat="1" applyFont="1" applyBorder="1" applyAlignment="1">
      <alignment horizontal="left" wrapText="1"/>
    </xf>
    <xf numFmtId="49" fontId="4" fillId="0" borderId="112" xfId="0" applyNumberFormat="1" applyFont="1" applyBorder="1" applyAlignment="1">
      <alignment horizontal="left" wrapText="1"/>
    </xf>
    <xf numFmtId="49" fontId="0" fillId="0" borderId="50" xfId="0" applyNumberFormat="1" applyBorder="1" applyAlignment="1">
      <alignment horizontal="left" wrapText="1"/>
    </xf>
    <xf numFmtId="49" fontId="0" fillId="0" borderId="51" xfId="0" applyNumberFormat="1" applyBorder="1" applyAlignment="1">
      <alignment horizontal="left" wrapText="1"/>
    </xf>
    <xf numFmtId="0" fontId="0" fillId="0" borderId="14" xfId="0" applyBorder="1" applyAlignment="1">
      <alignment horizontal="center" textRotation="90" wrapText="1"/>
    </xf>
    <xf numFmtId="49" fontId="4" fillId="0" borderId="72" xfId="0" applyNumberFormat="1" applyFont="1" applyBorder="1" applyAlignment="1">
      <alignment horizontal="left" wrapText="1"/>
    </xf>
    <xf numFmtId="49" fontId="4" fillId="0" borderId="79" xfId="0" applyNumberFormat="1" applyFont="1" applyBorder="1" applyAlignment="1">
      <alignment horizontal="left" wrapText="1"/>
    </xf>
    <xf numFmtId="49" fontId="0" fillId="0" borderId="80" xfId="0" applyNumberFormat="1" applyBorder="1" applyAlignment="1">
      <alignment horizontal="center" vertical="center" textRotation="90" wrapText="1"/>
    </xf>
    <xf numFmtId="49" fontId="0" fillId="0" borderId="40" xfId="0" applyNumberFormat="1" applyBorder="1" applyAlignment="1">
      <alignment horizontal="center" vertical="center" textRotation="90" wrapText="1"/>
    </xf>
    <xf numFmtId="49" fontId="0" fillId="0" borderId="33" xfId="0" applyNumberFormat="1" applyBorder="1" applyAlignment="1">
      <alignment horizontal="center" vertical="center" textRotation="90" wrapText="1"/>
    </xf>
    <xf numFmtId="0" fontId="4" fillId="0" borderId="54" xfId="0" applyFont="1" applyBorder="1" applyAlignment="1">
      <alignment horizontal="center"/>
    </xf>
    <xf numFmtId="0" fontId="4" fillId="0" borderId="55" xfId="0" applyFont="1" applyBorder="1" applyAlignment="1">
      <alignment horizontal="center"/>
    </xf>
    <xf numFmtId="0" fontId="0" fillId="0" borderId="65" xfId="0" applyBorder="1" applyAlignment="1">
      <alignment horizontal="center" textRotation="90" wrapText="1"/>
    </xf>
    <xf numFmtId="0" fontId="0" fillId="0" borderId="59" xfId="0" applyBorder="1" applyAlignment="1">
      <alignment horizontal="center" textRotation="90" wrapText="1"/>
    </xf>
    <xf numFmtId="0" fontId="0" fillId="0" borderId="39" xfId="0" applyBorder="1" applyAlignment="1">
      <alignment horizontal="center" textRotation="90" wrapText="1"/>
    </xf>
    <xf numFmtId="0" fontId="4" fillId="0" borderId="41" xfId="0" applyFont="1" applyFill="1" applyBorder="1" applyAlignment="1" applyProtection="1">
      <alignment horizontal="center" textRotation="90" wrapText="1"/>
    </xf>
    <xf numFmtId="0" fontId="4" fillId="0" borderId="36" xfId="0" applyFont="1" applyFill="1" applyBorder="1" applyAlignment="1" applyProtection="1">
      <alignment horizontal="center" textRotation="90" wrapText="1"/>
    </xf>
    <xf numFmtId="0" fontId="4" fillId="0" borderId="56" xfId="0" applyFont="1" applyFill="1" applyBorder="1" applyAlignment="1" applyProtection="1">
      <alignment horizontal="center" textRotation="90" wrapText="1"/>
    </xf>
    <xf numFmtId="0" fontId="4" fillId="0" borderId="13" xfId="0" quotePrefix="1" applyFont="1" applyBorder="1" applyAlignment="1">
      <alignment horizontal="center" textRotation="90" wrapText="1"/>
    </xf>
    <xf numFmtId="0" fontId="4" fillId="0" borderId="43" xfId="0" applyFont="1" applyBorder="1" applyAlignment="1">
      <alignment horizontal="center" textRotation="90" wrapText="1"/>
    </xf>
    <xf numFmtId="0" fontId="4" fillId="0" borderId="78" xfId="0" applyFont="1" applyBorder="1" applyAlignment="1">
      <alignment horizontal="center" textRotation="90" wrapText="1"/>
    </xf>
    <xf numFmtId="0" fontId="4" fillId="0" borderId="35" xfId="0" applyFont="1" applyBorder="1" applyAlignment="1">
      <alignment horizontal="center" textRotation="90" wrapText="1"/>
    </xf>
    <xf numFmtId="0" fontId="0" fillId="0" borderId="40" xfId="0" applyBorder="1" applyAlignment="1">
      <alignment horizontal="center" textRotation="90" wrapText="1"/>
    </xf>
    <xf numFmtId="0" fontId="0" fillId="0" borderId="80" xfId="0" applyBorder="1" applyAlignment="1">
      <alignment horizontal="center" textRotation="90" wrapText="1"/>
    </xf>
    <xf numFmtId="0" fontId="0" fillId="0" borderId="54" xfId="0" applyBorder="1" applyAlignment="1">
      <alignment horizontal="center" wrapText="1"/>
    </xf>
    <xf numFmtId="0" fontId="0" fillId="0" borderId="38" xfId="0" applyBorder="1" applyAlignment="1">
      <alignment horizontal="center" wrapText="1"/>
    </xf>
    <xf numFmtId="0" fontId="0" fillId="0" borderId="55" xfId="0" applyBorder="1" applyAlignment="1">
      <alignment horizontal="center" wrapText="1"/>
    </xf>
    <xf numFmtId="0" fontId="0" fillId="0" borderId="66" xfId="0" applyBorder="1" applyAlignment="1">
      <alignment horizontal="left" indent="1"/>
    </xf>
    <xf numFmtId="0" fontId="0" fillId="0" borderId="30" xfId="0" applyBorder="1" applyAlignment="1">
      <alignment horizontal="left" indent="1"/>
    </xf>
    <xf numFmtId="0" fontId="0" fillId="0" borderId="33" xfId="0" applyBorder="1" applyAlignment="1">
      <alignment horizontal="left" indent="1"/>
    </xf>
    <xf numFmtId="0" fontId="0" fillId="0" borderId="15" xfId="0" applyBorder="1" applyAlignment="1">
      <alignment horizontal="left" indent="1"/>
    </xf>
    <xf numFmtId="0" fontId="0" fillId="0" borderId="50" xfId="0" applyBorder="1" applyAlignment="1">
      <alignment horizontal="left" wrapText="1"/>
    </xf>
    <xf numFmtId="0" fontId="0" fillId="0" borderId="34" xfId="0" applyBorder="1" applyAlignment="1">
      <alignment horizontal="left" wrapText="1"/>
    </xf>
    <xf numFmtId="0" fontId="4" fillId="0" borderId="98" xfId="0" applyFont="1" applyBorder="1" applyAlignment="1">
      <alignment horizontal="left" wrapText="1"/>
    </xf>
    <xf numFmtId="0" fontId="4" fillId="0" borderId="104" xfId="0" applyFont="1" applyBorder="1" applyAlignment="1">
      <alignment horizontal="left" wrapText="1"/>
    </xf>
    <xf numFmtId="0" fontId="4" fillId="0" borderId="85" xfId="0" applyFont="1" applyBorder="1" applyAlignment="1">
      <alignment horizontal="center" wrapText="1"/>
    </xf>
    <xf numFmtId="0" fontId="4" fillId="0" borderId="86" xfId="0" applyFont="1" applyBorder="1" applyAlignment="1">
      <alignment horizontal="center" wrapText="1"/>
    </xf>
    <xf numFmtId="0" fontId="4" fillId="0" borderId="0" xfId="41" applyFont="1" applyFill="1" applyBorder="1" applyAlignment="1">
      <alignment horizontal="center"/>
    </xf>
    <xf numFmtId="1" fontId="4" fillId="0" borderId="0" xfId="41" applyNumberFormat="1" applyFont="1" applyFill="1" applyBorder="1" applyAlignment="1">
      <alignment horizontal="center" wrapText="1"/>
    </xf>
    <xf numFmtId="0" fontId="5" fillId="0" borderId="0" xfId="0" applyFont="1" applyAlignment="1" applyProtection="1">
      <alignment horizontal="left"/>
    </xf>
    <xf numFmtId="0" fontId="0" fillId="28" borderId="41" xfId="0" applyFill="1" applyBorder="1" applyAlignment="1" applyProtection="1">
      <alignment horizontal="center"/>
    </xf>
    <xf numFmtId="0" fontId="0" fillId="28" borderId="37" xfId="0" applyFill="1" applyBorder="1" applyAlignment="1" applyProtection="1">
      <alignment horizontal="center"/>
    </xf>
    <xf numFmtId="0" fontId="0" fillId="28" borderId="42" xfId="0" applyFill="1" applyBorder="1" applyAlignment="1" applyProtection="1">
      <alignment horizontal="center"/>
    </xf>
    <xf numFmtId="0" fontId="4" fillId="28" borderId="44" xfId="0" applyFont="1" applyFill="1" applyBorder="1" applyAlignment="1" applyProtection="1">
      <alignment horizontal="center"/>
    </xf>
    <xf numFmtId="0" fontId="4" fillId="28" borderId="32" xfId="0" applyFont="1" applyFill="1" applyBorder="1" applyAlignment="1" applyProtection="1">
      <alignment horizontal="center"/>
    </xf>
    <xf numFmtId="0" fontId="4" fillId="28" borderId="45" xfId="0" applyFont="1" applyFill="1" applyBorder="1" applyAlignment="1" applyProtection="1">
      <alignment horizontal="center"/>
    </xf>
    <xf numFmtId="0" fontId="4" fillId="33" borderId="41" xfId="0" applyFont="1" applyFill="1" applyBorder="1" applyAlignment="1" applyProtection="1">
      <alignment horizontal="center" wrapText="1"/>
    </xf>
    <xf numFmtId="0" fontId="4" fillId="33" borderId="42" xfId="0" applyFont="1" applyFill="1" applyBorder="1" applyAlignment="1" applyProtection="1">
      <alignment horizontal="center" wrapText="1"/>
    </xf>
    <xf numFmtId="0" fontId="4" fillId="33" borderId="56" xfId="0" applyFont="1" applyFill="1" applyBorder="1" applyAlignment="1" applyProtection="1">
      <alignment horizontal="center" wrapText="1"/>
    </xf>
    <xf numFmtId="0" fontId="4" fillId="33" borderId="57" xfId="0" applyFont="1" applyFill="1" applyBorder="1" applyAlignment="1" applyProtection="1">
      <alignment horizontal="center" wrapText="1"/>
    </xf>
    <xf numFmtId="0" fontId="4" fillId="29" borderId="41" xfId="0" applyFont="1" applyFill="1" applyBorder="1" applyAlignment="1" applyProtection="1">
      <alignment horizontal="center" wrapText="1"/>
    </xf>
    <xf numFmtId="0" fontId="4" fillId="29" borderId="37" xfId="0" applyFont="1" applyFill="1" applyBorder="1" applyAlignment="1" applyProtection="1">
      <alignment horizontal="center"/>
    </xf>
    <xf numFmtId="0" fontId="4" fillId="29" borderId="44" xfId="0" applyFont="1" applyFill="1" applyBorder="1" applyAlignment="1" applyProtection="1">
      <alignment horizontal="center"/>
    </xf>
    <xf numFmtId="0" fontId="4" fillId="29" borderId="32" xfId="0" applyFont="1" applyFill="1" applyBorder="1" applyAlignment="1" applyProtection="1">
      <alignment horizontal="center"/>
    </xf>
    <xf numFmtId="0" fontId="4" fillId="31" borderId="44" xfId="0" applyFont="1" applyFill="1" applyBorder="1" applyAlignment="1" applyProtection="1">
      <alignment horizontal="center"/>
    </xf>
    <xf numFmtId="0" fontId="4" fillId="31" borderId="32" xfId="0" applyFont="1" applyFill="1" applyBorder="1" applyAlignment="1" applyProtection="1">
      <alignment horizontal="center"/>
    </xf>
    <xf numFmtId="0" fontId="4" fillId="31" borderId="45" xfId="0" applyFont="1" applyFill="1" applyBorder="1" applyAlignment="1" applyProtection="1">
      <alignment horizontal="center"/>
    </xf>
    <xf numFmtId="0" fontId="4" fillId="31" borderId="41" xfId="0" applyFont="1" applyFill="1" applyBorder="1" applyAlignment="1" applyProtection="1">
      <alignment horizontal="center"/>
    </xf>
    <xf numFmtId="0" fontId="4" fillId="31" borderId="37" xfId="0" applyFont="1" applyFill="1" applyBorder="1" applyAlignment="1" applyProtection="1">
      <alignment horizontal="center"/>
    </xf>
    <xf numFmtId="0" fontId="4" fillId="31" borderId="42" xfId="0" applyFont="1" applyFill="1" applyBorder="1" applyAlignment="1" applyProtection="1">
      <alignment horizontal="center"/>
    </xf>
    <xf numFmtId="0" fontId="7" fillId="38" borderId="43" xfId="0" applyFont="1" applyFill="1" applyBorder="1" applyAlignment="1" applyProtection="1">
      <alignment horizontal="center" wrapText="1"/>
    </xf>
    <xf numFmtId="0" fontId="10" fillId="0" borderId="81" xfId="0" applyFont="1" applyBorder="1" applyAlignment="1">
      <alignment wrapText="1"/>
    </xf>
    <xf numFmtId="0" fontId="20" fillId="24" borderId="36" xfId="0" applyFont="1" applyFill="1" applyBorder="1" applyAlignment="1" applyProtection="1">
      <alignment horizontal="left" vertical="center" wrapText="1"/>
    </xf>
    <xf numFmtId="0" fontId="20" fillId="24" borderId="60" xfId="0" applyFont="1" applyFill="1" applyBorder="1" applyAlignment="1" applyProtection="1">
      <alignment horizontal="left" vertical="center" wrapText="1"/>
    </xf>
    <xf numFmtId="0" fontId="19" fillId="0" borderId="98" xfId="0" applyFont="1" applyFill="1" applyBorder="1" applyAlignment="1" applyProtection="1">
      <alignment horizontal="right" vertical="center" wrapText="1"/>
    </xf>
    <xf numFmtId="0" fontId="19" fillId="0" borderId="112" xfId="0" applyFont="1" applyFill="1" applyBorder="1" applyAlignment="1" applyProtection="1">
      <alignment horizontal="right" vertical="center" wrapText="1"/>
    </xf>
    <xf numFmtId="0" fontId="0" fillId="0" borderId="47" xfId="0" applyBorder="1" applyAlignment="1" applyProtection="1">
      <alignment horizontal="center"/>
    </xf>
    <xf numFmtId="0" fontId="0" fillId="0" borderId="10" xfId="0" applyBorder="1" applyAlignment="1" applyProtection="1">
      <alignment horizontal="center"/>
    </xf>
    <xf numFmtId="0" fontId="19" fillId="0" borderId="66" xfId="0" applyFont="1" applyFill="1" applyBorder="1" applyAlignment="1" applyProtection="1">
      <alignment horizontal="center" vertical="center" wrapText="1"/>
    </xf>
    <xf numFmtId="0" fontId="19" fillId="0" borderId="58" xfId="0" applyFont="1" applyFill="1" applyBorder="1" applyAlignment="1" applyProtection="1">
      <alignment horizontal="center" vertical="center" wrapText="1"/>
    </xf>
    <xf numFmtId="0" fontId="0" fillId="0" borderId="18" xfId="0" applyFill="1" applyBorder="1" applyAlignment="1" applyProtection="1">
      <alignment horizontal="center" wrapText="1"/>
    </xf>
    <xf numFmtId="0" fontId="0" fillId="0" borderId="18" xfId="0" applyBorder="1" applyAlignment="1">
      <alignment horizontal="center" wrapText="1"/>
    </xf>
    <xf numFmtId="0" fontId="5" fillId="0" borderId="0" xfId="0" applyFont="1" applyFill="1" applyBorder="1" applyAlignment="1" applyProtection="1">
      <alignment horizontal="left"/>
    </xf>
    <xf numFmtId="49" fontId="1" fillId="0" borderId="0" xfId="0" applyNumberFormat="1" applyFont="1" applyFill="1" applyBorder="1" applyAlignment="1">
      <alignment horizontal="center"/>
    </xf>
    <xf numFmtId="0" fontId="0" fillId="0" borderId="0" xfId="0" applyFill="1" applyBorder="1" applyAlignment="1"/>
    <xf numFmtId="1" fontId="1" fillId="0" borderId="43" xfId="45" applyNumberFormat="1" applyFont="1" applyFill="1" applyBorder="1" applyAlignment="1" applyProtection="1">
      <alignment horizontal="center"/>
    </xf>
    <xf numFmtId="1" fontId="1" fillId="0" borderId="78" xfId="45" applyNumberFormat="1" applyFont="1" applyFill="1" applyBorder="1" applyAlignment="1" applyProtection="1">
      <alignment horizontal="center"/>
    </xf>
    <xf numFmtId="0" fontId="50" fillId="0" borderId="63" xfId="48" applyFont="1" applyBorder="1" applyAlignment="1" applyProtection="1">
      <alignment horizontal="center" vertical="center"/>
    </xf>
    <xf numFmtId="0" fontId="50" fillId="0" borderId="75" xfId="48" applyFont="1" applyBorder="1" applyAlignment="1" applyProtection="1">
      <alignment horizontal="center" vertical="center"/>
    </xf>
    <xf numFmtId="0" fontId="1" fillId="0" borderId="54" xfId="0" applyFont="1" applyBorder="1" applyAlignment="1" applyProtection="1">
      <alignment horizontal="center"/>
    </xf>
    <xf numFmtId="0" fontId="1" fillId="0" borderId="38" xfId="0" applyFont="1" applyBorder="1" applyAlignment="1" applyProtection="1">
      <alignment horizontal="center"/>
    </xf>
    <xf numFmtId="0" fontId="1" fillId="0" borderId="55" xfId="0" applyFont="1" applyBorder="1" applyAlignment="1" applyProtection="1">
      <alignment horizontal="center"/>
    </xf>
    <xf numFmtId="0" fontId="1" fillId="0" borderId="18" xfId="0" applyFont="1" applyBorder="1" applyAlignment="1" applyProtection="1">
      <alignment horizontal="center" vertical="top" wrapText="1"/>
    </xf>
    <xf numFmtId="0" fontId="1" fillId="0" borderId="30" xfId="0" applyFont="1" applyBorder="1" applyAlignment="1" applyProtection="1">
      <alignment horizontal="center"/>
    </xf>
    <xf numFmtId="0" fontId="1" fillId="0" borderId="11" xfId="0" applyFont="1" applyBorder="1" applyAlignment="1" applyProtection="1">
      <alignment horizontal="center"/>
    </xf>
    <xf numFmtId="0" fontId="1" fillId="0" borderId="31" xfId="0" applyFont="1" applyBorder="1" applyAlignment="1" applyProtection="1">
      <alignment horizontal="center"/>
    </xf>
    <xf numFmtId="0" fontId="1" fillId="0" borderId="12" xfId="47" applyFont="1" applyBorder="1" applyAlignment="1" applyProtection="1">
      <alignment horizontal="center" wrapText="1"/>
    </xf>
    <xf numFmtId="0" fontId="1" fillId="0" borderId="15" xfId="0" applyFont="1" applyBorder="1" applyAlignment="1" applyProtection="1">
      <alignment horizontal="center"/>
    </xf>
    <xf numFmtId="0" fontId="1" fillId="0" borderId="12" xfId="0" applyFont="1" applyBorder="1" applyAlignment="1" applyProtection="1">
      <alignment horizontal="center"/>
    </xf>
    <xf numFmtId="0" fontId="1" fillId="0" borderId="16" xfId="0" applyFont="1" applyBorder="1" applyAlignment="1" applyProtection="1">
      <alignment horizontal="center"/>
    </xf>
    <xf numFmtId="0" fontId="1" fillId="0" borderId="13" xfId="0" applyFont="1" applyBorder="1" applyAlignment="1" applyProtection="1">
      <alignment horizontal="center" wrapText="1"/>
    </xf>
    <xf numFmtId="0" fontId="1" fillId="0" borderId="14" xfId="0" applyFont="1" applyBorder="1" applyAlignment="1" applyProtection="1">
      <alignment horizontal="center" wrapText="1"/>
    </xf>
    <xf numFmtId="0" fontId="1" fillId="0" borderId="10" xfId="0" applyFont="1" applyBorder="1" applyAlignment="1" applyProtection="1">
      <alignment horizontal="center" wrapText="1"/>
    </xf>
    <xf numFmtId="164" fontId="10" fillId="47" borderId="0" xfId="0" applyNumberFormat="1" applyFont="1" applyFill="1" applyAlignment="1"/>
    <xf numFmtId="164" fontId="10" fillId="47" borderId="11" xfId="0" applyNumberFormat="1" applyFont="1" applyFill="1" applyBorder="1" applyAlignment="1"/>
    <xf numFmtId="0" fontId="1" fillId="47" borderId="10" xfId="0" applyFont="1" applyFill="1" applyBorder="1" applyAlignment="1">
      <alignment horizontal="center"/>
    </xf>
    <xf numFmtId="0" fontId="10" fillId="46" borderId="31" xfId="0" applyFont="1" applyFill="1" applyBorder="1" applyAlignment="1"/>
  </cellXfs>
  <cellStyles count="60">
    <cellStyle name="=C:\WINNT\SYSTEM32\COMMAND.COM" xfId="1"/>
    <cellStyle name="20% - Accent1" xfId="2" builtinId="30" customBuiltin="1"/>
    <cellStyle name="20% - Accent2" xfId="3" builtinId="34" customBuiltin="1"/>
    <cellStyle name="20% - Accent3" xfId="4" builtinId="38" customBuiltin="1"/>
    <cellStyle name="20% - Accent4" xfId="5" builtinId="42" customBuiltin="1"/>
    <cellStyle name="20% - Accent5" xfId="6" builtinId="46" customBuiltin="1"/>
    <cellStyle name="20% - Accent6" xfId="7" builtinId="50" customBuiltin="1"/>
    <cellStyle name="40% - Accent1" xfId="8" builtinId="31" customBuiltin="1"/>
    <cellStyle name="40% - Accent2" xfId="9" builtinId="35" customBuiltin="1"/>
    <cellStyle name="40% - Accent3" xfId="10" builtinId="39" customBuiltin="1"/>
    <cellStyle name="40% - Accent4" xfId="11" builtinId="43" customBuiltin="1"/>
    <cellStyle name="40% - Accent5" xfId="12" builtinId="47" customBuiltin="1"/>
    <cellStyle name="40% - Accent6" xfId="13" builtinId="51" customBuiltin="1"/>
    <cellStyle name="60% - Accent1" xfId="14" builtinId="32" customBuiltin="1"/>
    <cellStyle name="60% - Accent2" xfId="15" builtinId="36" customBuiltin="1"/>
    <cellStyle name="60% - Accent3" xfId="16" builtinId="40" customBuiltin="1"/>
    <cellStyle name="60% - Accent4" xfId="17" builtinId="44" customBuiltin="1"/>
    <cellStyle name="60% - Accent5" xfId="18" builtinId="48" customBuiltin="1"/>
    <cellStyle name="60% - Accent6" xfId="19" builtinId="52" customBuiltin="1"/>
    <cellStyle name="Accent1" xfId="20" builtinId="29" customBuiltin="1"/>
    <cellStyle name="Accent2" xfId="21" builtinId="33" customBuiltin="1"/>
    <cellStyle name="Accent3" xfId="22" builtinId="37" customBuiltin="1"/>
    <cellStyle name="Accent4" xfId="23" builtinId="41" customBuiltin="1"/>
    <cellStyle name="Accent5" xfId="24" builtinId="45" customBuiltin="1"/>
    <cellStyle name="Accent6" xfId="25" builtinId="49" customBuiltin="1"/>
    <cellStyle name="Bad" xfId="26" builtinId="27" customBuiltin="1"/>
    <cellStyle name="Calculation" xfId="27" builtinId="22" customBuiltin="1"/>
    <cellStyle name="Check Cell" xfId="28" builtinId="23" customBuiltin="1"/>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rmal 2" xfId="39"/>
    <cellStyle name="Normal_Allowances 250504" xfId="40"/>
    <cellStyle name="Normal_amended tax tables" xfId="41"/>
    <cellStyle name="Normal_Capex tables_1" xfId="42"/>
    <cellStyle name="Normal_Fault Levels" xfId="43"/>
    <cellStyle name="Normal_Financial tables_NG" xfId="44"/>
    <cellStyle name="Normal_Network Tables 07_08" xfId="45"/>
    <cellStyle name="Normal_Opex Tables" xfId="46"/>
    <cellStyle name="Normal_RAV tables" xfId="47"/>
    <cellStyle name="Normal_risk table" xfId="48"/>
    <cellStyle name="Normal_RRP table 4_3 update" xfId="49"/>
    <cellStyle name="Normal_Sheet1" xfId="50"/>
    <cellStyle name="Normal_Table 4.3" xfId="51"/>
    <cellStyle name="Normal_Tables for 2005-06 Cost report (linked data v2)" xfId="52"/>
    <cellStyle name="Note" xfId="53" builtinId="10" customBuiltin="1"/>
    <cellStyle name="Output" xfId="54" builtinId="21" customBuiltin="1"/>
    <cellStyle name="Percent" xfId="55" builtinId="5"/>
    <cellStyle name="Percent 2" xfId="56"/>
    <cellStyle name="Title" xfId="57" builtinId="15" customBuiltin="1"/>
    <cellStyle name="Total" xfId="58" builtinId="25" customBuiltin="1"/>
    <cellStyle name="Warning Text" xfId="59" builtinId="11" customBuiltin="1"/>
  </cellStyles>
  <dxfs count="22">
    <dxf>
      <font>
        <condense val="0"/>
        <extend val="0"/>
        <color indexed="43"/>
      </font>
    </dxf>
    <dxf>
      <fill>
        <patternFill>
          <bgColor indexed="13"/>
        </patternFill>
      </fill>
    </dxf>
    <dxf>
      <font>
        <condense val="0"/>
        <extend val="0"/>
        <color indexed="12"/>
      </font>
      <fill>
        <patternFill>
          <bgColor indexed="43"/>
        </patternFill>
      </fill>
    </dxf>
    <dxf>
      <font>
        <condense val="0"/>
        <extend val="0"/>
        <color indexed="12"/>
      </font>
      <fill>
        <patternFill>
          <bgColor indexed="43"/>
        </patternFill>
      </fill>
    </dxf>
    <dxf>
      <font>
        <condense val="0"/>
        <extend val="0"/>
        <color indexed="12"/>
      </font>
      <fill>
        <patternFill>
          <bgColor indexed="43"/>
        </patternFill>
      </fill>
    </dxf>
    <dxf>
      <fill>
        <patternFill>
          <bgColor indexed="42"/>
        </patternFill>
      </fill>
    </dxf>
    <dxf>
      <fill>
        <patternFill>
          <bgColor indexed="13"/>
        </patternFill>
      </fill>
    </dxf>
    <dxf>
      <fill>
        <patternFill>
          <bgColor rgb="FFCCFFFF"/>
        </patternFill>
      </fill>
    </dxf>
    <dxf>
      <fill>
        <patternFill>
          <bgColor rgb="FFCCFFFF"/>
        </patternFill>
      </fill>
    </dxf>
    <dxf>
      <font>
        <condense val="0"/>
        <extend val="0"/>
        <color indexed="12"/>
      </font>
      <fill>
        <patternFill>
          <bgColor indexed="43"/>
        </patternFill>
      </fill>
    </dxf>
    <dxf>
      <fill>
        <patternFill>
          <bgColor indexed="42"/>
        </patternFill>
      </fill>
    </dxf>
    <dxf>
      <fill>
        <patternFill>
          <bgColor indexed="13"/>
        </patternFill>
      </fill>
    </dxf>
    <dxf>
      <fill>
        <patternFill>
          <bgColor rgb="FFCCFFFF"/>
        </patternFill>
      </fill>
    </dxf>
    <dxf>
      <fill>
        <patternFill>
          <bgColor rgb="FFCCFFFF"/>
        </patternFill>
      </fill>
    </dxf>
    <dxf>
      <font>
        <condense val="0"/>
        <extend val="0"/>
        <color indexed="12"/>
      </font>
      <fill>
        <patternFill>
          <bgColor indexed="43"/>
        </patternFill>
      </fill>
    </dxf>
    <dxf>
      <font>
        <condense val="0"/>
        <extend val="0"/>
        <color indexed="43"/>
      </font>
    </dxf>
    <dxf>
      <fill>
        <patternFill>
          <bgColor indexed="42"/>
        </patternFill>
      </fill>
    </dxf>
    <dxf>
      <fill>
        <patternFill>
          <bgColor rgb="FFCCFFFF"/>
        </patternFill>
      </fill>
    </dxf>
    <dxf>
      <fill>
        <patternFill>
          <bgColor rgb="FFCCFFFF"/>
        </patternFill>
      </fill>
    </dxf>
    <dxf>
      <fill>
        <patternFill>
          <bgColor rgb="FFCCFFFF"/>
        </patternFill>
      </fill>
    </dxf>
    <dxf>
      <font>
        <condense val="0"/>
        <extend val="0"/>
        <color indexed="43"/>
      </font>
    </dxf>
    <dxf>
      <fill>
        <patternFill>
          <bgColor indexed="10"/>
        </patternFill>
      </fill>
    </dxf>
  </dxfs>
  <tableStyles count="0" defaultTableStyle="TableStyleMedium9" defaultPivotStyle="PivotStyleLight16"/>
  <colors>
    <mruColors>
      <color rgb="FFCCFFFF"/>
    </mruColors>
  </colors>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5.xml"/><Relationship Id="rId50" Type="http://schemas.openxmlformats.org/officeDocument/2006/relationships/externalLink" Target="externalLinks/externalLink8.xml"/><Relationship Id="rId55" Type="http://schemas.openxmlformats.org/officeDocument/2006/relationships/externalLink" Target="externalLinks/externalLink13.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3.xml"/><Relationship Id="rId53" Type="http://schemas.openxmlformats.org/officeDocument/2006/relationships/externalLink" Target="externalLinks/externalLink11.xml"/><Relationship Id="rId58" Type="http://schemas.openxmlformats.org/officeDocument/2006/relationships/externalLink" Target="externalLinks/externalLink16.xml"/><Relationship Id="rId66"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7.xml"/><Relationship Id="rId57" Type="http://schemas.openxmlformats.org/officeDocument/2006/relationships/externalLink" Target="externalLinks/externalLink15.xml"/><Relationship Id="rId61"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2.xml"/><Relationship Id="rId52" Type="http://schemas.openxmlformats.org/officeDocument/2006/relationships/externalLink" Target="externalLinks/externalLink10.xml"/><Relationship Id="rId60" Type="http://schemas.openxmlformats.org/officeDocument/2006/relationships/styles" Target="styles.xml"/><Relationship Id="rId65"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1.xml"/><Relationship Id="rId48" Type="http://schemas.openxmlformats.org/officeDocument/2006/relationships/externalLink" Target="externalLinks/externalLink6.xml"/><Relationship Id="rId56" Type="http://schemas.openxmlformats.org/officeDocument/2006/relationships/externalLink" Target="externalLinks/externalLink14.xml"/><Relationship Id="rId64"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externalLink" Target="externalLinks/externalLink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4.xml"/><Relationship Id="rId59" Type="http://schemas.openxmlformats.org/officeDocument/2006/relationships/theme" Target="theme/theme1.xml"/><Relationship Id="rId67" Type="http://schemas.microsoft.com/office/2006/relationships/vbaProject" Target="vbaProject.bin"/><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2.xml"/><Relationship Id="rId6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GB"/>
  <c:chart>
    <c:title>
      <c:tx>
        <c:rich>
          <a:bodyPr/>
          <a:lstStyle/>
          <a:p>
            <a:pPr>
              <a:defRPr sz="225" b="1" i="0" u="none" strike="noStrike" baseline="0">
                <a:solidFill>
                  <a:srgbClr val="000000"/>
                </a:solidFill>
                <a:latin typeface="Arial"/>
                <a:ea typeface="Arial"/>
                <a:cs typeface="Arial"/>
              </a:defRPr>
            </a:pPr>
            <a:r>
              <a:rPr lang="en-GB"/>
              <a:t>132kV Disconnector &amp; E-SW</a:t>
            </a:r>
          </a:p>
        </c:rich>
      </c:tx>
      <c:spPr>
        <a:noFill/>
        <a:ln w="25400">
          <a:noFill/>
        </a:ln>
      </c:spPr>
    </c:title>
    <c:plotArea>
      <c:layout/>
      <c:barChart>
        <c:barDir val="col"/>
        <c:grouping val="clustered"/>
        <c:ser>
          <c:idx val="0"/>
          <c:order val="0"/>
          <c:spPr>
            <a:solidFill>
              <a:srgbClr val="9999FF"/>
            </a:solidFill>
            <a:ln w="12700">
              <a:solidFill>
                <a:srgbClr val="000000"/>
              </a:solidFill>
              <a:prstDash val="solid"/>
            </a:ln>
          </c:spPr>
          <c:dLbls>
            <c:spPr>
              <a:noFill/>
              <a:ln w="25400">
                <a:noFill/>
              </a:ln>
            </c:spPr>
            <c:txPr>
              <a:bodyPr/>
              <a:lstStyle/>
              <a:p>
                <a:pPr>
                  <a:defRPr sz="175"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ser>
          <c:idx val="1"/>
          <c:order val="1"/>
          <c:spPr>
            <a:solidFill>
              <a:srgbClr val="993366"/>
            </a:solidFill>
            <a:ln w="12700">
              <a:solidFill>
                <a:srgbClr val="000000"/>
              </a:solidFill>
              <a:prstDash val="solid"/>
            </a:ln>
          </c:spPr>
          <c:dLbls>
            <c:spPr>
              <a:noFill/>
              <a:ln w="25400">
                <a:noFill/>
              </a:ln>
            </c:spPr>
            <c:txPr>
              <a:bodyPr/>
              <a:lstStyle/>
              <a:p>
                <a:pPr>
                  <a:defRPr sz="175"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ser>
          <c:idx val="2"/>
          <c:order val="2"/>
          <c:spPr>
            <a:solidFill>
              <a:srgbClr val="FFFFCC"/>
            </a:solidFill>
            <a:ln w="12700">
              <a:solidFill>
                <a:srgbClr val="000000"/>
              </a:solidFill>
              <a:prstDash val="solid"/>
            </a:ln>
          </c:spPr>
          <c:dLbls>
            <c:spPr>
              <a:noFill/>
              <a:ln w="25400">
                <a:noFill/>
              </a:ln>
            </c:spPr>
            <c:txPr>
              <a:bodyPr/>
              <a:lstStyle/>
              <a:p>
                <a:pPr>
                  <a:defRPr sz="175"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ser>
          <c:idx val="3"/>
          <c:order val="3"/>
          <c:spPr>
            <a:solidFill>
              <a:srgbClr val="CCFFFF"/>
            </a:solidFill>
            <a:ln w="12700">
              <a:solidFill>
                <a:srgbClr val="000000"/>
              </a:solidFill>
              <a:prstDash val="solid"/>
            </a:ln>
          </c:spPr>
          <c:dLbls>
            <c:spPr>
              <a:noFill/>
              <a:ln w="25400">
                <a:noFill/>
              </a:ln>
            </c:spPr>
            <c:txPr>
              <a:bodyPr/>
              <a:lstStyle/>
              <a:p>
                <a:pPr>
                  <a:defRPr sz="175"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ser>
          <c:idx val="4"/>
          <c:order val="4"/>
          <c:spPr>
            <a:solidFill>
              <a:srgbClr val="660066"/>
            </a:solidFill>
            <a:ln w="12700">
              <a:solidFill>
                <a:srgbClr val="000000"/>
              </a:solidFill>
              <a:prstDash val="solid"/>
            </a:ln>
          </c:spPr>
          <c:dLbls>
            <c:spPr>
              <a:noFill/>
              <a:ln w="25400">
                <a:noFill/>
              </a:ln>
            </c:spPr>
            <c:txPr>
              <a:bodyPr/>
              <a:lstStyle/>
              <a:p>
                <a:pPr>
                  <a:defRPr sz="175"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dLbls>
          <c:showVal val="1"/>
        </c:dLbls>
        <c:axId val="191410944"/>
        <c:axId val="191412480"/>
      </c:barChart>
      <c:catAx>
        <c:axId val="191410944"/>
        <c:scaling>
          <c:orientation val="minMax"/>
        </c:scaling>
        <c:axPos val="b"/>
        <c:numFmt formatCode="General" sourceLinked="1"/>
        <c:tickLblPos val="nextTo"/>
        <c:spPr>
          <a:ln w="3175">
            <a:solidFill>
              <a:srgbClr val="000000"/>
            </a:solidFill>
            <a:prstDash val="solid"/>
          </a:ln>
        </c:spPr>
        <c:txPr>
          <a:bodyPr rot="0" vert="horz"/>
          <a:lstStyle/>
          <a:p>
            <a:pPr>
              <a:defRPr sz="175" b="0" i="0" u="none" strike="noStrike" baseline="0">
                <a:solidFill>
                  <a:srgbClr val="000000"/>
                </a:solidFill>
                <a:latin typeface="Arial"/>
                <a:ea typeface="Arial"/>
                <a:cs typeface="Arial"/>
              </a:defRPr>
            </a:pPr>
            <a:endParaRPr lang="en-US"/>
          </a:p>
        </c:txPr>
        <c:crossAx val="191412480"/>
        <c:crosses val="autoZero"/>
        <c:auto val="1"/>
        <c:lblAlgn val="ctr"/>
        <c:lblOffset val="100"/>
        <c:tickLblSkip val="1"/>
        <c:tickMarkSkip val="1"/>
      </c:catAx>
      <c:valAx>
        <c:axId val="191412480"/>
        <c:scaling>
          <c:orientation val="minMax"/>
        </c:scaling>
        <c:axPos val="l"/>
        <c:majorGridlines>
          <c:spPr>
            <a:ln w="3175">
              <a:solidFill>
                <a:srgbClr val="000000"/>
              </a:solidFill>
              <a:prstDash val="solid"/>
            </a:ln>
          </c:spPr>
        </c:majorGridlines>
        <c:title>
          <c:tx>
            <c:rich>
              <a:bodyPr/>
              <a:lstStyle/>
              <a:p>
                <a:pPr>
                  <a:defRPr sz="175" b="1" i="0" u="none" strike="noStrike" baseline="0">
                    <a:solidFill>
                      <a:srgbClr val="000000"/>
                    </a:solidFill>
                    <a:latin typeface="Arial"/>
                    <a:ea typeface="Arial"/>
                    <a:cs typeface="Arial"/>
                  </a:defRPr>
                </a:pPr>
                <a:r>
                  <a:rPr lang="en-GB"/>
                  <a:t>No. of Assets</a:t>
                </a:r>
              </a:p>
            </c:rich>
          </c:tx>
          <c:spPr>
            <a:noFill/>
            <a:ln w="25400">
              <a:noFill/>
            </a:ln>
          </c:spPr>
        </c:title>
        <c:numFmt formatCode="General" sourceLinked="1"/>
        <c:tickLblPos val="nextTo"/>
        <c:spPr>
          <a:ln w="3175">
            <a:solidFill>
              <a:srgbClr val="000000"/>
            </a:solidFill>
            <a:prstDash val="solid"/>
          </a:ln>
        </c:spPr>
        <c:txPr>
          <a:bodyPr rot="0" vert="horz"/>
          <a:lstStyle/>
          <a:p>
            <a:pPr>
              <a:defRPr sz="175" b="0" i="0" u="none" strike="noStrike" baseline="0">
                <a:solidFill>
                  <a:srgbClr val="000000"/>
                </a:solidFill>
                <a:latin typeface="Arial"/>
                <a:ea typeface="Arial"/>
                <a:cs typeface="Arial"/>
              </a:defRPr>
            </a:pPr>
            <a:endParaRPr lang="en-US"/>
          </a:p>
        </c:txPr>
        <c:crossAx val="191410944"/>
        <c:crosses val="autoZero"/>
        <c:crossBetween val="between"/>
      </c:valAx>
      <c:spPr>
        <a:solidFill>
          <a:srgbClr val="C0C0C0"/>
        </a:solidFill>
        <a:ln w="12700">
          <a:solidFill>
            <a:srgbClr val="808080"/>
          </a:solidFill>
          <a:prstDash val="solid"/>
        </a:ln>
      </c:spPr>
    </c:plotArea>
    <c:legend>
      <c:legendPos val="r"/>
      <c:layout>
        <c:manualLayout>
          <c:xMode val="edge"/>
          <c:yMode val="edge"/>
          <c:x val="0.9488888888889"/>
          <c:y val="0"/>
          <c:w val="3.333333333333334E-2"/>
          <c:h val="0"/>
        </c:manualLayout>
      </c:layout>
      <c:spPr>
        <a:solidFill>
          <a:srgbClr val="FFFFFF"/>
        </a:solidFill>
        <a:ln w="3175">
          <a:solidFill>
            <a:srgbClr val="000000"/>
          </a:solidFill>
          <a:prstDash val="solid"/>
        </a:ln>
      </c:spPr>
      <c:txPr>
        <a:bodyPr/>
        <a:lstStyle/>
        <a:p>
          <a:pPr>
            <a:defRPr sz="10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7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GB"/>
  <c:chart>
    <c:title>
      <c:tx>
        <c:rich>
          <a:bodyPr/>
          <a:lstStyle/>
          <a:p>
            <a:pPr>
              <a:defRPr sz="225" b="1" i="0" u="none" strike="noStrike" baseline="0">
                <a:solidFill>
                  <a:srgbClr val="000000"/>
                </a:solidFill>
                <a:latin typeface="Arial"/>
                <a:ea typeface="Arial"/>
                <a:cs typeface="Arial"/>
              </a:defRPr>
            </a:pPr>
            <a:r>
              <a:rPr lang="en-GB"/>
              <a:t>132kV power transformer, reactors, regulators</a:t>
            </a:r>
          </a:p>
        </c:rich>
      </c:tx>
      <c:spPr>
        <a:noFill/>
        <a:ln w="25400">
          <a:noFill/>
        </a:ln>
      </c:spPr>
    </c:title>
    <c:plotArea>
      <c:layout/>
      <c:barChart>
        <c:barDir val="col"/>
        <c:grouping val="clustered"/>
        <c:ser>
          <c:idx val="0"/>
          <c:order val="0"/>
          <c:spPr>
            <a:solidFill>
              <a:srgbClr val="9999FF"/>
            </a:solidFill>
            <a:ln w="12700">
              <a:solidFill>
                <a:srgbClr val="000000"/>
              </a:solidFill>
              <a:prstDash val="solid"/>
            </a:ln>
          </c:spPr>
          <c:dLbls>
            <c:spPr>
              <a:noFill/>
              <a:ln w="25400">
                <a:noFill/>
              </a:ln>
            </c:spPr>
            <c:txPr>
              <a:bodyPr/>
              <a:lstStyle/>
              <a:p>
                <a:pPr>
                  <a:defRPr sz="175"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ser>
          <c:idx val="1"/>
          <c:order val="1"/>
          <c:spPr>
            <a:solidFill>
              <a:srgbClr val="993366"/>
            </a:solidFill>
            <a:ln w="12700">
              <a:solidFill>
                <a:srgbClr val="000000"/>
              </a:solidFill>
              <a:prstDash val="solid"/>
            </a:ln>
          </c:spPr>
          <c:dLbls>
            <c:spPr>
              <a:noFill/>
              <a:ln w="25400">
                <a:noFill/>
              </a:ln>
            </c:spPr>
            <c:txPr>
              <a:bodyPr/>
              <a:lstStyle/>
              <a:p>
                <a:pPr>
                  <a:defRPr sz="175"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ser>
          <c:idx val="2"/>
          <c:order val="2"/>
          <c:spPr>
            <a:solidFill>
              <a:srgbClr val="FFFFCC"/>
            </a:solidFill>
            <a:ln w="12700">
              <a:solidFill>
                <a:srgbClr val="000000"/>
              </a:solidFill>
              <a:prstDash val="solid"/>
            </a:ln>
          </c:spPr>
          <c:dLbls>
            <c:spPr>
              <a:noFill/>
              <a:ln w="25400">
                <a:noFill/>
              </a:ln>
            </c:spPr>
            <c:txPr>
              <a:bodyPr/>
              <a:lstStyle/>
              <a:p>
                <a:pPr>
                  <a:defRPr sz="175"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ser>
          <c:idx val="3"/>
          <c:order val="3"/>
          <c:spPr>
            <a:solidFill>
              <a:srgbClr val="CCFFFF"/>
            </a:solidFill>
            <a:ln w="12700">
              <a:solidFill>
                <a:srgbClr val="000000"/>
              </a:solidFill>
              <a:prstDash val="solid"/>
            </a:ln>
          </c:spPr>
          <c:dLbls>
            <c:spPr>
              <a:noFill/>
              <a:ln w="25400">
                <a:noFill/>
              </a:ln>
            </c:spPr>
            <c:txPr>
              <a:bodyPr/>
              <a:lstStyle/>
              <a:p>
                <a:pPr>
                  <a:defRPr sz="175"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ser>
          <c:idx val="4"/>
          <c:order val="4"/>
          <c:spPr>
            <a:solidFill>
              <a:srgbClr val="660066"/>
            </a:solidFill>
            <a:ln w="12700">
              <a:solidFill>
                <a:srgbClr val="000000"/>
              </a:solidFill>
              <a:prstDash val="solid"/>
            </a:ln>
          </c:spPr>
          <c:dLbls>
            <c:spPr>
              <a:noFill/>
              <a:ln w="25400">
                <a:noFill/>
              </a:ln>
            </c:spPr>
            <c:txPr>
              <a:bodyPr/>
              <a:lstStyle/>
              <a:p>
                <a:pPr>
                  <a:defRPr sz="175"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dLbls>
          <c:showVal val="1"/>
        </c:dLbls>
        <c:axId val="191925632"/>
        <c:axId val="191952000"/>
      </c:barChart>
      <c:catAx>
        <c:axId val="191925632"/>
        <c:scaling>
          <c:orientation val="minMax"/>
        </c:scaling>
        <c:axPos val="b"/>
        <c:numFmt formatCode="General" sourceLinked="1"/>
        <c:tickLblPos val="nextTo"/>
        <c:spPr>
          <a:ln w="3175">
            <a:solidFill>
              <a:srgbClr val="000000"/>
            </a:solidFill>
            <a:prstDash val="solid"/>
          </a:ln>
        </c:spPr>
        <c:txPr>
          <a:bodyPr rot="0" vert="horz"/>
          <a:lstStyle/>
          <a:p>
            <a:pPr>
              <a:defRPr sz="175" b="0" i="0" u="none" strike="noStrike" baseline="0">
                <a:solidFill>
                  <a:srgbClr val="000000"/>
                </a:solidFill>
                <a:latin typeface="Arial"/>
                <a:ea typeface="Arial"/>
                <a:cs typeface="Arial"/>
              </a:defRPr>
            </a:pPr>
            <a:endParaRPr lang="en-US"/>
          </a:p>
        </c:txPr>
        <c:crossAx val="191952000"/>
        <c:crosses val="autoZero"/>
        <c:auto val="1"/>
        <c:lblAlgn val="ctr"/>
        <c:lblOffset val="100"/>
        <c:tickLblSkip val="1"/>
        <c:tickMarkSkip val="1"/>
      </c:catAx>
      <c:valAx>
        <c:axId val="191952000"/>
        <c:scaling>
          <c:orientation val="minMax"/>
        </c:scaling>
        <c:axPos val="l"/>
        <c:majorGridlines>
          <c:spPr>
            <a:ln w="3175">
              <a:solidFill>
                <a:srgbClr val="000000"/>
              </a:solidFill>
              <a:prstDash val="solid"/>
            </a:ln>
          </c:spPr>
        </c:majorGridlines>
        <c:title>
          <c:tx>
            <c:rich>
              <a:bodyPr/>
              <a:lstStyle/>
              <a:p>
                <a:pPr>
                  <a:defRPr sz="175" b="1" i="0" u="none" strike="noStrike" baseline="0">
                    <a:solidFill>
                      <a:srgbClr val="000000"/>
                    </a:solidFill>
                    <a:latin typeface="Arial"/>
                    <a:ea typeface="Arial"/>
                    <a:cs typeface="Arial"/>
                  </a:defRPr>
                </a:pPr>
                <a:r>
                  <a:rPr lang="en-GB"/>
                  <a:t>No. of Assets</a:t>
                </a:r>
              </a:p>
            </c:rich>
          </c:tx>
          <c:spPr>
            <a:noFill/>
            <a:ln w="25400">
              <a:noFill/>
            </a:ln>
          </c:spPr>
        </c:title>
        <c:numFmt formatCode="General" sourceLinked="1"/>
        <c:tickLblPos val="nextTo"/>
        <c:spPr>
          <a:ln w="3175">
            <a:solidFill>
              <a:srgbClr val="000000"/>
            </a:solidFill>
            <a:prstDash val="solid"/>
          </a:ln>
        </c:spPr>
        <c:txPr>
          <a:bodyPr rot="0" vert="horz"/>
          <a:lstStyle/>
          <a:p>
            <a:pPr>
              <a:defRPr sz="175" b="0" i="0" u="none" strike="noStrike" baseline="0">
                <a:solidFill>
                  <a:srgbClr val="000000"/>
                </a:solidFill>
                <a:latin typeface="Arial"/>
                <a:ea typeface="Arial"/>
                <a:cs typeface="Arial"/>
              </a:defRPr>
            </a:pPr>
            <a:endParaRPr lang="en-US"/>
          </a:p>
        </c:txPr>
        <c:crossAx val="191925632"/>
        <c:crosses val="autoZero"/>
        <c:crossBetween val="between"/>
      </c:valAx>
      <c:spPr>
        <a:solidFill>
          <a:srgbClr val="C0C0C0"/>
        </a:solidFill>
        <a:ln w="12700">
          <a:solidFill>
            <a:srgbClr val="808080"/>
          </a:solidFill>
          <a:prstDash val="solid"/>
        </a:ln>
      </c:spPr>
    </c:plotArea>
    <c:legend>
      <c:legendPos val="r"/>
      <c:layout>
        <c:manualLayout>
          <c:xMode val="edge"/>
          <c:yMode val="edge"/>
          <c:x val="0.93783783783783781"/>
          <c:y val="0"/>
          <c:w val="4.0540540540540543E-2"/>
          <c:h val="0"/>
        </c:manualLayout>
      </c:layout>
      <c:spPr>
        <a:solidFill>
          <a:srgbClr val="FFFFFF"/>
        </a:solidFill>
        <a:ln w="3175">
          <a:solidFill>
            <a:srgbClr val="000000"/>
          </a:solidFill>
          <a:prstDash val="solid"/>
        </a:ln>
      </c:spPr>
      <c:txPr>
        <a:bodyPr/>
        <a:lstStyle/>
        <a:p>
          <a:pPr>
            <a:defRPr sz="10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7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GB"/>
  <c:chart>
    <c:title>
      <c:tx>
        <c:rich>
          <a:bodyPr/>
          <a:lstStyle/>
          <a:p>
            <a:pPr>
              <a:defRPr sz="150" b="1" i="0" u="none" strike="noStrike" baseline="0">
                <a:solidFill>
                  <a:srgbClr val="000000"/>
                </a:solidFill>
                <a:latin typeface="Arial"/>
                <a:ea typeface="Arial"/>
                <a:cs typeface="Arial"/>
              </a:defRPr>
            </a:pPr>
            <a:r>
              <a:rPr lang="en-GB"/>
              <a:t>132kV CB (outdoor incl GIS and other CB’s)</a:t>
            </a:r>
          </a:p>
        </c:rich>
      </c:tx>
      <c:spPr>
        <a:noFill/>
        <a:ln w="25400">
          <a:noFill/>
        </a:ln>
      </c:spPr>
    </c:title>
    <c:plotArea>
      <c:layout/>
      <c:barChart>
        <c:barDir val="col"/>
        <c:grouping val="clustered"/>
        <c:ser>
          <c:idx val="0"/>
          <c:order val="0"/>
          <c:spPr>
            <a:solidFill>
              <a:srgbClr val="9999FF"/>
            </a:solidFill>
            <a:ln w="12700">
              <a:solidFill>
                <a:srgbClr val="000000"/>
              </a:solidFill>
              <a:prstDash val="solid"/>
            </a:ln>
          </c:spPr>
          <c:dLbls>
            <c:spPr>
              <a:noFill/>
              <a:ln w="25400">
                <a:noFill/>
              </a:ln>
            </c:spPr>
            <c:txPr>
              <a:bodyPr/>
              <a:lstStyle/>
              <a:p>
                <a:pPr>
                  <a:defRPr sz="100"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ser>
          <c:idx val="1"/>
          <c:order val="1"/>
          <c:spPr>
            <a:solidFill>
              <a:srgbClr val="993366"/>
            </a:solidFill>
            <a:ln w="12700">
              <a:solidFill>
                <a:srgbClr val="000000"/>
              </a:solidFill>
              <a:prstDash val="solid"/>
            </a:ln>
          </c:spPr>
          <c:dLbls>
            <c:spPr>
              <a:noFill/>
              <a:ln w="25400">
                <a:noFill/>
              </a:ln>
            </c:spPr>
            <c:txPr>
              <a:bodyPr/>
              <a:lstStyle/>
              <a:p>
                <a:pPr>
                  <a:defRPr sz="100"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ser>
          <c:idx val="2"/>
          <c:order val="2"/>
          <c:spPr>
            <a:solidFill>
              <a:srgbClr val="FFFFCC"/>
            </a:solidFill>
            <a:ln w="12700">
              <a:solidFill>
                <a:srgbClr val="000000"/>
              </a:solidFill>
              <a:prstDash val="solid"/>
            </a:ln>
          </c:spPr>
          <c:dLbls>
            <c:spPr>
              <a:noFill/>
              <a:ln w="25400">
                <a:noFill/>
              </a:ln>
            </c:spPr>
            <c:txPr>
              <a:bodyPr/>
              <a:lstStyle/>
              <a:p>
                <a:pPr>
                  <a:defRPr sz="100"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ser>
          <c:idx val="3"/>
          <c:order val="3"/>
          <c:spPr>
            <a:solidFill>
              <a:srgbClr val="CCFFFF"/>
            </a:solidFill>
            <a:ln w="12700">
              <a:solidFill>
                <a:srgbClr val="000000"/>
              </a:solidFill>
              <a:prstDash val="solid"/>
            </a:ln>
          </c:spPr>
          <c:dLbls>
            <c:spPr>
              <a:noFill/>
              <a:ln w="25400">
                <a:noFill/>
              </a:ln>
            </c:spPr>
            <c:txPr>
              <a:bodyPr/>
              <a:lstStyle/>
              <a:p>
                <a:pPr>
                  <a:defRPr sz="100"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ser>
          <c:idx val="4"/>
          <c:order val="4"/>
          <c:spPr>
            <a:solidFill>
              <a:srgbClr val="660066"/>
            </a:solidFill>
            <a:ln w="12700">
              <a:solidFill>
                <a:srgbClr val="000000"/>
              </a:solidFill>
              <a:prstDash val="solid"/>
            </a:ln>
          </c:spPr>
          <c:dLbls>
            <c:spPr>
              <a:noFill/>
              <a:ln w="25400">
                <a:noFill/>
              </a:ln>
            </c:spPr>
            <c:txPr>
              <a:bodyPr/>
              <a:lstStyle/>
              <a:p>
                <a:pPr>
                  <a:defRPr sz="100" b="0" i="0" u="none" strike="noStrike" baseline="0">
                    <a:solidFill>
                      <a:srgbClr val="000000"/>
                    </a:solidFill>
                    <a:latin typeface="Arial"/>
                    <a:ea typeface="Arial"/>
                    <a:cs typeface="Arial"/>
                  </a:defRPr>
                </a:pPr>
                <a:endParaRPr lang="en-US"/>
              </a:p>
            </c:txPr>
            <c:showVal val="1"/>
          </c:dLbls>
          <c:val>
            <c:numLit>
              <c:formatCode>General</c:formatCode>
              <c:ptCount val="1"/>
              <c:pt idx="0">
                <c:v>0</c:v>
              </c:pt>
            </c:numLit>
          </c:val>
        </c:ser>
        <c:dLbls>
          <c:showVal val="1"/>
        </c:dLbls>
        <c:axId val="171632896"/>
        <c:axId val="191959040"/>
      </c:barChart>
      <c:catAx>
        <c:axId val="171632896"/>
        <c:scaling>
          <c:orientation val="minMax"/>
        </c:scaling>
        <c:axPos val="b"/>
        <c:numFmt formatCode="General" sourceLinked="1"/>
        <c:tickLblPos val="nextTo"/>
        <c:spPr>
          <a:ln w="3175">
            <a:solidFill>
              <a:srgbClr val="000000"/>
            </a:solidFill>
            <a:prstDash val="solid"/>
          </a:ln>
        </c:spPr>
        <c:txPr>
          <a:bodyPr rot="0" vert="horz"/>
          <a:lstStyle/>
          <a:p>
            <a:pPr>
              <a:defRPr sz="100" b="0" i="0" u="none" strike="noStrike" baseline="0">
                <a:solidFill>
                  <a:srgbClr val="000000"/>
                </a:solidFill>
                <a:latin typeface="Arial"/>
                <a:ea typeface="Arial"/>
                <a:cs typeface="Arial"/>
              </a:defRPr>
            </a:pPr>
            <a:endParaRPr lang="en-US"/>
          </a:p>
        </c:txPr>
        <c:crossAx val="191959040"/>
        <c:crosses val="autoZero"/>
        <c:auto val="1"/>
        <c:lblAlgn val="ctr"/>
        <c:lblOffset val="100"/>
        <c:tickLblSkip val="1"/>
        <c:tickMarkSkip val="1"/>
      </c:catAx>
      <c:valAx>
        <c:axId val="191959040"/>
        <c:scaling>
          <c:orientation val="minMax"/>
        </c:scaling>
        <c:axPos val="l"/>
        <c:majorGridlines>
          <c:spPr>
            <a:ln w="3175">
              <a:solidFill>
                <a:srgbClr val="000000"/>
              </a:solidFill>
              <a:prstDash val="solid"/>
            </a:ln>
          </c:spPr>
        </c:majorGridlines>
        <c:title>
          <c:tx>
            <c:rich>
              <a:bodyPr/>
              <a:lstStyle/>
              <a:p>
                <a:pPr>
                  <a:defRPr sz="100" b="1" i="0" u="none" strike="noStrike" baseline="0">
                    <a:solidFill>
                      <a:srgbClr val="000000"/>
                    </a:solidFill>
                    <a:latin typeface="Arial"/>
                    <a:ea typeface="Arial"/>
                    <a:cs typeface="Arial"/>
                  </a:defRPr>
                </a:pPr>
                <a:r>
                  <a:rPr lang="en-GB"/>
                  <a:t>No. of Assets</a:t>
                </a:r>
              </a:p>
            </c:rich>
          </c:tx>
          <c:spPr>
            <a:noFill/>
            <a:ln w="25400">
              <a:noFill/>
            </a:ln>
          </c:spPr>
        </c:title>
        <c:numFmt formatCode="General" sourceLinked="1"/>
        <c:tickLblPos val="nextTo"/>
        <c:spPr>
          <a:ln w="3175">
            <a:solidFill>
              <a:srgbClr val="000000"/>
            </a:solidFill>
            <a:prstDash val="solid"/>
          </a:ln>
        </c:spPr>
        <c:txPr>
          <a:bodyPr rot="0" vert="horz"/>
          <a:lstStyle/>
          <a:p>
            <a:pPr>
              <a:defRPr sz="100" b="0" i="0" u="none" strike="noStrike" baseline="0">
                <a:solidFill>
                  <a:srgbClr val="000000"/>
                </a:solidFill>
                <a:latin typeface="Arial"/>
                <a:ea typeface="Arial"/>
                <a:cs typeface="Arial"/>
              </a:defRPr>
            </a:pPr>
            <a:endParaRPr lang="en-US"/>
          </a:p>
        </c:txPr>
        <c:crossAx val="171632896"/>
        <c:crosses val="autoZero"/>
        <c:crossBetween val="between"/>
      </c:valAx>
      <c:spPr>
        <a:solidFill>
          <a:srgbClr val="C0C0C0"/>
        </a:solidFill>
        <a:ln w="12700">
          <a:solidFill>
            <a:srgbClr val="808080"/>
          </a:solidFill>
          <a:prstDash val="solid"/>
        </a:ln>
      </c:spPr>
    </c:plotArea>
    <c:legend>
      <c:legendPos val="r"/>
      <c:layout>
        <c:manualLayout>
          <c:xMode val="edge"/>
          <c:yMode val="edge"/>
          <c:x val="0.29411764705882382"/>
          <c:y val="0"/>
          <c:w val="0.52941176470588236"/>
          <c:h val="0"/>
        </c:manualLayout>
      </c:layout>
      <c:spPr>
        <a:solidFill>
          <a:srgbClr val="FFFFFF"/>
        </a:solidFill>
        <a:ln w="3175">
          <a:solidFill>
            <a:srgbClr val="000000"/>
          </a:solidFill>
          <a:prstDash val="solid"/>
        </a:ln>
      </c:spPr>
      <c:txPr>
        <a:bodyPr/>
        <a:lstStyle/>
        <a:p>
          <a:pPr>
            <a:defRPr sz="100"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orientation="portrait"/>
  </c:printSettings>
</c:chartSpace>
</file>

<file path=xl/drawings/_rels/drawing1.xml.rels><?xml version="1.0" encoding="UTF-8" standalone="yes"?>
<Relationships xmlns="http://schemas.openxmlformats.org/package/2006/relationships"><Relationship Id="rId8" Type="http://schemas.openxmlformats.org/officeDocument/2006/relationships/hyperlink" Target="#'3.2 Cash Pension contributions'!A1"/><Relationship Id="rId13" Type="http://schemas.openxmlformats.org/officeDocument/2006/relationships/hyperlink" Target="#'3.3 Tax Capital allowances'!A1"/><Relationship Id="rId18" Type="http://schemas.openxmlformats.org/officeDocument/2006/relationships/hyperlink" Target="#'4.3 Indirect Adj for 04_05RAV'!A4"/><Relationship Id="rId26" Type="http://schemas.openxmlformats.org/officeDocument/2006/relationships/hyperlink" Target="#'5.3 Asset data'!A1"/><Relationship Id="rId39" Type="http://schemas.openxmlformats.org/officeDocument/2006/relationships/hyperlink" Target="#'5.10 Network Analysis Non-Load'!A1"/><Relationship Id="rId3" Type="http://schemas.openxmlformats.org/officeDocument/2006/relationships/hyperlink" Target="#'2.8 Detailed IT'!A1"/><Relationship Id="rId21" Type="http://schemas.openxmlformats.org/officeDocument/2006/relationships/hyperlink" Target="#'2.10 Excluded Services'!A1"/><Relationship Id="rId34" Type="http://schemas.openxmlformats.org/officeDocument/2006/relationships/hyperlink" Target="#'5.1 Network Data'!A1"/><Relationship Id="rId42" Type="http://schemas.openxmlformats.org/officeDocument/2006/relationships/hyperlink" Target="#'1.2 Activity Analysis'!A1"/><Relationship Id="rId47" Type="http://schemas.openxmlformats.org/officeDocument/2006/relationships/hyperlink" Target="#'4.4 RP Margin Adjustment'!A1"/><Relationship Id="rId7" Type="http://schemas.openxmlformats.org/officeDocument/2006/relationships/hyperlink" Target="#'2.4 Detailed Capex'!A1"/><Relationship Id="rId12" Type="http://schemas.openxmlformats.org/officeDocument/2006/relationships/hyperlink" Target="#'2.11 Related Party analysis'!A1"/><Relationship Id="rId17" Type="http://schemas.openxmlformats.org/officeDocument/2006/relationships/hyperlink" Target="#'4.2 Pension adj for 04_05RAV'!A4"/><Relationship Id="rId25" Type="http://schemas.openxmlformats.org/officeDocument/2006/relationships/hyperlink" Target="#'2.9 Business Support'!A1"/><Relationship Id="rId33" Type="http://schemas.openxmlformats.org/officeDocument/2006/relationships/hyperlink" Target="#'Names and date input'!A4"/><Relationship Id="rId38" Type="http://schemas.openxmlformats.org/officeDocument/2006/relationships/hyperlink" Target="#'5.8 Network Analysis Load'!A1"/><Relationship Id="rId46" Type="http://schemas.openxmlformats.org/officeDocument/2006/relationships/hyperlink" Target="#'4.2 Indirect Cost Adjustment'!A1"/><Relationship Id="rId2" Type="http://schemas.openxmlformats.org/officeDocument/2006/relationships/hyperlink" Target="#'2.1 Reg Accounts Rec'!A4"/><Relationship Id="rId16" Type="http://schemas.openxmlformats.org/officeDocument/2006/relationships/hyperlink" Target="#'4.1 RP Margins for 04_05RAV'!A4"/><Relationship Id="rId20" Type="http://schemas.openxmlformats.org/officeDocument/2006/relationships/hyperlink" Target="#'2.7 FTEs'!A1"/><Relationship Id="rId29" Type="http://schemas.openxmlformats.org/officeDocument/2006/relationships/hyperlink" Target="#'1.2 Full Activity costs'!A1"/><Relationship Id="rId41" Type="http://schemas.openxmlformats.org/officeDocument/2006/relationships/hyperlink" Target="#'1.1 DPCR4 Summary Indicators'!A4"/><Relationship Id="rId1" Type="http://schemas.openxmlformats.org/officeDocument/2006/relationships/hyperlink" Target="#'4.1 RAV rollforward'!A1"/><Relationship Id="rId6" Type="http://schemas.openxmlformats.org/officeDocument/2006/relationships/hyperlink" Target="#'2.5 Atypicals &amp; provisions'!A1"/><Relationship Id="rId11" Type="http://schemas.openxmlformats.org/officeDocument/2006/relationships/hyperlink" Target="#'3.1 Net Debt and Borrowings'!A1"/><Relationship Id="rId24" Type="http://schemas.openxmlformats.org/officeDocument/2006/relationships/hyperlink" Target="#'2.13 Year movement'!A1"/><Relationship Id="rId32" Type="http://schemas.openxmlformats.org/officeDocument/2006/relationships/hyperlink" Target="#'Check&amp;Bal report'!A4"/><Relationship Id="rId37" Type="http://schemas.openxmlformats.org/officeDocument/2006/relationships/hyperlink" Target="#'5.6 OHL Refurb'!A1"/><Relationship Id="rId40" Type="http://schemas.openxmlformats.org/officeDocument/2006/relationships/hyperlink" Target="#'5.7 Veg management'!A1"/><Relationship Id="rId45" Type="http://schemas.openxmlformats.org/officeDocument/2006/relationships/hyperlink" Target="#'4.3 DPCR4 basis'!A1"/><Relationship Id="rId5" Type="http://schemas.openxmlformats.org/officeDocument/2006/relationships/hyperlink" Target="#'2.2 Detailed Cost Matrix'!A4"/><Relationship Id="rId15" Type="http://schemas.openxmlformats.org/officeDocument/2006/relationships/hyperlink" Target="#'2.3 Insp, maint,tree &amp; Faults'!A1"/><Relationship Id="rId23" Type="http://schemas.openxmlformats.org/officeDocument/2006/relationships/hyperlink" Target="#'2.12 Cost Mapping'!A1"/><Relationship Id="rId28" Type="http://schemas.openxmlformats.org/officeDocument/2006/relationships/hyperlink" Target="#'1.2 Full Activity costs'!A1"/><Relationship Id="rId36" Type="http://schemas.openxmlformats.org/officeDocument/2006/relationships/hyperlink" Target="#'5.9 Network Fault Levels'!A1"/><Relationship Id="rId10" Type="http://schemas.openxmlformats.org/officeDocument/2006/relationships/hyperlink" Target="#'5.5 Capex scheme analysis'!A1"/><Relationship Id="rId19" Type="http://schemas.openxmlformats.org/officeDocument/2006/relationships/hyperlink" Target="#'4.3 RP Margin Adjustment'!A1"/><Relationship Id="rId31" Type="http://schemas.openxmlformats.org/officeDocument/2006/relationships/hyperlink" Target="#Contents!A4"/><Relationship Id="rId44" Type="http://schemas.openxmlformats.org/officeDocument/2006/relationships/hyperlink" Target="#'4.1 RAV rollforward'!A1"/><Relationship Id="rId4" Type="http://schemas.openxmlformats.org/officeDocument/2006/relationships/hyperlink" Target="#'2.6 Miscellaneous'!A1"/><Relationship Id="rId9" Type="http://schemas.openxmlformats.org/officeDocument/2006/relationships/hyperlink" Target="#'1.1 DPCR4 Summary Indicators'!A4"/><Relationship Id="rId14" Type="http://schemas.openxmlformats.org/officeDocument/2006/relationships/hyperlink" Target="#'3.4 Tax computation'!A1"/><Relationship Id="rId22" Type="http://schemas.openxmlformats.org/officeDocument/2006/relationships/hyperlink" Target="#'4.4 DPCR4 basis'!A1"/><Relationship Id="rId27" Type="http://schemas.openxmlformats.org/officeDocument/2006/relationships/hyperlink" Target="#'5.4 Asset age profile'!A1"/><Relationship Id="rId30" Type="http://schemas.openxmlformats.org/officeDocument/2006/relationships/hyperlink" Target="#'4.2 Indirect Cost Adjustment'!A1"/><Relationship Id="rId35" Type="http://schemas.openxmlformats.org/officeDocument/2006/relationships/hyperlink" Target="#'5.2 DPCR4 Capex Plan'!A1"/><Relationship Id="rId43" Type="http://schemas.openxmlformats.org/officeDocument/2006/relationships/hyperlink" Target="#'1.3 Full Activity costs'!A1"/><Relationship Id="rId48" Type="http://schemas.openxmlformats.org/officeDocument/2006/relationships/hyperlink" Target="#'2.14 TMA &amp; ESQCR Data'!A1"/></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104775</xdr:colOff>
      <xdr:row>23</xdr:row>
      <xdr:rowOff>0</xdr:rowOff>
    </xdr:from>
    <xdr:to>
      <xdr:col>3</xdr:col>
      <xdr:colOff>85725</xdr:colOff>
      <xdr:row>23</xdr:row>
      <xdr:rowOff>0</xdr:rowOff>
    </xdr:to>
    <xdr:sp macro="" textlink="">
      <xdr:nvSpPr>
        <xdr:cNvPr id="1110" name="Oval 86">
          <a:hlinkClick xmlns:r="http://schemas.openxmlformats.org/officeDocument/2006/relationships" r:id="rId1"/>
        </xdr:cNvPr>
        <xdr:cNvSpPr>
          <a:spLocks noChangeArrowheads="1"/>
        </xdr:cNvSpPr>
      </xdr:nvSpPr>
      <xdr:spPr bwMode="auto">
        <a:xfrm>
          <a:off x="295275" y="4857750"/>
          <a:ext cx="1352550" cy="0"/>
        </a:xfrm>
        <a:prstGeom prst="ellipse">
          <a:avLst/>
        </a:prstGeom>
        <a:solidFill>
          <a:srgbClr val="C0C0C0"/>
        </a:solidFill>
        <a:ln w="9525" algn="ctr">
          <a:solidFill>
            <a:srgbClr val="000000"/>
          </a:solidFill>
          <a:round/>
          <a:headEnd/>
          <a:tailEnd/>
        </a:ln>
        <a:effectLst/>
      </xdr:spPr>
      <xdr:txBody>
        <a:bodyPr vertOverflow="clip" wrap="square" lIns="27432" tIns="22860" rIns="27432" bIns="0" anchor="t" upright="1"/>
        <a:lstStyle/>
        <a:p>
          <a:pPr algn="ctr" rtl="1">
            <a:defRPr sz="1000"/>
          </a:pPr>
          <a:r>
            <a:rPr lang="en-GB" sz="1000" b="0" i="0" strike="noStrike">
              <a:solidFill>
                <a:srgbClr val="000000"/>
              </a:solidFill>
              <a:latin typeface="CG Omega"/>
            </a:rPr>
            <a:t>4.1 RAV rollforward</a:t>
          </a:r>
        </a:p>
      </xdr:txBody>
    </xdr:sp>
    <xdr:clientData/>
  </xdr:twoCellAnchor>
  <xdr:twoCellAnchor>
    <xdr:from>
      <xdr:col>1</xdr:col>
      <xdr:colOff>28575</xdr:colOff>
      <xdr:row>11</xdr:row>
      <xdr:rowOff>38100</xdr:rowOff>
    </xdr:from>
    <xdr:to>
      <xdr:col>3</xdr:col>
      <xdr:colOff>9525</xdr:colOff>
      <xdr:row>14</xdr:row>
      <xdr:rowOff>0</xdr:rowOff>
    </xdr:to>
    <xdr:sp macro="" textlink="">
      <xdr:nvSpPr>
        <xdr:cNvPr id="1111" name="Oval 87">
          <a:hlinkClick xmlns:r="http://schemas.openxmlformats.org/officeDocument/2006/relationships" r:id="rId2"/>
        </xdr:cNvPr>
        <xdr:cNvSpPr>
          <a:spLocks noChangeArrowheads="1"/>
        </xdr:cNvSpPr>
      </xdr:nvSpPr>
      <xdr:spPr bwMode="auto">
        <a:xfrm>
          <a:off x="219075" y="2686050"/>
          <a:ext cx="1352550" cy="504825"/>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2.1 Reg Accounts Rec</a:t>
          </a:r>
        </a:p>
      </xdr:txBody>
    </xdr:sp>
    <xdr:clientData/>
  </xdr:twoCellAnchor>
  <xdr:twoCellAnchor>
    <xdr:from>
      <xdr:col>1</xdr:col>
      <xdr:colOff>28575</xdr:colOff>
      <xdr:row>14</xdr:row>
      <xdr:rowOff>171450</xdr:rowOff>
    </xdr:from>
    <xdr:to>
      <xdr:col>3</xdr:col>
      <xdr:colOff>0</xdr:colOff>
      <xdr:row>17</xdr:row>
      <xdr:rowOff>133350</xdr:rowOff>
    </xdr:to>
    <xdr:sp macro="" textlink="">
      <xdr:nvSpPr>
        <xdr:cNvPr id="1112" name="Oval 88">
          <a:hlinkClick xmlns:r="http://schemas.openxmlformats.org/officeDocument/2006/relationships" r:id="rId3"/>
        </xdr:cNvPr>
        <xdr:cNvSpPr>
          <a:spLocks noChangeArrowheads="1"/>
        </xdr:cNvSpPr>
      </xdr:nvSpPr>
      <xdr:spPr bwMode="auto">
        <a:xfrm>
          <a:off x="219075" y="3362325"/>
          <a:ext cx="1343025" cy="504825"/>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2.8  IT &amp; Telecoms</a:t>
          </a:r>
        </a:p>
      </xdr:txBody>
    </xdr:sp>
    <xdr:clientData/>
  </xdr:twoCellAnchor>
  <xdr:twoCellAnchor>
    <xdr:from>
      <xdr:col>11</xdr:col>
      <xdr:colOff>593725</xdr:colOff>
      <xdr:row>11</xdr:row>
      <xdr:rowOff>47625</xdr:rowOff>
    </xdr:from>
    <xdr:to>
      <xdr:col>13</xdr:col>
      <xdr:colOff>650875</xdr:colOff>
      <xdr:row>13</xdr:row>
      <xdr:rowOff>164973</xdr:rowOff>
    </xdr:to>
    <xdr:sp macro="" textlink="">
      <xdr:nvSpPr>
        <xdr:cNvPr id="1115" name="Oval 91">
          <a:hlinkClick xmlns:r="http://schemas.openxmlformats.org/officeDocument/2006/relationships" r:id="rId4"/>
        </xdr:cNvPr>
        <xdr:cNvSpPr>
          <a:spLocks noChangeArrowheads="1"/>
        </xdr:cNvSpPr>
      </xdr:nvSpPr>
      <xdr:spPr bwMode="auto">
        <a:xfrm>
          <a:off x="7883525" y="2689225"/>
          <a:ext cx="1606550" cy="473075"/>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2.6 Miscellaneous</a:t>
          </a:r>
        </a:p>
      </xdr:txBody>
    </xdr:sp>
    <xdr:clientData/>
  </xdr:twoCellAnchor>
  <xdr:twoCellAnchor>
    <xdr:from>
      <xdr:col>3</xdr:col>
      <xdr:colOff>28575</xdr:colOff>
      <xdr:row>11</xdr:row>
      <xdr:rowOff>0</xdr:rowOff>
    </xdr:from>
    <xdr:to>
      <xdr:col>5</xdr:col>
      <xdr:colOff>0</xdr:colOff>
      <xdr:row>13</xdr:row>
      <xdr:rowOff>171340</xdr:rowOff>
    </xdr:to>
    <xdr:sp macro="" textlink="">
      <xdr:nvSpPr>
        <xdr:cNvPr id="1117" name="Oval 93">
          <a:hlinkClick xmlns:r="http://schemas.openxmlformats.org/officeDocument/2006/relationships" r:id="rId5"/>
        </xdr:cNvPr>
        <xdr:cNvSpPr>
          <a:spLocks noChangeArrowheads="1"/>
        </xdr:cNvSpPr>
      </xdr:nvSpPr>
      <xdr:spPr bwMode="auto">
        <a:xfrm>
          <a:off x="1590675" y="2647950"/>
          <a:ext cx="1333500" cy="53340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2.2 Detailed Cost Matrix</a:t>
          </a:r>
        </a:p>
      </xdr:txBody>
    </xdr:sp>
    <xdr:clientData/>
  </xdr:twoCellAnchor>
  <xdr:twoCellAnchor>
    <xdr:from>
      <xdr:col>9</xdr:col>
      <xdr:colOff>625475</xdr:colOff>
      <xdr:row>11</xdr:row>
      <xdr:rowOff>47625</xdr:rowOff>
    </xdr:from>
    <xdr:to>
      <xdr:col>11</xdr:col>
      <xdr:colOff>577850</xdr:colOff>
      <xdr:row>13</xdr:row>
      <xdr:rowOff>164973</xdr:rowOff>
    </xdr:to>
    <xdr:sp macro="" textlink="">
      <xdr:nvSpPr>
        <xdr:cNvPr id="1118" name="Oval 94">
          <a:hlinkClick xmlns:r="http://schemas.openxmlformats.org/officeDocument/2006/relationships" r:id="rId6"/>
        </xdr:cNvPr>
        <xdr:cNvSpPr>
          <a:spLocks noChangeArrowheads="1"/>
        </xdr:cNvSpPr>
      </xdr:nvSpPr>
      <xdr:spPr bwMode="auto">
        <a:xfrm>
          <a:off x="6276975" y="2689225"/>
          <a:ext cx="1590675" cy="473075"/>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2.5 Atypicals &amp; Provisions</a:t>
          </a:r>
        </a:p>
      </xdr:txBody>
    </xdr:sp>
    <xdr:clientData/>
  </xdr:twoCellAnchor>
  <xdr:twoCellAnchor>
    <xdr:from>
      <xdr:col>7</xdr:col>
      <xdr:colOff>622300</xdr:colOff>
      <xdr:row>11</xdr:row>
      <xdr:rowOff>50800</xdr:rowOff>
    </xdr:from>
    <xdr:to>
      <xdr:col>9</xdr:col>
      <xdr:colOff>603250</xdr:colOff>
      <xdr:row>14</xdr:row>
      <xdr:rowOff>0</xdr:rowOff>
    </xdr:to>
    <xdr:sp macro="" textlink="">
      <xdr:nvSpPr>
        <xdr:cNvPr id="1119" name="Oval 95">
          <a:hlinkClick xmlns:r="http://schemas.openxmlformats.org/officeDocument/2006/relationships" r:id="rId7"/>
        </xdr:cNvPr>
        <xdr:cNvSpPr>
          <a:spLocks noChangeArrowheads="1"/>
        </xdr:cNvSpPr>
      </xdr:nvSpPr>
      <xdr:spPr bwMode="auto">
        <a:xfrm>
          <a:off x="4914900" y="2692400"/>
          <a:ext cx="1339850" cy="48260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2.4 Detailed Capex</a:t>
          </a:r>
        </a:p>
      </xdr:txBody>
    </xdr:sp>
    <xdr:clientData/>
  </xdr:twoCellAnchor>
  <xdr:twoCellAnchor>
    <xdr:from>
      <xdr:col>3</xdr:col>
      <xdr:colOff>307974</xdr:colOff>
      <xdr:row>19</xdr:row>
      <xdr:rowOff>66675</xdr:rowOff>
    </xdr:from>
    <xdr:to>
      <xdr:col>5</xdr:col>
      <xdr:colOff>660399</xdr:colOff>
      <xdr:row>22</xdr:row>
      <xdr:rowOff>28575</xdr:rowOff>
    </xdr:to>
    <xdr:sp macro="" textlink="">
      <xdr:nvSpPr>
        <xdr:cNvPr id="1283" name="Oval 97">
          <a:hlinkClick xmlns:r="http://schemas.openxmlformats.org/officeDocument/2006/relationships" r:id="rId8"/>
        </xdr:cNvPr>
        <xdr:cNvSpPr>
          <a:spLocks noChangeArrowheads="1"/>
        </xdr:cNvSpPr>
      </xdr:nvSpPr>
      <xdr:spPr bwMode="auto">
        <a:xfrm>
          <a:off x="1870074" y="4168775"/>
          <a:ext cx="1711325" cy="49530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3.2 Cash Pension Contributions</a:t>
          </a:r>
        </a:p>
      </xdr:txBody>
    </xdr:sp>
    <xdr:clientData/>
  </xdr:twoCellAnchor>
  <xdr:twoCellAnchor>
    <xdr:from>
      <xdr:col>1</xdr:col>
      <xdr:colOff>38100</xdr:colOff>
      <xdr:row>10</xdr:row>
      <xdr:rowOff>0</xdr:rowOff>
    </xdr:from>
    <xdr:to>
      <xdr:col>3</xdr:col>
      <xdr:colOff>28575</xdr:colOff>
      <xdr:row>10</xdr:row>
      <xdr:rowOff>0</xdr:rowOff>
    </xdr:to>
    <xdr:sp macro="" textlink="">
      <xdr:nvSpPr>
        <xdr:cNvPr id="1123" name="Oval 99">
          <a:hlinkClick xmlns:r="http://schemas.openxmlformats.org/officeDocument/2006/relationships" r:id="rId9"/>
        </xdr:cNvPr>
        <xdr:cNvSpPr>
          <a:spLocks noChangeArrowheads="1"/>
        </xdr:cNvSpPr>
      </xdr:nvSpPr>
      <xdr:spPr bwMode="auto">
        <a:xfrm>
          <a:off x="228600" y="2447925"/>
          <a:ext cx="1362075" cy="0"/>
        </a:xfrm>
        <a:prstGeom prst="ellipse">
          <a:avLst/>
        </a:prstGeom>
        <a:solidFill>
          <a:srgbClr val="C0C0C0"/>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1.1 Summary Indicators</a:t>
          </a:r>
        </a:p>
      </xdr:txBody>
    </xdr:sp>
    <xdr:clientData/>
  </xdr:twoCellAnchor>
  <xdr:twoCellAnchor>
    <xdr:from>
      <xdr:col>8</xdr:col>
      <xdr:colOff>542925</xdr:colOff>
      <xdr:row>24</xdr:row>
      <xdr:rowOff>85725</xdr:rowOff>
    </xdr:from>
    <xdr:to>
      <xdr:col>10</xdr:col>
      <xdr:colOff>409575</xdr:colOff>
      <xdr:row>27</xdr:row>
      <xdr:rowOff>123752</xdr:rowOff>
    </xdr:to>
    <xdr:sp macro="" textlink="">
      <xdr:nvSpPr>
        <xdr:cNvPr id="1126" name="Oval 102">
          <a:hlinkClick xmlns:r="http://schemas.openxmlformats.org/officeDocument/2006/relationships" r:id="rId10"/>
        </xdr:cNvPr>
        <xdr:cNvSpPr>
          <a:spLocks noChangeArrowheads="1"/>
        </xdr:cNvSpPr>
      </xdr:nvSpPr>
      <xdr:spPr bwMode="auto">
        <a:xfrm>
          <a:off x="5524500" y="5143500"/>
          <a:ext cx="1400175" cy="581025"/>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5.5 Capex Schemes Analysis</a:t>
          </a:r>
        </a:p>
      </xdr:txBody>
    </xdr:sp>
    <xdr:clientData/>
  </xdr:twoCellAnchor>
  <xdr:twoCellAnchor>
    <xdr:from>
      <xdr:col>1</xdr:col>
      <xdr:colOff>28574</xdr:colOff>
      <xdr:row>19</xdr:row>
      <xdr:rowOff>76200</xdr:rowOff>
    </xdr:from>
    <xdr:to>
      <xdr:col>3</xdr:col>
      <xdr:colOff>292099</xdr:colOff>
      <xdr:row>22</xdr:row>
      <xdr:rowOff>0</xdr:rowOff>
    </xdr:to>
    <xdr:sp macro="" textlink="">
      <xdr:nvSpPr>
        <xdr:cNvPr id="1286" name="Oval 104">
          <a:hlinkClick xmlns:r="http://schemas.openxmlformats.org/officeDocument/2006/relationships" r:id="rId11"/>
        </xdr:cNvPr>
        <xdr:cNvSpPr>
          <a:spLocks noChangeArrowheads="1"/>
        </xdr:cNvSpPr>
      </xdr:nvSpPr>
      <xdr:spPr bwMode="auto">
        <a:xfrm>
          <a:off x="219074" y="4178300"/>
          <a:ext cx="1635125" cy="45720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3.1 Debt, Gearing &amp; Interest</a:t>
          </a:r>
        </a:p>
      </xdr:txBody>
    </xdr:sp>
    <xdr:clientData/>
  </xdr:twoCellAnchor>
  <xdr:twoCellAnchor>
    <xdr:from>
      <xdr:col>7</xdr:col>
      <xdr:colOff>9525</xdr:colOff>
      <xdr:row>14</xdr:row>
      <xdr:rowOff>142875</xdr:rowOff>
    </xdr:from>
    <xdr:to>
      <xdr:col>9</xdr:col>
      <xdr:colOff>19050</xdr:colOff>
      <xdr:row>17</xdr:row>
      <xdr:rowOff>133350</xdr:rowOff>
    </xdr:to>
    <xdr:sp macro="" textlink="">
      <xdr:nvSpPr>
        <xdr:cNvPr id="1130" name="Oval 106">
          <a:hlinkClick xmlns:r="http://schemas.openxmlformats.org/officeDocument/2006/relationships" r:id="rId12"/>
        </xdr:cNvPr>
        <xdr:cNvSpPr>
          <a:spLocks noChangeArrowheads="1"/>
        </xdr:cNvSpPr>
      </xdr:nvSpPr>
      <xdr:spPr bwMode="auto">
        <a:xfrm>
          <a:off x="4305300" y="3333750"/>
          <a:ext cx="1371600" cy="53340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2.11 Related Party Analysis</a:t>
          </a:r>
        </a:p>
      </xdr:txBody>
    </xdr:sp>
    <xdr:clientData/>
  </xdr:twoCellAnchor>
  <xdr:twoCellAnchor>
    <xdr:from>
      <xdr:col>5</xdr:col>
      <xdr:colOff>663575</xdr:colOff>
      <xdr:row>19</xdr:row>
      <xdr:rowOff>79375</xdr:rowOff>
    </xdr:from>
    <xdr:to>
      <xdr:col>7</xdr:col>
      <xdr:colOff>644525</xdr:colOff>
      <xdr:row>22</xdr:row>
      <xdr:rowOff>60325</xdr:rowOff>
    </xdr:to>
    <xdr:sp macro="" textlink="">
      <xdr:nvSpPr>
        <xdr:cNvPr id="1133" name="Oval 109">
          <a:hlinkClick xmlns:r="http://schemas.openxmlformats.org/officeDocument/2006/relationships" r:id="rId13"/>
        </xdr:cNvPr>
        <xdr:cNvSpPr>
          <a:spLocks noChangeArrowheads="1"/>
        </xdr:cNvSpPr>
      </xdr:nvSpPr>
      <xdr:spPr bwMode="auto">
        <a:xfrm>
          <a:off x="3584575" y="4181475"/>
          <a:ext cx="1352550" cy="51435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3.3 Tax Capital Allowances</a:t>
          </a:r>
        </a:p>
      </xdr:txBody>
    </xdr:sp>
    <xdr:clientData/>
  </xdr:twoCellAnchor>
  <xdr:twoCellAnchor>
    <xdr:from>
      <xdr:col>7</xdr:col>
      <xdr:colOff>682625</xdr:colOff>
      <xdr:row>19</xdr:row>
      <xdr:rowOff>73025</xdr:rowOff>
    </xdr:from>
    <xdr:to>
      <xdr:col>9</xdr:col>
      <xdr:colOff>663575</xdr:colOff>
      <xdr:row>22</xdr:row>
      <xdr:rowOff>63500</xdr:rowOff>
    </xdr:to>
    <xdr:sp macro="" textlink="">
      <xdr:nvSpPr>
        <xdr:cNvPr id="1134" name="Oval 110">
          <a:hlinkClick xmlns:r="http://schemas.openxmlformats.org/officeDocument/2006/relationships" r:id="rId14"/>
        </xdr:cNvPr>
        <xdr:cNvSpPr>
          <a:spLocks noChangeArrowheads="1"/>
        </xdr:cNvSpPr>
      </xdr:nvSpPr>
      <xdr:spPr bwMode="auto">
        <a:xfrm>
          <a:off x="4975225" y="4175125"/>
          <a:ext cx="1339850" cy="523875"/>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3.4 Tax Computation</a:t>
          </a:r>
        </a:p>
      </xdr:txBody>
    </xdr:sp>
    <xdr:clientData/>
  </xdr:twoCellAnchor>
  <xdr:twoCellAnchor>
    <xdr:from>
      <xdr:col>5</xdr:col>
      <xdr:colOff>3174</xdr:colOff>
      <xdr:row>11</xdr:row>
      <xdr:rowOff>12700</xdr:rowOff>
    </xdr:from>
    <xdr:to>
      <xdr:col>7</xdr:col>
      <xdr:colOff>609600</xdr:colOff>
      <xdr:row>14</xdr:row>
      <xdr:rowOff>38100</xdr:rowOff>
    </xdr:to>
    <xdr:sp macro="" textlink="">
      <xdr:nvSpPr>
        <xdr:cNvPr id="1135" name="Oval 111">
          <a:hlinkClick xmlns:r="http://schemas.openxmlformats.org/officeDocument/2006/relationships" r:id="rId15"/>
        </xdr:cNvPr>
        <xdr:cNvSpPr>
          <a:spLocks noChangeArrowheads="1"/>
        </xdr:cNvSpPr>
      </xdr:nvSpPr>
      <xdr:spPr bwMode="auto">
        <a:xfrm>
          <a:off x="2924174" y="2654300"/>
          <a:ext cx="1978026" cy="55880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2.3 Insp, Maint, Trees &amp; Fault cost</a:t>
          </a:r>
        </a:p>
      </xdr:txBody>
    </xdr:sp>
    <xdr:clientData/>
  </xdr:twoCellAnchor>
  <xdr:twoCellAnchor>
    <xdr:from>
      <xdr:col>1</xdr:col>
      <xdr:colOff>28575</xdr:colOff>
      <xdr:row>23</xdr:row>
      <xdr:rowOff>0</xdr:rowOff>
    </xdr:from>
    <xdr:to>
      <xdr:col>3</xdr:col>
      <xdr:colOff>0</xdr:colOff>
      <xdr:row>23</xdr:row>
      <xdr:rowOff>0</xdr:rowOff>
    </xdr:to>
    <xdr:sp macro="" textlink="">
      <xdr:nvSpPr>
        <xdr:cNvPr id="1140" name="Oval 116">
          <a:hlinkClick xmlns:r="http://schemas.openxmlformats.org/officeDocument/2006/relationships" r:id="rId16"/>
        </xdr:cNvPr>
        <xdr:cNvSpPr>
          <a:spLocks noChangeArrowheads="1"/>
        </xdr:cNvSpPr>
      </xdr:nvSpPr>
      <xdr:spPr bwMode="auto">
        <a:xfrm>
          <a:off x="219075" y="4857750"/>
          <a:ext cx="1343025" cy="0"/>
        </a:xfrm>
        <a:prstGeom prst="ellipse">
          <a:avLst/>
        </a:prstGeom>
        <a:solidFill>
          <a:srgbClr val="C0C0C0"/>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4.1 Related Party margins</a:t>
          </a:r>
        </a:p>
      </xdr:txBody>
    </xdr:sp>
    <xdr:clientData/>
  </xdr:twoCellAnchor>
  <xdr:twoCellAnchor>
    <xdr:from>
      <xdr:col>3</xdr:col>
      <xdr:colOff>66675</xdr:colOff>
      <xdr:row>23</xdr:row>
      <xdr:rowOff>0</xdr:rowOff>
    </xdr:from>
    <xdr:to>
      <xdr:col>5</xdr:col>
      <xdr:colOff>47625</xdr:colOff>
      <xdr:row>23</xdr:row>
      <xdr:rowOff>0</xdr:rowOff>
    </xdr:to>
    <xdr:sp macro="" textlink="">
      <xdr:nvSpPr>
        <xdr:cNvPr id="1142" name="Oval 118">
          <a:hlinkClick xmlns:r="http://schemas.openxmlformats.org/officeDocument/2006/relationships" r:id="rId17"/>
        </xdr:cNvPr>
        <xdr:cNvSpPr>
          <a:spLocks noChangeArrowheads="1"/>
        </xdr:cNvSpPr>
      </xdr:nvSpPr>
      <xdr:spPr bwMode="auto">
        <a:xfrm>
          <a:off x="1628775" y="4857750"/>
          <a:ext cx="1343025" cy="0"/>
        </a:xfrm>
        <a:prstGeom prst="ellipse">
          <a:avLst/>
        </a:prstGeom>
        <a:solidFill>
          <a:srgbClr val="C0C0C0"/>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4.2 Pensions adj. to cash basis</a:t>
          </a:r>
        </a:p>
      </xdr:txBody>
    </xdr:sp>
    <xdr:clientData/>
  </xdr:twoCellAnchor>
  <xdr:twoCellAnchor>
    <xdr:from>
      <xdr:col>5</xdr:col>
      <xdr:colOff>142875</xdr:colOff>
      <xdr:row>23</xdr:row>
      <xdr:rowOff>0</xdr:rowOff>
    </xdr:from>
    <xdr:to>
      <xdr:col>7</xdr:col>
      <xdr:colOff>114300</xdr:colOff>
      <xdr:row>23</xdr:row>
      <xdr:rowOff>0</xdr:rowOff>
    </xdr:to>
    <xdr:sp macro="" textlink="">
      <xdr:nvSpPr>
        <xdr:cNvPr id="1143" name="Oval 119">
          <a:hlinkClick xmlns:r="http://schemas.openxmlformats.org/officeDocument/2006/relationships" r:id="rId18"/>
        </xdr:cNvPr>
        <xdr:cNvSpPr>
          <a:spLocks noChangeArrowheads="1"/>
        </xdr:cNvSpPr>
      </xdr:nvSpPr>
      <xdr:spPr bwMode="auto">
        <a:xfrm>
          <a:off x="3067050" y="4857750"/>
          <a:ext cx="1343025" cy="0"/>
        </a:xfrm>
        <a:prstGeom prst="ellipse">
          <a:avLst/>
        </a:prstGeom>
        <a:solidFill>
          <a:srgbClr val="C0C0C0"/>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4.3 Indirect cost adjustment</a:t>
          </a:r>
        </a:p>
      </xdr:txBody>
    </xdr:sp>
    <xdr:clientData/>
  </xdr:twoCellAnchor>
  <xdr:twoCellAnchor>
    <xdr:from>
      <xdr:col>5</xdr:col>
      <xdr:colOff>219075</xdr:colOff>
      <xdr:row>23</xdr:row>
      <xdr:rowOff>0</xdr:rowOff>
    </xdr:from>
    <xdr:to>
      <xdr:col>7</xdr:col>
      <xdr:colOff>190500</xdr:colOff>
      <xdr:row>23</xdr:row>
      <xdr:rowOff>0</xdr:rowOff>
    </xdr:to>
    <xdr:sp macro="" textlink="">
      <xdr:nvSpPr>
        <xdr:cNvPr id="1144" name="Oval 120">
          <a:hlinkClick xmlns:r="http://schemas.openxmlformats.org/officeDocument/2006/relationships" r:id="rId19"/>
        </xdr:cNvPr>
        <xdr:cNvSpPr>
          <a:spLocks noChangeArrowheads="1"/>
        </xdr:cNvSpPr>
      </xdr:nvSpPr>
      <xdr:spPr bwMode="auto">
        <a:xfrm>
          <a:off x="3143250" y="4857750"/>
          <a:ext cx="1343025" cy="0"/>
        </a:xfrm>
        <a:prstGeom prst="ellipse">
          <a:avLst/>
        </a:prstGeom>
        <a:solidFill>
          <a:srgbClr val="C0C0C0"/>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4.3 Margin Adjustment</a:t>
          </a:r>
        </a:p>
      </xdr:txBody>
    </xdr:sp>
    <xdr:clientData/>
  </xdr:twoCellAnchor>
  <xdr:twoCellAnchor>
    <xdr:from>
      <xdr:col>13</xdr:col>
      <xdr:colOff>650875</xdr:colOff>
      <xdr:row>11</xdr:row>
      <xdr:rowOff>47625</xdr:rowOff>
    </xdr:from>
    <xdr:to>
      <xdr:col>15</xdr:col>
      <xdr:colOff>517525</xdr:colOff>
      <xdr:row>13</xdr:row>
      <xdr:rowOff>145918</xdr:rowOff>
    </xdr:to>
    <xdr:sp macro="" textlink="">
      <xdr:nvSpPr>
        <xdr:cNvPr id="1145" name="Oval 121">
          <a:hlinkClick xmlns:r="http://schemas.openxmlformats.org/officeDocument/2006/relationships" r:id="rId20"/>
        </xdr:cNvPr>
        <xdr:cNvSpPr>
          <a:spLocks noChangeArrowheads="1"/>
        </xdr:cNvSpPr>
      </xdr:nvSpPr>
      <xdr:spPr bwMode="auto">
        <a:xfrm>
          <a:off x="9490075" y="2689225"/>
          <a:ext cx="1416050" cy="454025"/>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2.7 FTE labour costs</a:t>
          </a:r>
        </a:p>
      </xdr:txBody>
    </xdr:sp>
    <xdr:clientData/>
  </xdr:twoCellAnchor>
  <xdr:twoCellAnchor>
    <xdr:from>
      <xdr:col>5</xdr:col>
      <xdr:colOff>47625</xdr:colOff>
      <xdr:row>14</xdr:row>
      <xdr:rowOff>171450</xdr:rowOff>
    </xdr:from>
    <xdr:to>
      <xdr:col>6</xdr:col>
      <xdr:colOff>676275</xdr:colOff>
      <xdr:row>17</xdr:row>
      <xdr:rowOff>152400</xdr:rowOff>
    </xdr:to>
    <xdr:sp macro="" textlink="">
      <xdr:nvSpPr>
        <xdr:cNvPr id="1146" name="Oval 122">
          <a:hlinkClick xmlns:r="http://schemas.openxmlformats.org/officeDocument/2006/relationships" r:id="rId21"/>
        </xdr:cNvPr>
        <xdr:cNvSpPr>
          <a:spLocks noChangeArrowheads="1"/>
        </xdr:cNvSpPr>
      </xdr:nvSpPr>
      <xdr:spPr bwMode="auto">
        <a:xfrm>
          <a:off x="2971800" y="3362325"/>
          <a:ext cx="1314450" cy="523875"/>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2.10 Excluded Services</a:t>
          </a:r>
        </a:p>
      </xdr:txBody>
    </xdr:sp>
    <xdr:clientData/>
  </xdr:twoCellAnchor>
  <xdr:twoCellAnchor>
    <xdr:from>
      <xdr:col>7</xdr:col>
      <xdr:colOff>219075</xdr:colOff>
      <xdr:row>23</xdr:row>
      <xdr:rowOff>0</xdr:rowOff>
    </xdr:from>
    <xdr:to>
      <xdr:col>9</xdr:col>
      <xdr:colOff>400050</xdr:colOff>
      <xdr:row>23</xdr:row>
      <xdr:rowOff>0</xdr:rowOff>
    </xdr:to>
    <xdr:sp macro="" textlink="">
      <xdr:nvSpPr>
        <xdr:cNvPr id="1147" name="Oval 123">
          <a:hlinkClick xmlns:r="http://schemas.openxmlformats.org/officeDocument/2006/relationships" r:id="rId22"/>
        </xdr:cNvPr>
        <xdr:cNvSpPr>
          <a:spLocks noChangeArrowheads="1"/>
        </xdr:cNvSpPr>
      </xdr:nvSpPr>
      <xdr:spPr bwMode="auto">
        <a:xfrm>
          <a:off x="4514850" y="4857750"/>
          <a:ext cx="1543050" cy="0"/>
        </a:xfrm>
        <a:prstGeom prst="ellipse">
          <a:avLst/>
        </a:prstGeom>
        <a:solidFill>
          <a:srgbClr val="C0C0C0"/>
        </a:solidFill>
        <a:ln w="9525" algn="ctr">
          <a:solidFill>
            <a:srgbClr val="000000"/>
          </a:solidFill>
          <a:round/>
          <a:headEnd/>
          <a:tailEnd/>
        </a:ln>
        <a:effectLst/>
      </xdr:spPr>
      <xdr:txBody>
        <a:bodyPr vertOverflow="clip" wrap="square" lIns="27432" tIns="22860" rIns="27432" bIns="0" anchor="t" upright="1"/>
        <a:lstStyle/>
        <a:p>
          <a:pPr algn="ctr" rtl="1">
            <a:defRPr sz="1000"/>
          </a:pPr>
          <a:r>
            <a:rPr lang="en-GB" sz="1000" b="0" i="0" strike="noStrike">
              <a:solidFill>
                <a:srgbClr val="000000"/>
              </a:solidFill>
              <a:latin typeface="CG Omega"/>
            </a:rPr>
            <a:t>4.4 Opex/Capex DPCR4 basis</a:t>
          </a:r>
        </a:p>
        <a:p>
          <a:pPr algn="ctr" rtl="1">
            <a:defRPr sz="1000"/>
          </a:pPr>
          <a:endParaRPr lang="en-GB" sz="1000" b="0" i="0" strike="noStrike">
            <a:solidFill>
              <a:srgbClr val="000000"/>
            </a:solidFill>
            <a:latin typeface="CG Omega"/>
          </a:endParaRPr>
        </a:p>
      </xdr:txBody>
    </xdr:sp>
    <xdr:clientData/>
  </xdr:twoCellAnchor>
  <xdr:twoCellAnchor>
    <xdr:from>
      <xdr:col>9</xdr:col>
      <xdr:colOff>47625</xdr:colOff>
      <xdr:row>14</xdr:row>
      <xdr:rowOff>66675</xdr:rowOff>
    </xdr:from>
    <xdr:to>
      <xdr:col>10</xdr:col>
      <xdr:colOff>419100</xdr:colOff>
      <xdr:row>17</xdr:row>
      <xdr:rowOff>85725</xdr:rowOff>
    </xdr:to>
    <xdr:sp macro="" textlink="">
      <xdr:nvSpPr>
        <xdr:cNvPr id="1298" name="Oval 126">
          <a:hlinkClick xmlns:r="http://schemas.openxmlformats.org/officeDocument/2006/relationships" r:id="rId23"/>
        </xdr:cNvPr>
        <xdr:cNvSpPr>
          <a:spLocks noChangeArrowheads="1"/>
        </xdr:cNvSpPr>
      </xdr:nvSpPr>
      <xdr:spPr bwMode="auto">
        <a:xfrm>
          <a:off x="5705475" y="3257550"/>
          <a:ext cx="1228725" cy="561975"/>
        </a:xfrm>
        <a:prstGeom prst="ellipse">
          <a:avLst/>
        </a:prstGeom>
        <a:solidFill>
          <a:srgbClr val="FFFF99"/>
        </a:solidFill>
        <a:ln w="9525" algn="ctr">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2.12  Cost Mapping</a:t>
          </a:r>
        </a:p>
      </xdr:txBody>
    </xdr:sp>
    <xdr:clientData/>
  </xdr:twoCellAnchor>
  <xdr:twoCellAnchor>
    <xdr:from>
      <xdr:col>10</xdr:col>
      <xdr:colOff>485775</xdr:colOff>
      <xdr:row>14</xdr:row>
      <xdr:rowOff>66675</xdr:rowOff>
    </xdr:from>
    <xdr:to>
      <xdr:col>12</xdr:col>
      <xdr:colOff>333375</xdr:colOff>
      <xdr:row>17</xdr:row>
      <xdr:rowOff>142951</xdr:rowOff>
    </xdr:to>
    <xdr:sp macro="" textlink="">
      <xdr:nvSpPr>
        <xdr:cNvPr id="1299" name="Oval 128">
          <a:hlinkClick xmlns:r="http://schemas.openxmlformats.org/officeDocument/2006/relationships" r:id="rId24"/>
        </xdr:cNvPr>
        <xdr:cNvSpPr>
          <a:spLocks noChangeArrowheads="1"/>
        </xdr:cNvSpPr>
      </xdr:nvSpPr>
      <xdr:spPr bwMode="auto">
        <a:xfrm>
          <a:off x="7000875" y="3257550"/>
          <a:ext cx="1390650" cy="619125"/>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2.13 Year-on-Year Movements</a:t>
          </a:r>
        </a:p>
      </xdr:txBody>
    </xdr:sp>
    <xdr:clientData/>
  </xdr:twoCellAnchor>
  <xdr:twoCellAnchor>
    <xdr:from>
      <xdr:col>3</xdr:col>
      <xdr:colOff>28575</xdr:colOff>
      <xdr:row>15</xdr:row>
      <xdr:rowOff>0</xdr:rowOff>
    </xdr:from>
    <xdr:to>
      <xdr:col>5</xdr:col>
      <xdr:colOff>9525</xdr:colOff>
      <xdr:row>17</xdr:row>
      <xdr:rowOff>133413</xdr:rowOff>
    </xdr:to>
    <xdr:sp macro="" textlink="">
      <xdr:nvSpPr>
        <xdr:cNvPr id="1155" name="Oval 131">
          <a:hlinkClick xmlns:r="http://schemas.openxmlformats.org/officeDocument/2006/relationships" r:id="rId25"/>
        </xdr:cNvPr>
        <xdr:cNvSpPr>
          <a:spLocks noChangeArrowheads="1"/>
        </xdr:cNvSpPr>
      </xdr:nvSpPr>
      <xdr:spPr bwMode="auto">
        <a:xfrm>
          <a:off x="1590675" y="3371850"/>
          <a:ext cx="1343025" cy="49530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2.9 Business Support</a:t>
          </a:r>
        </a:p>
      </xdr:txBody>
    </xdr:sp>
    <xdr:clientData/>
  </xdr:twoCellAnchor>
  <xdr:twoCellAnchor>
    <xdr:from>
      <xdr:col>4</xdr:col>
      <xdr:colOff>561975</xdr:colOff>
      <xdr:row>24</xdr:row>
      <xdr:rowOff>114300</xdr:rowOff>
    </xdr:from>
    <xdr:to>
      <xdr:col>6</xdr:col>
      <xdr:colOff>514350</xdr:colOff>
      <xdr:row>27</xdr:row>
      <xdr:rowOff>161925</xdr:rowOff>
    </xdr:to>
    <xdr:sp macro="" textlink="">
      <xdr:nvSpPr>
        <xdr:cNvPr id="1159" name="Oval 135">
          <a:hlinkClick xmlns:r="http://schemas.openxmlformats.org/officeDocument/2006/relationships" r:id="rId26"/>
        </xdr:cNvPr>
        <xdr:cNvSpPr>
          <a:spLocks noChangeArrowheads="1"/>
        </xdr:cNvSpPr>
      </xdr:nvSpPr>
      <xdr:spPr bwMode="auto">
        <a:xfrm>
          <a:off x="2800350" y="5172075"/>
          <a:ext cx="1323975" cy="59055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5.3 Asset </a:t>
          </a:r>
        </a:p>
        <a:p>
          <a:pPr algn="ctr" rtl="1">
            <a:defRPr sz="1000"/>
          </a:pPr>
          <a:r>
            <a:rPr lang="en-GB" sz="1000" b="0" i="0" strike="noStrike">
              <a:solidFill>
                <a:srgbClr val="000000"/>
              </a:solidFill>
              <a:latin typeface="CG Omega"/>
            </a:rPr>
            <a:t>Data</a:t>
          </a:r>
        </a:p>
      </xdr:txBody>
    </xdr:sp>
    <xdr:clientData/>
  </xdr:twoCellAnchor>
  <xdr:twoCellAnchor>
    <xdr:from>
      <xdr:col>6</xdr:col>
      <xdr:colOff>542925</xdr:colOff>
      <xdr:row>24</xdr:row>
      <xdr:rowOff>114300</xdr:rowOff>
    </xdr:from>
    <xdr:to>
      <xdr:col>8</xdr:col>
      <xdr:colOff>523875</xdr:colOff>
      <xdr:row>27</xdr:row>
      <xdr:rowOff>142875</xdr:rowOff>
    </xdr:to>
    <xdr:sp macro="" textlink="">
      <xdr:nvSpPr>
        <xdr:cNvPr id="1160" name="Oval 136">
          <a:hlinkClick xmlns:r="http://schemas.openxmlformats.org/officeDocument/2006/relationships" r:id="rId27"/>
        </xdr:cNvPr>
        <xdr:cNvSpPr>
          <a:spLocks noChangeArrowheads="1"/>
        </xdr:cNvSpPr>
      </xdr:nvSpPr>
      <xdr:spPr bwMode="auto">
        <a:xfrm>
          <a:off x="4152900" y="5172075"/>
          <a:ext cx="1352550" cy="57150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5.4 Asset </a:t>
          </a:r>
        </a:p>
        <a:p>
          <a:pPr algn="ctr" rtl="1">
            <a:defRPr sz="1000"/>
          </a:pPr>
          <a:r>
            <a:rPr lang="en-GB" sz="1000" b="0" i="0" strike="noStrike">
              <a:solidFill>
                <a:srgbClr val="000000"/>
              </a:solidFill>
              <a:latin typeface="CG Omega"/>
            </a:rPr>
            <a:t>Age Profile</a:t>
          </a:r>
        </a:p>
      </xdr:txBody>
    </xdr:sp>
    <xdr:clientData/>
  </xdr:twoCellAnchor>
  <xdr:twoCellAnchor>
    <xdr:from>
      <xdr:col>3</xdr:col>
      <xdr:colOff>38100</xdr:colOff>
      <xdr:row>10</xdr:row>
      <xdr:rowOff>0</xdr:rowOff>
    </xdr:from>
    <xdr:to>
      <xdr:col>5</xdr:col>
      <xdr:colOff>9525</xdr:colOff>
      <xdr:row>10</xdr:row>
      <xdr:rowOff>0</xdr:rowOff>
    </xdr:to>
    <xdr:sp macro="" textlink="">
      <xdr:nvSpPr>
        <xdr:cNvPr id="1161" name="Oval 137">
          <a:hlinkClick xmlns:r="http://schemas.openxmlformats.org/officeDocument/2006/relationships" r:id="rId28"/>
        </xdr:cNvPr>
        <xdr:cNvSpPr>
          <a:spLocks noChangeArrowheads="1"/>
        </xdr:cNvSpPr>
      </xdr:nvSpPr>
      <xdr:spPr bwMode="auto">
        <a:xfrm>
          <a:off x="1600200" y="2447925"/>
          <a:ext cx="1333500" cy="0"/>
        </a:xfrm>
        <a:prstGeom prst="ellipse">
          <a:avLst/>
        </a:prstGeom>
        <a:solidFill>
          <a:srgbClr val="C0C0C0"/>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1.2 Actvity Analysis</a:t>
          </a:r>
        </a:p>
        <a:p>
          <a:pPr algn="ctr" rtl="1">
            <a:defRPr sz="1000"/>
          </a:pPr>
          <a:endParaRPr lang="en-GB" sz="1000" b="0" i="0" strike="noStrike">
            <a:solidFill>
              <a:srgbClr val="000000"/>
            </a:solidFill>
            <a:latin typeface="CG Omega"/>
          </a:endParaRPr>
        </a:p>
      </xdr:txBody>
    </xdr:sp>
    <xdr:clientData/>
  </xdr:twoCellAnchor>
  <xdr:twoCellAnchor>
    <xdr:from>
      <xdr:col>5</xdr:col>
      <xdr:colOff>66675</xdr:colOff>
      <xdr:row>10</xdr:row>
      <xdr:rowOff>0</xdr:rowOff>
    </xdr:from>
    <xdr:to>
      <xdr:col>7</xdr:col>
      <xdr:colOff>28575</xdr:colOff>
      <xdr:row>10</xdr:row>
      <xdr:rowOff>0</xdr:rowOff>
    </xdr:to>
    <xdr:sp macro="" textlink="">
      <xdr:nvSpPr>
        <xdr:cNvPr id="1162" name="Oval 138">
          <a:hlinkClick xmlns:r="http://schemas.openxmlformats.org/officeDocument/2006/relationships" r:id="rId29"/>
        </xdr:cNvPr>
        <xdr:cNvSpPr>
          <a:spLocks noChangeArrowheads="1"/>
        </xdr:cNvSpPr>
      </xdr:nvSpPr>
      <xdr:spPr bwMode="auto">
        <a:xfrm>
          <a:off x="2990850" y="2447925"/>
          <a:ext cx="1333500" cy="0"/>
        </a:xfrm>
        <a:prstGeom prst="ellipse">
          <a:avLst/>
        </a:prstGeom>
        <a:solidFill>
          <a:srgbClr val="C0C0C0"/>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1.3 Full Actvity Costs</a:t>
          </a:r>
        </a:p>
      </xdr:txBody>
    </xdr:sp>
    <xdr:clientData/>
  </xdr:twoCellAnchor>
  <xdr:twoCellAnchor>
    <xdr:from>
      <xdr:col>3</xdr:col>
      <xdr:colOff>114300</xdr:colOff>
      <xdr:row>23</xdr:row>
      <xdr:rowOff>0</xdr:rowOff>
    </xdr:from>
    <xdr:to>
      <xdr:col>5</xdr:col>
      <xdr:colOff>180975</xdr:colOff>
      <xdr:row>23</xdr:row>
      <xdr:rowOff>0</xdr:rowOff>
    </xdr:to>
    <xdr:sp macro="" textlink="">
      <xdr:nvSpPr>
        <xdr:cNvPr id="1163" name="Oval 139">
          <a:hlinkClick xmlns:r="http://schemas.openxmlformats.org/officeDocument/2006/relationships" r:id="rId30"/>
        </xdr:cNvPr>
        <xdr:cNvSpPr>
          <a:spLocks noChangeArrowheads="1"/>
        </xdr:cNvSpPr>
      </xdr:nvSpPr>
      <xdr:spPr bwMode="auto">
        <a:xfrm>
          <a:off x="1676400" y="4857750"/>
          <a:ext cx="1428750" cy="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4.2  Indirect Cost adjustment</a:t>
          </a:r>
        </a:p>
      </xdr:txBody>
    </xdr:sp>
    <xdr:clientData/>
  </xdr:twoCellAnchor>
  <xdr:twoCellAnchor>
    <xdr:from>
      <xdr:col>1</xdr:col>
      <xdr:colOff>38100</xdr:colOff>
      <xdr:row>6</xdr:row>
      <xdr:rowOff>0</xdr:rowOff>
    </xdr:from>
    <xdr:to>
      <xdr:col>3</xdr:col>
      <xdr:colOff>368300</xdr:colOff>
      <xdr:row>8</xdr:row>
      <xdr:rowOff>152461</xdr:rowOff>
    </xdr:to>
    <xdr:sp macro="" textlink="">
      <xdr:nvSpPr>
        <xdr:cNvPr id="1306" name="Oval 140">
          <a:hlinkClick xmlns:r="http://schemas.openxmlformats.org/officeDocument/2006/relationships" r:id="rId31"/>
        </xdr:cNvPr>
        <xdr:cNvSpPr>
          <a:spLocks noChangeArrowheads="1"/>
        </xdr:cNvSpPr>
      </xdr:nvSpPr>
      <xdr:spPr bwMode="auto">
        <a:xfrm>
          <a:off x="228600" y="1714500"/>
          <a:ext cx="1701800" cy="50800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Contents &amp; submission control</a:t>
          </a:r>
        </a:p>
        <a:p>
          <a:pPr algn="ctr" rtl="1">
            <a:defRPr sz="1000"/>
          </a:pPr>
          <a:endParaRPr lang="en-GB" sz="1000" b="0" i="0" strike="noStrike">
            <a:solidFill>
              <a:srgbClr val="000000"/>
            </a:solidFill>
            <a:latin typeface="CG Omega"/>
          </a:endParaRPr>
        </a:p>
      </xdr:txBody>
    </xdr:sp>
    <xdr:clientData/>
  </xdr:twoCellAnchor>
  <xdr:twoCellAnchor>
    <xdr:from>
      <xdr:col>5</xdr:col>
      <xdr:colOff>266700</xdr:colOff>
      <xdr:row>6</xdr:row>
      <xdr:rowOff>22225</xdr:rowOff>
    </xdr:from>
    <xdr:to>
      <xdr:col>7</xdr:col>
      <xdr:colOff>304800</xdr:colOff>
      <xdr:row>9</xdr:row>
      <xdr:rowOff>12700</xdr:rowOff>
    </xdr:to>
    <xdr:sp macro="" textlink="">
      <xdr:nvSpPr>
        <xdr:cNvPr id="1165" name="Oval 141">
          <a:hlinkClick xmlns:r="http://schemas.openxmlformats.org/officeDocument/2006/relationships" r:id="rId32"/>
        </xdr:cNvPr>
        <xdr:cNvSpPr>
          <a:spLocks noChangeArrowheads="1"/>
        </xdr:cNvSpPr>
      </xdr:nvSpPr>
      <xdr:spPr bwMode="auto">
        <a:xfrm>
          <a:off x="3187700" y="1736725"/>
          <a:ext cx="1409700" cy="523875"/>
        </a:xfrm>
        <a:prstGeom prst="ellipse">
          <a:avLst/>
        </a:prstGeom>
        <a:solidFill>
          <a:srgbClr val="C0C0C0"/>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Check &amp; Balance Report</a:t>
          </a:r>
        </a:p>
      </xdr:txBody>
    </xdr:sp>
    <xdr:clientData/>
  </xdr:twoCellAnchor>
  <xdr:twoCellAnchor>
    <xdr:from>
      <xdr:col>3</xdr:col>
      <xdr:colOff>365125</xdr:colOff>
      <xdr:row>6</xdr:row>
      <xdr:rowOff>3175</xdr:rowOff>
    </xdr:from>
    <xdr:to>
      <xdr:col>5</xdr:col>
      <xdr:colOff>250825</xdr:colOff>
      <xdr:row>8</xdr:row>
      <xdr:rowOff>171511</xdr:rowOff>
    </xdr:to>
    <xdr:sp macro="" textlink="">
      <xdr:nvSpPr>
        <xdr:cNvPr id="1166" name="Oval 142">
          <a:hlinkClick xmlns:r="http://schemas.openxmlformats.org/officeDocument/2006/relationships" r:id="rId33"/>
        </xdr:cNvPr>
        <xdr:cNvSpPr>
          <a:spLocks noChangeArrowheads="1"/>
        </xdr:cNvSpPr>
      </xdr:nvSpPr>
      <xdr:spPr bwMode="auto">
        <a:xfrm>
          <a:off x="1927225" y="1717675"/>
          <a:ext cx="1244600" cy="523875"/>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Names &amp; date input</a:t>
          </a:r>
        </a:p>
      </xdr:txBody>
    </xdr:sp>
    <xdr:clientData/>
  </xdr:twoCellAnchor>
  <xdr:twoCellAnchor>
    <xdr:from>
      <xdr:col>1</xdr:col>
      <xdr:colOff>28575</xdr:colOff>
      <xdr:row>24</xdr:row>
      <xdr:rowOff>114300</xdr:rowOff>
    </xdr:from>
    <xdr:to>
      <xdr:col>2</xdr:col>
      <xdr:colOff>533400</xdr:colOff>
      <xdr:row>27</xdr:row>
      <xdr:rowOff>161925</xdr:rowOff>
    </xdr:to>
    <xdr:sp macro="" textlink="">
      <xdr:nvSpPr>
        <xdr:cNvPr id="1167" name="Oval 143">
          <a:hlinkClick xmlns:r="http://schemas.openxmlformats.org/officeDocument/2006/relationships" r:id="rId34"/>
        </xdr:cNvPr>
        <xdr:cNvSpPr>
          <a:spLocks noChangeArrowheads="1"/>
        </xdr:cNvSpPr>
      </xdr:nvSpPr>
      <xdr:spPr bwMode="auto">
        <a:xfrm>
          <a:off x="219075" y="5172075"/>
          <a:ext cx="1190625" cy="59055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5.1 Network Data</a:t>
          </a:r>
        </a:p>
      </xdr:txBody>
    </xdr:sp>
    <xdr:clientData/>
  </xdr:twoCellAnchor>
  <xdr:twoCellAnchor>
    <xdr:from>
      <xdr:col>2</xdr:col>
      <xdr:colOff>542925</xdr:colOff>
      <xdr:row>24</xdr:row>
      <xdr:rowOff>104775</xdr:rowOff>
    </xdr:from>
    <xdr:to>
      <xdr:col>4</xdr:col>
      <xdr:colOff>542925</xdr:colOff>
      <xdr:row>27</xdr:row>
      <xdr:rowOff>152400</xdr:rowOff>
    </xdr:to>
    <xdr:sp macro="" textlink="">
      <xdr:nvSpPr>
        <xdr:cNvPr id="1168" name="Oval 144">
          <a:hlinkClick xmlns:r="http://schemas.openxmlformats.org/officeDocument/2006/relationships" r:id="rId35"/>
        </xdr:cNvPr>
        <xdr:cNvSpPr>
          <a:spLocks noChangeArrowheads="1"/>
        </xdr:cNvSpPr>
      </xdr:nvSpPr>
      <xdr:spPr bwMode="auto">
        <a:xfrm>
          <a:off x="1419225" y="5162550"/>
          <a:ext cx="1362075" cy="59055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5.2 DPCR4 </a:t>
          </a:r>
        </a:p>
        <a:p>
          <a:pPr algn="ctr" rtl="1">
            <a:defRPr sz="1000"/>
          </a:pPr>
          <a:r>
            <a:rPr lang="en-GB" sz="1000" b="0" i="0" strike="noStrike">
              <a:solidFill>
                <a:srgbClr val="000000"/>
              </a:solidFill>
              <a:latin typeface="CG Omega"/>
            </a:rPr>
            <a:t>Capex Plan</a:t>
          </a:r>
        </a:p>
      </xdr:txBody>
    </xdr:sp>
    <xdr:clientData/>
  </xdr:twoCellAnchor>
  <xdr:twoCellAnchor>
    <xdr:from>
      <xdr:col>3</xdr:col>
      <xdr:colOff>371475</xdr:colOff>
      <xdr:row>28</xdr:row>
      <xdr:rowOff>123825</xdr:rowOff>
    </xdr:from>
    <xdr:to>
      <xdr:col>6</xdr:col>
      <xdr:colOff>28575</xdr:colOff>
      <xdr:row>31</xdr:row>
      <xdr:rowOff>76200</xdr:rowOff>
    </xdr:to>
    <xdr:sp macro="" textlink="">
      <xdr:nvSpPr>
        <xdr:cNvPr id="1169" name="Oval 145">
          <a:hlinkClick xmlns:r="http://schemas.openxmlformats.org/officeDocument/2006/relationships" r:id="rId36"/>
        </xdr:cNvPr>
        <xdr:cNvSpPr>
          <a:spLocks noChangeArrowheads="1"/>
        </xdr:cNvSpPr>
      </xdr:nvSpPr>
      <xdr:spPr bwMode="auto">
        <a:xfrm>
          <a:off x="1933575" y="5905500"/>
          <a:ext cx="1704975" cy="55245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5.9 Network Analysis Fault Levels</a:t>
          </a:r>
        </a:p>
      </xdr:txBody>
    </xdr:sp>
    <xdr:clientData/>
  </xdr:twoCellAnchor>
  <xdr:twoCellAnchor>
    <xdr:from>
      <xdr:col>10</xdr:col>
      <xdr:colOff>428625</xdr:colOff>
      <xdr:row>24</xdr:row>
      <xdr:rowOff>66675</xdr:rowOff>
    </xdr:from>
    <xdr:to>
      <xdr:col>12</xdr:col>
      <xdr:colOff>504825</xdr:colOff>
      <xdr:row>27</xdr:row>
      <xdr:rowOff>152332</xdr:rowOff>
    </xdr:to>
    <xdr:sp macro="" textlink="">
      <xdr:nvSpPr>
        <xdr:cNvPr id="1170" name="Oval 146">
          <a:hlinkClick xmlns:r="http://schemas.openxmlformats.org/officeDocument/2006/relationships" r:id="rId37"/>
        </xdr:cNvPr>
        <xdr:cNvSpPr>
          <a:spLocks noChangeArrowheads="1"/>
        </xdr:cNvSpPr>
      </xdr:nvSpPr>
      <xdr:spPr bwMode="auto">
        <a:xfrm>
          <a:off x="6943725" y="5124450"/>
          <a:ext cx="1619250" cy="62865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5.6 Overhead Line Refurbishment</a:t>
          </a:r>
        </a:p>
      </xdr:txBody>
    </xdr:sp>
    <xdr:clientData/>
  </xdr:twoCellAnchor>
  <xdr:twoCellAnchor>
    <xdr:from>
      <xdr:col>1</xdr:col>
      <xdr:colOff>28575</xdr:colOff>
      <xdr:row>28</xdr:row>
      <xdr:rowOff>142875</xdr:rowOff>
    </xdr:from>
    <xdr:to>
      <xdr:col>3</xdr:col>
      <xdr:colOff>352425</xdr:colOff>
      <xdr:row>31</xdr:row>
      <xdr:rowOff>95146</xdr:rowOff>
    </xdr:to>
    <xdr:sp macro="" textlink="">
      <xdr:nvSpPr>
        <xdr:cNvPr id="1171" name="Oval 147">
          <a:hlinkClick xmlns:r="http://schemas.openxmlformats.org/officeDocument/2006/relationships" r:id="rId38"/>
        </xdr:cNvPr>
        <xdr:cNvSpPr>
          <a:spLocks noChangeArrowheads="1"/>
        </xdr:cNvSpPr>
      </xdr:nvSpPr>
      <xdr:spPr bwMode="auto">
        <a:xfrm>
          <a:off x="219075" y="5924550"/>
          <a:ext cx="1695450" cy="55245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5.8 Network Analysis Load Related</a:t>
          </a:r>
        </a:p>
      </xdr:txBody>
    </xdr:sp>
    <xdr:clientData/>
  </xdr:twoCellAnchor>
  <xdr:twoCellAnchor>
    <xdr:from>
      <xdr:col>6</xdr:col>
      <xdr:colOff>47625</xdr:colOff>
      <xdr:row>28</xdr:row>
      <xdr:rowOff>142875</xdr:rowOff>
    </xdr:from>
    <xdr:to>
      <xdr:col>8</xdr:col>
      <xdr:colOff>381000</xdr:colOff>
      <xdr:row>31</xdr:row>
      <xdr:rowOff>95146</xdr:rowOff>
    </xdr:to>
    <xdr:sp macro="" textlink="">
      <xdr:nvSpPr>
        <xdr:cNvPr id="1172" name="Oval 148">
          <a:hlinkClick xmlns:r="http://schemas.openxmlformats.org/officeDocument/2006/relationships" r:id="rId39"/>
        </xdr:cNvPr>
        <xdr:cNvSpPr>
          <a:spLocks noChangeArrowheads="1"/>
        </xdr:cNvSpPr>
      </xdr:nvSpPr>
      <xdr:spPr bwMode="auto">
        <a:xfrm>
          <a:off x="3657600" y="5924550"/>
          <a:ext cx="1704975" cy="55245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5.10 Network Analysis Remaining Life</a:t>
          </a:r>
        </a:p>
      </xdr:txBody>
    </xdr:sp>
    <xdr:clientData/>
  </xdr:twoCellAnchor>
  <xdr:twoCellAnchor>
    <xdr:from>
      <xdr:col>12</xdr:col>
      <xdr:colOff>523875</xdr:colOff>
      <xdr:row>24</xdr:row>
      <xdr:rowOff>66675</xdr:rowOff>
    </xdr:from>
    <xdr:to>
      <xdr:col>14</xdr:col>
      <xdr:colOff>523875</xdr:colOff>
      <xdr:row>27</xdr:row>
      <xdr:rowOff>171384</xdr:rowOff>
    </xdr:to>
    <xdr:sp macro="" textlink="">
      <xdr:nvSpPr>
        <xdr:cNvPr id="1173" name="Oval 149">
          <a:hlinkClick xmlns:r="http://schemas.openxmlformats.org/officeDocument/2006/relationships" r:id="rId40"/>
        </xdr:cNvPr>
        <xdr:cNvSpPr>
          <a:spLocks noChangeArrowheads="1"/>
        </xdr:cNvSpPr>
      </xdr:nvSpPr>
      <xdr:spPr bwMode="auto">
        <a:xfrm>
          <a:off x="8582025" y="5124450"/>
          <a:ext cx="1543050" cy="64770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5.7 Vegetation Management</a:t>
          </a:r>
        </a:p>
      </xdr:txBody>
    </xdr:sp>
    <xdr:clientData/>
  </xdr:twoCellAnchor>
  <xdr:twoCellAnchor>
    <xdr:from>
      <xdr:col>9</xdr:col>
      <xdr:colOff>38100</xdr:colOff>
      <xdr:row>6</xdr:row>
      <xdr:rowOff>47625</xdr:rowOff>
    </xdr:from>
    <xdr:to>
      <xdr:col>11</xdr:col>
      <xdr:colOff>28575</xdr:colOff>
      <xdr:row>9</xdr:row>
      <xdr:rowOff>19050</xdr:rowOff>
    </xdr:to>
    <xdr:sp macro="" textlink="">
      <xdr:nvSpPr>
        <xdr:cNvPr id="1174" name="Oval 150">
          <a:hlinkClick xmlns:r="http://schemas.openxmlformats.org/officeDocument/2006/relationships" r:id="rId41"/>
        </xdr:cNvPr>
        <xdr:cNvSpPr>
          <a:spLocks noChangeArrowheads="1"/>
        </xdr:cNvSpPr>
      </xdr:nvSpPr>
      <xdr:spPr bwMode="auto">
        <a:xfrm>
          <a:off x="5695950" y="1762125"/>
          <a:ext cx="1619250" cy="514350"/>
        </a:xfrm>
        <a:prstGeom prst="ellipse">
          <a:avLst/>
        </a:prstGeom>
        <a:solidFill>
          <a:srgbClr val="C0C0C0"/>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1.1 Summary Indicators</a:t>
          </a:r>
        </a:p>
      </xdr:txBody>
    </xdr:sp>
    <xdr:clientData/>
  </xdr:twoCellAnchor>
  <xdr:twoCellAnchor>
    <xdr:from>
      <xdr:col>11</xdr:col>
      <xdr:colOff>38100</xdr:colOff>
      <xdr:row>6</xdr:row>
      <xdr:rowOff>38100</xdr:rowOff>
    </xdr:from>
    <xdr:to>
      <xdr:col>13</xdr:col>
      <xdr:colOff>9525</xdr:colOff>
      <xdr:row>9</xdr:row>
      <xdr:rowOff>28575</xdr:rowOff>
    </xdr:to>
    <xdr:sp macro="" textlink="">
      <xdr:nvSpPr>
        <xdr:cNvPr id="1175" name="Oval 151">
          <a:hlinkClick xmlns:r="http://schemas.openxmlformats.org/officeDocument/2006/relationships" r:id="rId42"/>
        </xdr:cNvPr>
        <xdr:cNvSpPr>
          <a:spLocks noChangeArrowheads="1"/>
        </xdr:cNvSpPr>
      </xdr:nvSpPr>
      <xdr:spPr bwMode="auto">
        <a:xfrm>
          <a:off x="7324725" y="1752600"/>
          <a:ext cx="1514475" cy="533400"/>
        </a:xfrm>
        <a:prstGeom prst="ellipse">
          <a:avLst/>
        </a:prstGeom>
        <a:solidFill>
          <a:srgbClr val="C0C0C0"/>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1.2 Activity Analysis</a:t>
          </a:r>
        </a:p>
        <a:p>
          <a:pPr algn="ctr" rtl="1">
            <a:defRPr sz="1000"/>
          </a:pPr>
          <a:endParaRPr lang="en-GB" sz="1000" b="0" i="0" strike="noStrike">
            <a:solidFill>
              <a:srgbClr val="000000"/>
            </a:solidFill>
            <a:latin typeface="CG Omega"/>
          </a:endParaRPr>
        </a:p>
      </xdr:txBody>
    </xdr:sp>
    <xdr:clientData/>
  </xdr:twoCellAnchor>
  <xdr:twoCellAnchor>
    <xdr:from>
      <xdr:col>13</xdr:col>
      <xdr:colOff>66675</xdr:colOff>
      <xdr:row>6</xdr:row>
      <xdr:rowOff>28575</xdr:rowOff>
    </xdr:from>
    <xdr:to>
      <xdr:col>15</xdr:col>
      <xdr:colOff>28575</xdr:colOff>
      <xdr:row>9</xdr:row>
      <xdr:rowOff>19050</xdr:rowOff>
    </xdr:to>
    <xdr:sp macro="" textlink="">
      <xdr:nvSpPr>
        <xdr:cNvPr id="1176" name="Oval 152">
          <a:hlinkClick xmlns:r="http://schemas.openxmlformats.org/officeDocument/2006/relationships" r:id="rId43"/>
        </xdr:cNvPr>
        <xdr:cNvSpPr>
          <a:spLocks noChangeArrowheads="1"/>
        </xdr:cNvSpPr>
      </xdr:nvSpPr>
      <xdr:spPr bwMode="auto">
        <a:xfrm>
          <a:off x="8896350" y="1743075"/>
          <a:ext cx="1504950" cy="533400"/>
        </a:xfrm>
        <a:prstGeom prst="ellipse">
          <a:avLst/>
        </a:prstGeom>
        <a:solidFill>
          <a:srgbClr val="C0C0C0"/>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1.3 Full Activity Costs</a:t>
          </a:r>
        </a:p>
      </xdr:txBody>
    </xdr:sp>
    <xdr:clientData/>
  </xdr:twoCellAnchor>
  <xdr:twoCellAnchor>
    <xdr:from>
      <xdr:col>10</xdr:col>
      <xdr:colOff>47625</xdr:colOff>
      <xdr:row>19</xdr:row>
      <xdr:rowOff>66675</xdr:rowOff>
    </xdr:from>
    <xdr:to>
      <xdr:col>11</xdr:col>
      <xdr:colOff>390525</xdr:colOff>
      <xdr:row>22</xdr:row>
      <xdr:rowOff>76200</xdr:rowOff>
    </xdr:to>
    <xdr:sp macro="" textlink="">
      <xdr:nvSpPr>
        <xdr:cNvPr id="1319" name="Oval 153">
          <a:hlinkClick xmlns:r="http://schemas.openxmlformats.org/officeDocument/2006/relationships" r:id="rId44"/>
        </xdr:cNvPr>
        <xdr:cNvSpPr>
          <a:spLocks noChangeArrowheads="1"/>
        </xdr:cNvSpPr>
      </xdr:nvSpPr>
      <xdr:spPr bwMode="auto">
        <a:xfrm>
          <a:off x="6562725" y="4191000"/>
          <a:ext cx="1114425" cy="552450"/>
        </a:xfrm>
        <a:prstGeom prst="ellipse">
          <a:avLst/>
        </a:prstGeom>
        <a:solidFill>
          <a:srgbClr val="C0C0C0"/>
        </a:solidFill>
        <a:ln w="9525" algn="ctr">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4.1 RAV Roll Forward</a:t>
          </a:r>
        </a:p>
      </xdr:txBody>
    </xdr:sp>
    <xdr:clientData/>
  </xdr:twoCellAnchor>
  <xdr:twoCellAnchor>
    <xdr:from>
      <xdr:col>13</xdr:col>
      <xdr:colOff>314325</xdr:colOff>
      <xdr:row>19</xdr:row>
      <xdr:rowOff>76200</xdr:rowOff>
    </xdr:from>
    <xdr:to>
      <xdr:col>15</xdr:col>
      <xdr:colOff>47625</xdr:colOff>
      <xdr:row>22</xdr:row>
      <xdr:rowOff>76200</xdr:rowOff>
    </xdr:to>
    <xdr:sp macro="" textlink="">
      <xdr:nvSpPr>
        <xdr:cNvPr id="1320" name="Oval 155">
          <a:hlinkClick xmlns:r="http://schemas.openxmlformats.org/officeDocument/2006/relationships" r:id="rId45"/>
        </xdr:cNvPr>
        <xdr:cNvSpPr>
          <a:spLocks noChangeArrowheads="1"/>
        </xdr:cNvSpPr>
      </xdr:nvSpPr>
      <xdr:spPr bwMode="auto">
        <a:xfrm>
          <a:off x="9144000" y="4200525"/>
          <a:ext cx="1276350" cy="542925"/>
        </a:xfrm>
        <a:prstGeom prst="ellipse">
          <a:avLst/>
        </a:prstGeom>
        <a:solidFill>
          <a:srgbClr val="C0C0C0"/>
        </a:solidFill>
        <a:ln w="9525" algn="ctr">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4.3 Opex/Capex DPCR4 basis</a:t>
          </a:r>
        </a:p>
        <a:p>
          <a:pPr algn="ctr" rtl="1">
            <a:defRPr sz="1000"/>
          </a:pPr>
          <a:endParaRPr lang="en-GB" sz="1000" b="0" i="0" strike="noStrike">
            <a:solidFill>
              <a:srgbClr val="000000"/>
            </a:solidFill>
            <a:latin typeface="CG Omega"/>
          </a:endParaRPr>
        </a:p>
      </xdr:txBody>
    </xdr:sp>
    <xdr:clientData/>
  </xdr:twoCellAnchor>
  <xdr:twoCellAnchor>
    <xdr:from>
      <xdr:col>11</xdr:col>
      <xdr:colOff>406400</xdr:colOff>
      <xdr:row>19</xdr:row>
      <xdr:rowOff>9525</xdr:rowOff>
    </xdr:from>
    <xdr:to>
      <xdr:col>13</xdr:col>
      <xdr:colOff>279400</xdr:colOff>
      <xdr:row>22</xdr:row>
      <xdr:rowOff>66675</xdr:rowOff>
    </xdr:to>
    <xdr:sp macro="" textlink="">
      <xdr:nvSpPr>
        <xdr:cNvPr id="1321" name="Oval 156">
          <a:hlinkClick xmlns:r="http://schemas.openxmlformats.org/officeDocument/2006/relationships" r:id="rId46"/>
        </xdr:cNvPr>
        <xdr:cNvSpPr>
          <a:spLocks noChangeArrowheads="1"/>
        </xdr:cNvSpPr>
      </xdr:nvSpPr>
      <xdr:spPr bwMode="auto">
        <a:xfrm>
          <a:off x="7696200" y="4111625"/>
          <a:ext cx="1422400" cy="590550"/>
        </a:xfrm>
        <a:prstGeom prst="ellipse">
          <a:avLst/>
        </a:prstGeom>
        <a:solidFill>
          <a:srgbClr val="FFFF99"/>
        </a:solidFill>
        <a:ln w="9525">
          <a:solidFill>
            <a:srgbClr val="000000"/>
          </a:solidFill>
          <a:round/>
          <a:headEnd/>
          <a:tailEnd/>
        </a:ln>
      </xdr:spPr>
      <xdr:txBody>
        <a:bodyPr vertOverflow="clip" wrap="square" lIns="27432" tIns="22860" rIns="27432" bIns="0" anchor="t" upright="1"/>
        <a:lstStyle/>
        <a:p>
          <a:pPr algn="ctr" rtl="1">
            <a:defRPr sz="1000"/>
          </a:pPr>
          <a:r>
            <a:rPr lang="en-GB" sz="1000" b="0" i="0" strike="noStrike">
              <a:solidFill>
                <a:srgbClr val="000000"/>
              </a:solidFill>
              <a:latin typeface="CG Omega"/>
            </a:rPr>
            <a:t>4.2  Indirect Cost adjustment</a:t>
          </a:r>
        </a:p>
      </xdr:txBody>
    </xdr:sp>
    <xdr:clientData/>
  </xdr:twoCellAnchor>
  <xdr:twoCellAnchor>
    <xdr:from>
      <xdr:col>15</xdr:col>
      <xdr:colOff>104775</xdr:colOff>
      <xdr:row>19</xdr:row>
      <xdr:rowOff>28575</xdr:rowOff>
    </xdr:from>
    <xdr:to>
      <xdr:col>15</xdr:col>
      <xdr:colOff>1609725</xdr:colOff>
      <xdr:row>22</xdr:row>
      <xdr:rowOff>66675</xdr:rowOff>
    </xdr:to>
    <xdr:sp macro="" textlink="">
      <xdr:nvSpPr>
        <xdr:cNvPr id="1323" name="Oval 299">
          <a:hlinkClick xmlns:r="http://schemas.openxmlformats.org/officeDocument/2006/relationships" r:id="rId47"/>
        </xdr:cNvPr>
        <xdr:cNvSpPr>
          <a:spLocks noChangeArrowheads="1"/>
        </xdr:cNvSpPr>
      </xdr:nvSpPr>
      <xdr:spPr bwMode="auto">
        <a:xfrm>
          <a:off x="10477500" y="4152900"/>
          <a:ext cx="1504950" cy="581025"/>
        </a:xfrm>
        <a:prstGeom prst="ellipse">
          <a:avLst/>
        </a:prstGeom>
        <a:solidFill>
          <a:srgbClr val="C0C0C0"/>
        </a:solidFill>
        <a:ln w="9525" algn="ctr">
          <a:solidFill>
            <a:srgbClr val="000000"/>
          </a:solidFill>
          <a:round/>
          <a:headEnd/>
          <a:tailEnd/>
        </a:ln>
        <a:effectLst/>
      </xdr:spPr>
      <xdr:txBody>
        <a:bodyPr vertOverflow="clip" wrap="square" lIns="27432" tIns="22860" rIns="27432" bIns="0" anchor="t" upright="1"/>
        <a:lstStyle/>
        <a:p>
          <a:pPr algn="ctr" rtl="1">
            <a:defRPr sz="1000"/>
          </a:pPr>
          <a:r>
            <a:rPr lang="en-GB" sz="1000" b="0" i="0" strike="noStrike">
              <a:solidFill>
                <a:srgbClr val="000000"/>
              </a:solidFill>
              <a:latin typeface="CG Omega"/>
            </a:rPr>
            <a:t>4.4 Related Party Margin Adjustment</a:t>
          </a:r>
        </a:p>
      </xdr:txBody>
    </xdr:sp>
    <xdr:clientData/>
  </xdr:twoCellAnchor>
  <xdr:twoCellAnchor>
    <xdr:from>
      <xdr:col>12</xdr:col>
      <xdr:colOff>371475</xdr:colOff>
      <xdr:row>14</xdr:row>
      <xdr:rowOff>38100</xdr:rowOff>
    </xdr:from>
    <xdr:to>
      <xdr:col>14</xdr:col>
      <xdr:colOff>133350</xdr:colOff>
      <xdr:row>17</xdr:row>
      <xdr:rowOff>114376</xdr:rowOff>
    </xdr:to>
    <xdr:sp macro="" textlink="">
      <xdr:nvSpPr>
        <xdr:cNvPr id="1324" name="Oval 300">
          <a:hlinkClick xmlns:r="http://schemas.openxmlformats.org/officeDocument/2006/relationships" r:id="rId48"/>
        </xdr:cNvPr>
        <xdr:cNvSpPr>
          <a:spLocks noChangeArrowheads="1"/>
        </xdr:cNvSpPr>
      </xdr:nvSpPr>
      <xdr:spPr bwMode="auto">
        <a:xfrm>
          <a:off x="8429625" y="3228975"/>
          <a:ext cx="1304925" cy="619125"/>
        </a:xfrm>
        <a:prstGeom prst="ellipse">
          <a:avLst/>
        </a:prstGeom>
        <a:solidFill>
          <a:srgbClr val="FFFF99"/>
        </a:solidFill>
        <a:ln w="9525" algn="ctr">
          <a:solidFill>
            <a:srgbClr val="000000"/>
          </a:solidFill>
          <a:round/>
          <a:headEnd/>
          <a:tailEnd/>
        </a:ln>
        <a:effectLst/>
      </xdr:spPr>
      <xdr:txBody>
        <a:bodyPr vertOverflow="clip" wrap="square" lIns="27432" tIns="22860" rIns="27432" bIns="0" anchor="t" upright="1"/>
        <a:lstStyle/>
        <a:p>
          <a:pPr algn="ctr" rtl="1">
            <a:defRPr sz="1000"/>
          </a:pPr>
          <a:r>
            <a:rPr lang="en-GB" sz="1000" b="0" i="0" strike="noStrike">
              <a:solidFill>
                <a:srgbClr val="000000"/>
              </a:solidFill>
              <a:latin typeface="CG Omega"/>
            </a:rPr>
            <a:t>2.14 TMA &amp; ESQCR Data</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104775</xdr:colOff>
      <xdr:row>34</xdr:row>
      <xdr:rowOff>104775</xdr:rowOff>
    </xdr:from>
    <xdr:to>
      <xdr:col>4</xdr:col>
      <xdr:colOff>85725</xdr:colOff>
      <xdr:row>34</xdr:row>
      <xdr:rowOff>104775</xdr:rowOff>
    </xdr:to>
    <xdr:sp macro="" textlink="">
      <xdr:nvSpPr>
        <xdr:cNvPr id="98644" name="Line 7"/>
        <xdr:cNvSpPr>
          <a:spLocks noChangeShapeType="1"/>
        </xdr:cNvSpPr>
      </xdr:nvSpPr>
      <xdr:spPr bwMode="auto">
        <a:xfrm flipH="1">
          <a:off x="352425" y="8658225"/>
          <a:ext cx="276225" cy="0"/>
        </a:xfrm>
        <a:prstGeom prst="line">
          <a:avLst/>
        </a:prstGeom>
        <a:noFill/>
        <a:ln w="9525">
          <a:solidFill>
            <a:srgbClr val="000000"/>
          </a:solidFill>
          <a:round/>
          <a:headEnd/>
          <a:tailEnd/>
        </a:ln>
      </xdr:spPr>
    </xdr:sp>
    <xdr:clientData/>
  </xdr:twoCellAnchor>
  <xdr:twoCellAnchor>
    <xdr:from>
      <xdr:col>3</xdr:col>
      <xdr:colOff>0</xdr:colOff>
      <xdr:row>34</xdr:row>
      <xdr:rowOff>104775</xdr:rowOff>
    </xdr:from>
    <xdr:to>
      <xdr:col>3</xdr:col>
      <xdr:colOff>0</xdr:colOff>
      <xdr:row>34</xdr:row>
      <xdr:rowOff>104775</xdr:rowOff>
    </xdr:to>
    <xdr:sp macro="" textlink="">
      <xdr:nvSpPr>
        <xdr:cNvPr id="98645" name="Line 8"/>
        <xdr:cNvSpPr>
          <a:spLocks noChangeShapeType="1"/>
        </xdr:cNvSpPr>
      </xdr:nvSpPr>
      <xdr:spPr bwMode="auto">
        <a:xfrm>
          <a:off x="371475" y="8658225"/>
          <a:ext cx="0" cy="0"/>
        </a:xfrm>
        <a:prstGeom prst="line">
          <a:avLst/>
        </a:prstGeom>
        <a:noFill/>
        <a:ln w="9525">
          <a:solidFill>
            <a:srgbClr val="000000"/>
          </a:solidFill>
          <a:round/>
          <a:headEnd/>
          <a:tailEnd type="triangle" w="med" len="med"/>
        </a:ln>
      </xdr:spPr>
    </xdr:sp>
    <xdr:clientData/>
  </xdr:twoCellAnchor>
  <xdr:twoCellAnchor>
    <xdr:from>
      <xdr:col>2</xdr:col>
      <xdr:colOff>104775</xdr:colOff>
      <xdr:row>34</xdr:row>
      <xdr:rowOff>104775</xdr:rowOff>
    </xdr:from>
    <xdr:to>
      <xdr:col>2</xdr:col>
      <xdr:colOff>104775</xdr:colOff>
      <xdr:row>51</xdr:row>
      <xdr:rowOff>123825</xdr:rowOff>
    </xdr:to>
    <xdr:sp macro="" textlink="">
      <xdr:nvSpPr>
        <xdr:cNvPr id="98646" name="Line 9"/>
        <xdr:cNvSpPr>
          <a:spLocks noChangeShapeType="1"/>
        </xdr:cNvSpPr>
      </xdr:nvSpPr>
      <xdr:spPr bwMode="auto">
        <a:xfrm>
          <a:off x="352425" y="8658225"/>
          <a:ext cx="0" cy="3143250"/>
        </a:xfrm>
        <a:prstGeom prst="line">
          <a:avLst/>
        </a:prstGeom>
        <a:noFill/>
        <a:ln w="9525">
          <a:solidFill>
            <a:srgbClr val="000000"/>
          </a:solidFill>
          <a:round/>
          <a:headEnd/>
          <a:tailEnd/>
        </a:ln>
      </xdr:spPr>
    </xdr:sp>
    <xdr:clientData/>
  </xdr:twoCellAnchor>
  <xdr:twoCellAnchor>
    <xdr:from>
      <xdr:col>2</xdr:col>
      <xdr:colOff>95250</xdr:colOff>
      <xdr:row>51</xdr:row>
      <xdr:rowOff>123825</xdr:rowOff>
    </xdr:from>
    <xdr:to>
      <xdr:col>4</xdr:col>
      <xdr:colOff>85725</xdr:colOff>
      <xdr:row>51</xdr:row>
      <xdr:rowOff>123825</xdr:rowOff>
    </xdr:to>
    <xdr:sp macro="" textlink="">
      <xdr:nvSpPr>
        <xdr:cNvPr id="98647" name="Line 10"/>
        <xdr:cNvSpPr>
          <a:spLocks noChangeShapeType="1"/>
        </xdr:cNvSpPr>
      </xdr:nvSpPr>
      <xdr:spPr bwMode="auto">
        <a:xfrm>
          <a:off x="342900" y="11801475"/>
          <a:ext cx="285750" cy="0"/>
        </a:xfrm>
        <a:prstGeom prst="line">
          <a:avLst/>
        </a:prstGeom>
        <a:noFill/>
        <a:ln w="9525">
          <a:solidFill>
            <a:srgbClr val="000000"/>
          </a:solidFill>
          <a:round/>
          <a:headEnd/>
          <a:tailEnd type="triangle" w="med" len="med"/>
        </a:ln>
      </xdr:spPr>
    </xdr:sp>
    <xdr:clientData/>
  </xdr:twoCellAnchor>
  <xdr:twoCellAnchor>
    <xdr:from>
      <xdr:col>2</xdr:col>
      <xdr:colOff>104775</xdr:colOff>
      <xdr:row>92</xdr:row>
      <xdr:rowOff>104775</xdr:rowOff>
    </xdr:from>
    <xdr:to>
      <xdr:col>4</xdr:col>
      <xdr:colOff>85725</xdr:colOff>
      <xdr:row>92</xdr:row>
      <xdr:rowOff>104775</xdr:rowOff>
    </xdr:to>
    <xdr:sp macro="" textlink="">
      <xdr:nvSpPr>
        <xdr:cNvPr id="98648" name="Line 15"/>
        <xdr:cNvSpPr>
          <a:spLocks noChangeShapeType="1"/>
        </xdr:cNvSpPr>
      </xdr:nvSpPr>
      <xdr:spPr bwMode="auto">
        <a:xfrm flipH="1">
          <a:off x="352425" y="19307175"/>
          <a:ext cx="276225" cy="0"/>
        </a:xfrm>
        <a:prstGeom prst="line">
          <a:avLst/>
        </a:prstGeom>
        <a:noFill/>
        <a:ln w="9525">
          <a:solidFill>
            <a:srgbClr val="000000"/>
          </a:solidFill>
          <a:round/>
          <a:headEnd/>
          <a:tailEnd/>
        </a:ln>
      </xdr:spPr>
    </xdr:sp>
    <xdr:clientData/>
  </xdr:twoCellAnchor>
  <xdr:twoCellAnchor>
    <xdr:from>
      <xdr:col>3</xdr:col>
      <xdr:colOff>0</xdr:colOff>
      <xdr:row>92</xdr:row>
      <xdr:rowOff>104775</xdr:rowOff>
    </xdr:from>
    <xdr:to>
      <xdr:col>3</xdr:col>
      <xdr:colOff>0</xdr:colOff>
      <xdr:row>92</xdr:row>
      <xdr:rowOff>104775</xdr:rowOff>
    </xdr:to>
    <xdr:sp macro="" textlink="">
      <xdr:nvSpPr>
        <xdr:cNvPr id="98649" name="Line 16"/>
        <xdr:cNvSpPr>
          <a:spLocks noChangeShapeType="1"/>
        </xdr:cNvSpPr>
      </xdr:nvSpPr>
      <xdr:spPr bwMode="auto">
        <a:xfrm>
          <a:off x="371475" y="19307175"/>
          <a:ext cx="0" cy="0"/>
        </a:xfrm>
        <a:prstGeom prst="line">
          <a:avLst/>
        </a:prstGeom>
        <a:noFill/>
        <a:ln w="9525">
          <a:solidFill>
            <a:srgbClr val="000000"/>
          </a:solidFill>
          <a:round/>
          <a:headEnd/>
          <a:tailEnd type="triangle" w="med" len="med"/>
        </a:ln>
      </xdr:spPr>
    </xdr:sp>
    <xdr:clientData/>
  </xdr:twoCellAnchor>
  <xdr:twoCellAnchor>
    <xdr:from>
      <xdr:col>2</xdr:col>
      <xdr:colOff>104775</xdr:colOff>
      <xdr:row>92</xdr:row>
      <xdr:rowOff>104775</xdr:rowOff>
    </xdr:from>
    <xdr:to>
      <xdr:col>2</xdr:col>
      <xdr:colOff>104775</xdr:colOff>
      <xdr:row>109</xdr:row>
      <xdr:rowOff>123825</xdr:rowOff>
    </xdr:to>
    <xdr:sp macro="" textlink="">
      <xdr:nvSpPr>
        <xdr:cNvPr id="98650" name="Line 17"/>
        <xdr:cNvSpPr>
          <a:spLocks noChangeShapeType="1"/>
        </xdr:cNvSpPr>
      </xdr:nvSpPr>
      <xdr:spPr bwMode="auto">
        <a:xfrm>
          <a:off x="352425" y="19307175"/>
          <a:ext cx="0" cy="3124200"/>
        </a:xfrm>
        <a:prstGeom prst="line">
          <a:avLst/>
        </a:prstGeom>
        <a:noFill/>
        <a:ln w="9525">
          <a:solidFill>
            <a:srgbClr val="000000"/>
          </a:solidFill>
          <a:round/>
          <a:headEnd/>
          <a:tailEnd/>
        </a:ln>
      </xdr:spPr>
    </xdr:sp>
    <xdr:clientData/>
  </xdr:twoCellAnchor>
  <xdr:twoCellAnchor>
    <xdr:from>
      <xdr:col>2</xdr:col>
      <xdr:colOff>95250</xdr:colOff>
      <xdr:row>109</xdr:row>
      <xdr:rowOff>123825</xdr:rowOff>
    </xdr:from>
    <xdr:to>
      <xdr:col>4</xdr:col>
      <xdr:colOff>85725</xdr:colOff>
      <xdr:row>109</xdr:row>
      <xdr:rowOff>123825</xdr:rowOff>
    </xdr:to>
    <xdr:sp macro="" textlink="">
      <xdr:nvSpPr>
        <xdr:cNvPr id="98651" name="Line 18"/>
        <xdr:cNvSpPr>
          <a:spLocks noChangeShapeType="1"/>
        </xdr:cNvSpPr>
      </xdr:nvSpPr>
      <xdr:spPr bwMode="auto">
        <a:xfrm>
          <a:off x="342900" y="22431375"/>
          <a:ext cx="285750" cy="0"/>
        </a:xfrm>
        <a:prstGeom prst="line">
          <a:avLst/>
        </a:prstGeom>
        <a:noFill/>
        <a:ln w="9525">
          <a:solidFill>
            <a:srgbClr val="000000"/>
          </a:solidFill>
          <a:round/>
          <a:headEnd/>
          <a:tailEnd type="triangle" w="med" len="med"/>
        </a:ln>
      </xdr:spPr>
    </xdr:sp>
    <xdr:clientData/>
  </xdr:twoCellAnchor>
  <xdr:twoCellAnchor>
    <xdr:from>
      <xdr:col>2</xdr:col>
      <xdr:colOff>104775</xdr:colOff>
      <xdr:row>51</xdr:row>
      <xdr:rowOff>123825</xdr:rowOff>
    </xdr:from>
    <xdr:to>
      <xdr:col>2</xdr:col>
      <xdr:colOff>104775</xdr:colOff>
      <xdr:row>54</xdr:row>
      <xdr:rowOff>95250</xdr:rowOff>
    </xdr:to>
    <xdr:sp macro="" textlink="">
      <xdr:nvSpPr>
        <xdr:cNvPr id="98652" name="Line 21"/>
        <xdr:cNvSpPr>
          <a:spLocks noChangeShapeType="1"/>
        </xdr:cNvSpPr>
      </xdr:nvSpPr>
      <xdr:spPr bwMode="auto">
        <a:xfrm>
          <a:off x="352425" y="11801475"/>
          <a:ext cx="0" cy="523875"/>
        </a:xfrm>
        <a:prstGeom prst="line">
          <a:avLst/>
        </a:prstGeom>
        <a:noFill/>
        <a:ln w="9525">
          <a:solidFill>
            <a:srgbClr val="000000"/>
          </a:solidFill>
          <a:round/>
          <a:headEnd/>
          <a:tailEnd/>
        </a:ln>
      </xdr:spPr>
    </xdr:sp>
    <xdr:clientData/>
  </xdr:twoCellAnchor>
  <xdr:twoCellAnchor>
    <xdr:from>
      <xdr:col>2</xdr:col>
      <xdr:colOff>104775</xdr:colOff>
      <xdr:row>54</xdr:row>
      <xdr:rowOff>95250</xdr:rowOff>
    </xdr:from>
    <xdr:to>
      <xdr:col>4</xdr:col>
      <xdr:colOff>95250</xdr:colOff>
      <xdr:row>54</xdr:row>
      <xdr:rowOff>95250</xdr:rowOff>
    </xdr:to>
    <xdr:sp macro="" textlink="">
      <xdr:nvSpPr>
        <xdr:cNvPr id="98653" name="Line 22"/>
        <xdr:cNvSpPr>
          <a:spLocks noChangeShapeType="1"/>
        </xdr:cNvSpPr>
      </xdr:nvSpPr>
      <xdr:spPr bwMode="auto">
        <a:xfrm>
          <a:off x="352425" y="12325350"/>
          <a:ext cx="285750" cy="0"/>
        </a:xfrm>
        <a:prstGeom prst="line">
          <a:avLst/>
        </a:prstGeom>
        <a:noFill/>
        <a:ln w="9525">
          <a:solidFill>
            <a:srgbClr val="000000"/>
          </a:solidFill>
          <a:round/>
          <a:headEnd/>
          <a:tailEnd type="triangle" w="med" len="med"/>
        </a:ln>
      </xdr:spPr>
    </xdr:sp>
    <xdr:clientData/>
  </xdr:twoCellAnchor>
  <xdr:twoCellAnchor>
    <xdr:from>
      <xdr:col>2</xdr:col>
      <xdr:colOff>104775</xdr:colOff>
      <xdr:row>92</xdr:row>
      <xdr:rowOff>104775</xdr:rowOff>
    </xdr:from>
    <xdr:to>
      <xdr:col>4</xdr:col>
      <xdr:colOff>85725</xdr:colOff>
      <xdr:row>92</xdr:row>
      <xdr:rowOff>104775</xdr:rowOff>
    </xdr:to>
    <xdr:sp macro="" textlink="">
      <xdr:nvSpPr>
        <xdr:cNvPr id="98654" name="Line 29"/>
        <xdr:cNvSpPr>
          <a:spLocks noChangeShapeType="1"/>
        </xdr:cNvSpPr>
      </xdr:nvSpPr>
      <xdr:spPr bwMode="auto">
        <a:xfrm flipH="1">
          <a:off x="352425" y="19307175"/>
          <a:ext cx="276225" cy="0"/>
        </a:xfrm>
        <a:prstGeom prst="line">
          <a:avLst/>
        </a:prstGeom>
        <a:noFill/>
        <a:ln w="9525">
          <a:solidFill>
            <a:srgbClr val="000000"/>
          </a:solidFill>
          <a:round/>
          <a:headEnd/>
          <a:tailEnd/>
        </a:ln>
      </xdr:spPr>
    </xdr:sp>
    <xdr:clientData/>
  </xdr:twoCellAnchor>
  <xdr:twoCellAnchor>
    <xdr:from>
      <xdr:col>3</xdr:col>
      <xdr:colOff>0</xdr:colOff>
      <xdr:row>92</xdr:row>
      <xdr:rowOff>104775</xdr:rowOff>
    </xdr:from>
    <xdr:to>
      <xdr:col>3</xdr:col>
      <xdr:colOff>0</xdr:colOff>
      <xdr:row>92</xdr:row>
      <xdr:rowOff>104775</xdr:rowOff>
    </xdr:to>
    <xdr:sp macro="" textlink="">
      <xdr:nvSpPr>
        <xdr:cNvPr id="98655" name="Line 30"/>
        <xdr:cNvSpPr>
          <a:spLocks noChangeShapeType="1"/>
        </xdr:cNvSpPr>
      </xdr:nvSpPr>
      <xdr:spPr bwMode="auto">
        <a:xfrm>
          <a:off x="371475" y="19307175"/>
          <a:ext cx="0" cy="0"/>
        </a:xfrm>
        <a:prstGeom prst="line">
          <a:avLst/>
        </a:prstGeom>
        <a:noFill/>
        <a:ln w="9525">
          <a:solidFill>
            <a:srgbClr val="000000"/>
          </a:solidFill>
          <a:round/>
          <a:headEnd/>
          <a:tailEnd type="triangle" w="med" len="med"/>
        </a:ln>
      </xdr:spPr>
    </xdr:sp>
    <xdr:clientData/>
  </xdr:twoCellAnchor>
  <xdr:twoCellAnchor>
    <xdr:from>
      <xdr:col>2</xdr:col>
      <xdr:colOff>104775</xdr:colOff>
      <xdr:row>92</xdr:row>
      <xdr:rowOff>104775</xdr:rowOff>
    </xdr:from>
    <xdr:to>
      <xdr:col>2</xdr:col>
      <xdr:colOff>104775</xdr:colOff>
      <xdr:row>109</xdr:row>
      <xdr:rowOff>123825</xdr:rowOff>
    </xdr:to>
    <xdr:sp macro="" textlink="">
      <xdr:nvSpPr>
        <xdr:cNvPr id="98656" name="Line 31"/>
        <xdr:cNvSpPr>
          <a:spLocks noChangeShapeType="1"/>
        </xdr:cNvSpPr>
      </xdr:nvSpPr>
      <xdr:spPr bwMode="auto">
        <a:xfrm>
          <a:off x="352425" y="19307175"/>
          <a:ext cx="0" cy="3124200"/>
        </a:xfrm>
        <a:prstGeom prst="line">
          <a:avLst/>
        </a:prstGeom>
        <a:noFill/>
        <a:ln w="9525">
          <a:solidFill>
            <a:srgbClr val="000000"/>
          </a:solidFill>
          <a:round/>
          <a:headEnd/>
          <a:tailEnd/>
        </a:ln>
      </xdr:spPr>
    </xdr:sp>
    <xdr:clientData/>
  </xdr:twoCellAnchor>
  <xdr:twoCellAnchor>
    <xdr:from>
      <xdr:col>2</xdr:col>
      <xdr:colOff>95250</xdr:colOff>
      <xdr:row>109</xdr:row>
      <xdr:rowOff>123825</xdr:rowOff>
    </xdr:from>
    <xdr:to>
      <xdr:col>4</xdr:col>
      <xdr:colOff>85725</xdr:colOff>
      <xdr:row>109</xdr:row>
      <xdr:rowOff>123825</xdr:rowOff>
    </xdr:to>
    <xdr:sp macro="" textlink="">
      <xdr:nvSpPr>
        <xdr:cNvPr id="98657" name="Line 32"/>
        <xdr:cNvSpPr>
          <a:spLocks noChangeShapeType="1"/>
        </xdr:cNvSpPr>
      </xdr:nvSpPr>
      <xdr:spPr bwMode="auto">
        <a:xfrm>
          <a:off x="342900" y="22431375"/>
          <a:ext cx="285750" cy="0"/>
        </a:xfrm>
        <a:prstGeom prst="line">
          <a:avLst/>
        </a:prstGeom>
        <a:noFill/>
        <a:ln w="9525">
          <a:solidFill>
            <a:srgbClr val="000000"/>
          </a:solidFill>
          <a:round/>
          <a:headEnd/>
          <a:tailEnd type="triangle" w="med" len="med"/>
        </a:ln>
      </xdr:spPr>
    </xdr:sp>
    <xdr:clientData/>
  </xdr:twoCellAnchor>
  <xdr:twoCellAnchor>
    <xdr:from>
      <xdr:col>2</xdr:col>
      <xdr:colOff>104775</xdr:colOff>
      <xdr:row>109</xdr:row>
      <xdr:rowOff>123825</xdr:rowOff>
    </xdr:from>
    <xdr:to>
      <xdr:col>2</xdr:col>
      <xdr:colOff>104775</xdr:colOff>
      <xdr:row>112</xdr:row>
      <xdr:rowOff>95250</xdr:rowOff>
    </xdr:to>
    <xdr:sp macro="" textlink="">
      <xdr:nvSpPr>
        <xdr:cNvPr id="98658" name="Line 33"/>
        <xdr:cNvSpPr>
          <a:spLocks noChangeShapeType="1"/>
        </xdr:cNvSpPr>
      </xdr:nvSpPr>
      <xdr:spPr bwMode="auto">
        <a:xfrm>
          <a:off x="352425" y="22431375"/>
          <a:ext cx="0" cy="714375"/>
        </a:xfrm>
        <a:prstGeom prst="line">
          <a:avLst/>
        </a:prstGeom>
        <a:noFill/>
        <a:ln w="9525">
          <a:solidFill>
            <a:srgbClr val="000000"/>
          </a:solidFill>
          <a:round/>
          <a:headEnd/>
          <a:tailEnd/>
        </a:ln>
      </xdr:spPr>
    </xdr:sp>
    <xdr:clientData/>
  </xdr:twoCellAnchor>
  <xdr:twoCellAnchor>
    <xdr:from>
      <xdr:col>2</xdr:col>
      <xdr:colOff>104775</xdr:colOff>
      <xdr:row>112</xdr:row>
      <xdr:rowOff>95250</xdr:rowOff>
    </xdr:from>
    <xdr:to>
      <xdr:col>4</xdr:col>
      <xdr:colOff>95250</xdr:colOff>
      <xdr:row>112</xdr:row>
      <xdr:rowOff>95250</xdr:rowOff>
    </xdr:to>
    <xdr:sp macro="" textlink="">
      <xdr:nvSpPr>
        <xdr:cNvPr id="98659" name="Line 34"/>
        <xdr:cNvSpPr>
          <a:spLocks noChangeShapeType="1"/>
        </xdr:cNvSpPr>
      </xdr:nvSpPr>
      <xdr:spPr bwMode="auto">
        <a:xfrm>
          <a:off x="352425" y="23145750"/>
          <a:ext cx="285750" cy="0"/>
        </a:xfrm>
        <a:prstGeom prst="line">
          <a:avLst/>
        </a:prstGeom>
        <a:noFill/>
        <a:ln w="9525">
          <a:solidFill>
            <a:srgbClr val="000000"/>
          </a:solidFill>
          <a:round/>
          <a:headEnd/>
          <a:tailEnd type="triangle" w="med" len="me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466725</xdr:colOff>
      <xdr:row>3</xdr:row>
      <xdr:rowOff>0</xdr:rowOff>
    </xdr:from>
    <xdr:to>
      <xdr:col>9</xdr:col>
      <xdr:colOff>800100</xdr:colOff>
      <xdr:row>3</xdr:row>
      <xdr:rowOff>0</xdr:rowOff>
    </xdr:to>
    <xdr:graphicFrame macro="">
      <xdr:nvGraphicFramePr>
        <xdr:cNvPr id="290051"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1123950</xdr:colOff>
      <xdr:row>3</xdr:row>
      <xdr:rowOff>0</xdr:rowOff>
    </xdr:from>
    <xdr:to>
      <xdr:col>13</xdr:col>
      <xdr:colOff>0</xdr:colOff>
      <xdr:row>3</xdr:row>
      <xdr:rowOff>0</xdr:rowOff>
    </xdr:to>
    <xdr:graphicFrame macro="">
      <xdr:nvGraphicFramePr>
        <xdr:cNvPr id="290052"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742950</xdr:colOff>
      <xdr:row>3</xdr:row>
      <xdr:rowOff>0</xdr:rowOff>
    </xdr:from>
    <xdr:to>
      <xdr:col>5</xdr:col>
      <xdr:colOff>0</xdr:colOff>
      <xdr:row>3</xdr:row>
      <xdr:rowOff>0</xdr:rowOff>
    </xdr:to>
    <xdr:graphicFrame macro="">
      <xdr:nvGraphicFramePr>
        <xdr:cNvPr id="290053" name="Chart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Networks/ElecDistrib/Elec_Distrib_Lib/Technical%20Team/Cost%20Reporting/Master_0607_RRP_v2%202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EDFE%20EP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Networks/ElecDistrib/Elec_Distrib_Lib/Regulatory_Reporting/Cost_Reporting_/Cost_Reporting_Rules/Rules%202008-09/RRP%20master%202008-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CN%20Wes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CN%20Eas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ENW.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CE%20NED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CE%20YED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WPD%20S%20Wale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WPD%20S%20Wes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EDFE%20LP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EDFE%20SPN.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SP%20Distributi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SP%20Manweb.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SSE%20Hydr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Networks/ElecDistrib/Elec_Distrib_Lib/Comparability/Packs/2008-09/2008-09%20RRP%20SSE%20Souther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1a Activity Analysis"/>
      <sheetName val="1.1b Full Activity costs"/>
      <sheetName val="1.2 RAV rollforward"/>
      <sheetName val="1.3 Indirect Cost Adjustment"/>
      <sheetName val="1.4 RP Margin Adjustment"/>
      <sheetName val="1.5 DPCR4 basi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ash Pension contributions"/>
      <sheetName val="2.13 Tax Capital allowances"/>
      <sheetName val="2.14 Tax computation"/>
      <sheetName val="2.15 Capex scheme analysis"/>
      <sheetName val="3.1 Asset data"/>
      <sheetName val="3.2 Asset age profile"/>
      <sheetName val="3.3 Net Debt and Borrowings"/>
      <sheetName val="4.1 Cost Mapping"/>
      <sheetName val="4.2 Year movement"/>
      <sheetName val="4.3 Network Analysis Load"/>
      <sheetName val="4.4 Network Analysis Non-Load"/>
      <sheetName val="2.2p Detailed Cost 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9 Network Fault Levels"/>
      <sheetName val="5.10 Network Analysis Non-Load"/>
      <sheetName val="sheet 1"/>
      <sheetName val="6 Working data"/>
      <sheetName val="2008-09 RRP EDFE EPN"/>
    </sheetNames>
    <definedNames>
      <definedName name="navig"/>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7">
          <cell r="G27">
            <v>768.30000000000007</v>
          </cell>
          <cell r="H27">
            <v>3.9</v>
          </cell>
          <cell r="I27">
            <v>101</v>
          </cell>
          <cell r="J27">
            <v>115.2</v>
          </cell>
          <cell r="K27">
            <v>380.6</v>
          </cell>
          <cell r="L27">
            <v>86.3</v>
          </cell>
          <cell r="M27">
            <v>15.1</v>
          </cell>
          <cell r="N27">
            <v>79.5</v>
          </cell>
          <cell r="O27">
            <v>39</v>
          </cell>
          <cell r="P27">
            <v>15.1</v>
          </cell>
          <cell r="Q27">
            <v>59.8</v>
          </cell>
          <cell r="R27">
            <v>15.7</v>
          </cell>
          <cell r="S27">
            <v>39.200000000000003</v>
          </cell>
          <cell r="T27">
            <v>31.6</v>
          </cell>
          <cell r="U27">
            <v>109.9</v>
          </cell>
          <cell r="V27">
            <v>21.099999999999998</v>
          </cell>
          <cell r="W27">
            <v>1113</v>
          </cell>
          <cell r="X27">
            <v>1881.3000000000002</v>
          </cell>
          <cell r="Y27">
            <v>32.5</v>
          </cell>
          <cell r="Z27">
            <v>13</v>
          </cell>
          <cell r="AA27">
            <v>1.2</v>
          </cell>
          <cell r="AB27">
            <v>1.2</v>
          </cell>
          <cell r="AC27">
            <v>3</v>
          </cell>
          <cell r="AD27">
            <v>8</v>
          </cell>
          <cell r="AE27">
            <v>0</v>
          </cell>
          <cell r="AF27">
            <v>3.5</v>
          </cell>
          <cell r="AG27">
            <v>1943.7000000000003</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9 Network Fault Levels"/>
      <sheetName val="5.10 Network Analysis Non-Load"/>
      <sheetName val="6 Working data"/>
      <sheetName val="Sheet1"/>
    </sheetNames>
    <sheetDataSet>
      <sheetData sheetId="0"/>
      <sheetData sheetId="1"/>
      <sheetData sheetId="2"/>
      <sheetData sheetId="3"/>
      <sheetData sheetId="4"/>
      <sheetData sheetId="5">
        <row r="3">
          <cell r="A3" t="str">
            <v>2008/09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7">
          <cell r="U7">
            <v>2006</v>
          </cell>
        </row>
        <row r="302">
          <cell r="T302">
            <v>188.15</v>
          </cell>
          <cell r="U302">
            <v>193.10830000000001</v>
          </cell>
          <cell r="V302">
            <v>200.3167</v>
          </cell>
          <cell r="W302">
            <v>208.5917</v>
          </cell>
          <cell r="X302">
            <v>214.7833</v>
          </cell>
          <cell r="Y302">
            <v>211.61505648839707</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9 Network Fault Levels"/>
      <sheetName val="5.10 Network Analysis Non-Load"/>
      <sheetName val="6 Working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7">
          <cell r="G27">
            <v>1023.6500000000001</v>
          </cell>
          <cell r="H27">
            <v>14.959999999999999</v>
          </cell>
          <cell r="I27">
            <v>105.72999999999999</v>
          </cell>
          <cell r="J27">
            <v>81.97</v>
          </cell>
          <cell r="K27">
            <v>481.13</v>
          </cell>
          <cell r="L27">
            <v>75.240000000000009</v>
          </cell>
          <cell r="M27">
            <v>54.050000000000004</v>
          </cell>
          <cell r="N27">
            <v>39.799999999999997</v>
          </cell>
          <cell r="O27">
            <v>12.08</v>
          </cell>
          <cell r="P27">
            <v>0</v>
          </cell>
          <cell r="Q27">
            <v>55.09</v>
          </cell>
          <cell r="R27">
            <v>14.21</v>
          </cell>
          <cell r="S27">
            <v>23.659999999999997</v>
          </cell>
          <cell r="T27">
            <v>24.93</v>
          </cell>
          <cell r="U27">
            <v>81.640000000000015</v>
          </cell>
          <cell r="V27">
            <v>7.66</v>
          </cell>
          <cell r="W27">
            <v>1072.1500000000001</v>
          </cell>
          <cell r="X27">
            <v>2095.8000000000002</v>
          </cell>
          <cell r="Y27">
            <v>125.41</v>
          </cell>
          <cell r="Z27">
            <v>11.5</v>
          </cell>
          <cell r="AA27">
            <v>25.86</v>
          </cell>
          <cell r="AB27">
            <v>2.93</v>
          </cell>
          <cell r="AC27">
            <v>0</v>
          </cell>
          <cell r="AD27">
            <v>0</v>
          </cell>
          <cell r="AE27">
            <v>0</v>
          </cell>
          <cell r="AF27">
            <v>0</v>
          </cell>
          <cell r="AG27">
            <v>2261.5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9 Network Fault Levels"/>
      <sheetName val="5.10 Network Analysis Non-Load"/>
      <sheetName val="6 Working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7">
          <cell r="G27">
            <v>647.13</v>
          </cell>
          <cell r="H27">
            <v>13.13</v>
          </cell>
          <cell r="I27">
            <v>89.240000000000009</v>
          </cell>
          <cell r="J27">
            <v>44.83</v>
          </cell>
          <cell r="K27">
            <v>329.49</v>
          </cell>
          <cell r="L27">
            <v>83.37</v>
          </cell>
          <cell r="M27">
            <v>47.449999999999996</v>
          </cell>
          <cell r="N27">
            <v>36.309999999999995</v>
          </cell>
          <cell r="O27">
            <v>13.120000000000001</v>
          </cell>
          <cell r="P27">
            <v>0</v>
          </cell>
          <cell r="Q27">
            <v>48.99</v>
          </cell>
          <cell r="R27">
            <v>11.95</v>
          </cell>
          <cell r="S27">
            <v>25.990000000000002</v>
          </cell>
          <cell r="T27">
            <v>24.17</v>
          </cell>
          <cell r="U27">
            <v>80.199999999999989</v>
          </cell>
          <cell r="V27">
            <v>8.17</v>
          </cell>
          <cell r="W27">
            <v>856.41</v>
          </cell>
          <cell r="X27">
            <v>1503.54</v>
          </cell>
          <cell r="Y27">
            <v>47.4</v>
          </cell>
          <cell r="Z27">
            <v>11.5</v>
          </cell>
          <cell r="AA27">
            <v>22.64</v>
          </cell>
          <cell r="AB27">
            <v>2.57</v>
          </cell>
          <cell r="AC27">
            <v>0</v>
          </cell>
          <cell r="AD27">
            <v>0</v>
          </cell>
          <cell r="AE27">
            <v>0</v>
          </cell>
          <cell r="AF27">
            <v>0</v>
          </cell>
          <cell r="AG27">
            <v>1587.65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10 Network Analysis Non-Load"/>
      <sheetName val="6 Working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7">
          <cell r="G27">
            <v>700.11088800000471</v>
          </cell>
          <cell r="H27">
            <v>14.771666666666667</v>
          </cell>
          <cell r="I27">
            <v>108.13460433333336</v>
          </cell>
          <cell r="J27">
            <v>71.968851833686827</v>
          </cell>
          <cell r="K27">
            <v>281.09713899999747</v>
          </cell>
          <cell r="L27">
            <v>48.529700000000005</v>
          </cell>
          <cell r="M27">
            <v>13</v>
          </cell>
          <cell r="N27">
            <v>36</v>
          </cell>
          <cell r="O27">
            <v>1</v>
          </cell>
          <cell r="P27">
            <v>14</v>
          </cell>
          <cell r="Q27">
            <v>42.659322666666675</v>
          </cell>
          <cell r="R27">
            <v>1.4367999999999999</v>
          </cell>
          <cell r="S27">
            <v>27.437899818181705</v>
          </cell>
          <cell r="T27">
            <v>6.7</v>
          </cell>
          <cell r="U27">
            <v>65.558342006666663</v>
          </cell>
          <cell r="V27">
            <v>28.380833333333335</v>
          </cell>
          <cell r="W27">
            <v>760.67515965853272</v>
          </cell>
          <cell r="X27">
            <v>1460.7860476585377</v>
          </cell>
          <cell r="Y27">
            <v>29.438464</v>
          </cell>
          <cell r="Z27">
            <v>12</v>
          </cell>
          <cell r="AA27">
            <v>4.0010079933333333</v>
          </cell>
          <cell r="AB27">
            <v>1.1500000000000001</v>
          </cell>
          <cell r="AC27">
            <v>0</v>
          </cell>
          <cell r="AD27">
            <v>0</v>
          </cell>
          <cell r="AE27">
            <v>0</v>
          </cell>
          <cell r="AF27">
            <v>0.5</v>
          </cell>
          <cell r="AG27">
            <v>1507.8755196518712</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10 Network Analysis Non-Load"/>
      <sheetName val="6 Working 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27">
          <cell r="G27">
            <v>474.7</v>
          </cell>
          <cell r="H27">
            <v>3.8</v>
          </cell>
          <cell r="I27">
            <v>81</v>
          </cell>
          <cell r="J27">
            <v>43</v>
          </cell>
          <cell r="K27">
            <v>159.79999999999998</v>
          </cell>
          <cell r="L27">
            <v>37</v>
          </cell>
          <cell r="M27">
            <v>38.5</v>
          </cell>
          <cell r="N27">
            <v>42.300000000000004</v>
          </cell>
          <cell r="O27">
            <v>20.6</v>
          </cell>
          <cell r="P27">
            <v>13.6</v>
          </cell>
          <cell r="Q27">
            <v>30.799999999999997</v>
          </cell>
          <cell r="R27">
            <v>6.7</v>
          </cell>
          <cell r="S27">
            <v>9</v>
          </cell>
          <cell r="T27">
            <v>11</v>
          </cell>
          <cell r="U27">
            <v>78.8</v>
          </cell>
          <cell r="V27">
            <v>7.7</v>
          </cell>
          <cell r="W27">
            <v>583.60000000000014</v>
          </cell>
          <cell r="X27">
            <v>1058.3</v>
          </cell>
          <cell r="Y27">
            <v>13.6</v>
          </cell>
          <cell r="Z27">
            <v>0</v>
          </cell>
          <cell r="AA27">
            <v>164.3</v>
          </cell>
          <cell r="AB27">
            <v>2</v>
          </cell>
          <cell r="AC27">
            <v>0</v>
          </cell>
          <cell r="AD27">
            <v>0</v>
          </cell>
          <cell r="AE27">
            <v>0</v>
          </cell>
          <cell r="AF27">
            <v>3.1</v>
          </cell>
          <cell r="AG27">
            <v>1241.3</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10 Network Analysis Non-Load"/>
      <sheetName val="6 Working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7">
          <cell r="G27">
            <v>599.5</v>
          </cell>
          <cell r="H27">
            <v>4.4000000000000004</v>
          </cell>
          <cell r="I27">
            <v>100.4</v>
          </cell>
          <cell r="J27">
            <v>62.9</v>
          </cell>
          <cell r="K27">
            <v>198.1</v>
          </cell>
          <cell r="L27">
            <v>42.8</v>
          </cell>
          <cell r="M27">
            <v>5</v>
          </cell>
          <cell r="N27">
            <v>53.3</v>
          </cell>
          <cell r="O27">
            <v>22.299999999999997</v>
          </cell>
          <cell r="P27">
            <v>15.1</v>
          </cell>
          <cell r="Q27">
            <v>30.599999999999998</v>
          </cell>
          <cell r="R27">
            <v>7.5</v>
          </cell>
          <cell r="S27">
            <v>9.4</v>
          </cell>
          <cell r="T27">
            <v>11.1</v>
          </cell>
          <cell r="U27">
            <v>96.100000000000009</v>
          </cell>
          <cell r="V27">
            <v>8.5</v>
          </cell>
          <cell r="W27">
            <v>667.5</v>
          </cell>
          <cell r="X27">
            <v>1267</v>
          </cell>
          <cell r="Y27">
            <v>9.9</v>
          </cell>
          <cell r="Z27">
            <v>0</v>
          </cell>
          <cell r="AA27">
            <v>81.599999999999994</v>
          </cell>
          <cell r="AB27">
            <v>2</v>
          </cell>
          <cell r="AC27">
            <v>0</v>
          </cell>
          <cell r="AD27">
            <v>0</v>
          </cell>
          <cell r="AE27">
            <v>0</v>
          </cell>
          <cell r="AF27">
            <v>8.6999999999999993</v>
          </cell>
          <cell r="AG27">
            <v>1369.2</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10 Network Analysis Non-Load"/>
      <sheetName val="6 Working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7">
          <cell r="G27">
            <v>384.29773332106691</v>
          </cell>
          <cell r="H27">
            <v>3.8570445000000007</v>
          </cell>
          <cell r="I27">
            <v>59.859192601312458</v>
          </cell>
          <cell r="J27">
            <v>48.181868761097093</v>
          </cell>
          <cell r="K27">
            <v>99.526245151522843</v>
          </cell>
          <cell r="L27">
            <v>36.629454761904753</v>
          </cell>
          <cell r="M27">
            <v>19.223666666666674</v>
          </cell>
          <cell r="N27">
            <v>25.840295833333325</v>
          </cell>
          <cell r="O27">
            <v>24.781361841242106</v>
          </cell>
          <cell r="P27">
            <v>4.0000650000000002</v>
          </cell>
          <cell r="Q27">
            <v>30.973361904761909</v>
          </cell>
          <cell r="R27">
            <v>3.2169263157894736</v>
          </cell>
          <cell r="S27">
            <v>11.412179166666663</v>
          </cell>
          <cell r="T27">
            <v>10.68118333333333</v>
          </cell>
          <cell r="U27">
            <v>48.716560166666682</v>
          </cell>
          <cell r="V27">
            <v>7.2235791666666644</v>
          </cell>
          <cell r="W27">
            <v>434.12298517096394</v>
          </cell>
          <cell r="X27">
            <v>818.42071849203091</v>
          </cell>
          <cell r="Y27">
            <v>53.762968134936827</v>
          </cell>
          <cell r="Z27">
            <v>0</v>
          </cell>
          <cell r="AA27">
            <v>50.148870833333326</v>
          </cell>
          <cell r="AB27">
            <v>2</v>
          </cell>
          <cell r="AC27">
            <v>0.95833333333333337</v>
          </cell>
          <cell r="AD27">
            <v>0</v>
          </cell>
          <cell r="AE27">
            <v>0</v>
          </cell>
          <cell r="AF27">
            <v>0</v>
          </cell>
          <cell r="AG27">
            <v>925.2908907936345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10 Network Analysis Non-Load"/>
      <sheetName val="6 Working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7">
          <cell r="G27">
            <v>643.8560174733376</v>
          </cell>
          <cell r="H27">
            <v>4.2714554999999974</v>
          </cell>
          <cell r="I27">
            <v>86.342844748171871</v>
          </cell>
          <cell r="J27">
            <v>77.700907636744574</v>
          </cell>
          <cell r="K27">
            <v>130.9214886444947</v>
          </cell>
          <cell r="L27">
            <v>38.316661904761894</v>
          </cell>
          <cell r="M27">
            <v>19.92966666666667</v>
          </cell>
          <cell r="N27">
            <v>23.690537499999994</v>
          </cell>
          <cell r="O27">
            <v>21.240929827996197</v>
          </cell>
          <cell r="P27">
            <v>31.676598333333335</v>
          </cell>
          <cell r="Q27">
            <v>32.404601058201052</v>
          </cell>
          <cell r="R27">
            <v>4.2646526315789473</v>
          </cell>
          <cell r="S27">
            <v>13.100320833333333</v>
          </cell>
          <cell r="T27">
            <v>12.065483333333335</v>
          </cell>
          <cell r="U27">
            <v>53.12727983333334</v>
          </cell>
          <cell r="V27">
            <v>7.5782541666666674</v>
          </cell>
          <cell r="W27">
            <v>556.63168261861586</v>
          </cell>
          <cell r="X27">
            <v>1200.4877000919537</v>
          </cell>
          <cell r="Y27">
            <v>67.904442943441168</v>
          </cell>
          <cell r="Z27">
            <v>19.87669985480451</v>
          </cell>
          <cell r="AA27">
            <v>209.74195416666669</v>
          </cell>
          <cell r="AB27">
            <v>1</v>
          </cell>
          <cell r="AC27">
            <v>26.341666666666661</v>
          </cell>
          <cell r="AD27">
            <v>0.6</v>
          </cell>
          <cell r="AE27">
            <v>0</v>
          </cell>
          <cell r="AF27">
            <v>0</v>
          </cell>
          <cell r="AG27">
            <v>1525.9524637235324</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9 Network Fault Levels"/>
      <sheetName val="5.10 Network Analysis Non-Load"/>
      <sheetName val="Sheet1"/>
      <sheetName val="6 Working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7">
          <cell r="G27">
            <v>365.4</v>
          </cell>
          <cell r="H27">
            <v>2.5</v>
          </cell>
          <cell r="I27">
            <v>81.900000000000006</v>
          </cell>
          <cell r="J27">
            <v>79.3</v>
          </cell>
          <cell r="K27">
            <v>266.89999999999998</v>
          </cell>
          <cell r="L27">
            <v>48</v>
          </cell>
          <cell r="M27">
            <v>19.5</v>
          </cell>
          <cell r="N27">
            <v>52.8</v>
          </cell>
          <cell r="O27">
            <v>24.8</v>
          </cell>
          <cell r="P27">
            <v>6.5</v>
          </cell>
          <cell r="Q27">
            <v>41.5</v>
          </cell>
          <cell r="R27">
            <v>16.7</v>
          </cell>
          <cell r="S27">
            <v>24.9</v>
          </cell>
          <cell r="T27">
            <v>19.8</v>
          </cell>
          <cell r="U27">
            <v>75.900000000000006</v>
          </cell>
          <cell r="V27">
            <v>13.5</v>
          </cell>
          <cell r="W27">
            <v>774.49999999999977</v>
          </cell>
          <cell r="X27">
            <v>1139.8999999999999</v>
          </cell>
          <cell r="Y27">
            <v>31.1</v>
          </cell>
          <cell r="Z27">
            <v>63</v>
          </cell>
          <cell r="AA27">
            <v>1.5</v>
          </cell>
          <cell r="AB27">
            <v>0.7</v>
          </cell>
          <cell r="AC27">
            <v>3</v>
          </cell>
          <cell r="AD27">
            <v>22</v>
          </cell>
          <cell r="AE27">
            <v>0</v>
          </cell>
          <cell r="AF27">
            <v>0</v>
          </cell>
          <cell r="AG27">
            <v>1261.2</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9 Network Fault Levels"/>
      <sheetName val="5.10 Network Analysis Non-Load"/>
      <sheetName val="Sheet1"/>
      <sheetName val="6 Working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7">
          <cell r="G27">
            <v>549.29999999999995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9 Network Fault Levels"/>
      <sheetName val="5.10 Network Analysis Non-Load"/>
      <sheetName val="6 Working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7">
          <cell r="G27">
            <v>855.19644163759131</v>
          </cell>
          <cell r="H27">
            <v>13.024587547846851</v>
          </cell>
          <cell r="I27">
            <v>96.02044315144758</v>
          </cell>
          <cell r="J27">
            <v>82.774594406518403</v>
          </cell>
          <cell r="K27">
            <v>185.81362496239706</v>
          </cell>
          <cell r="L27">
            <v>26.01132772393969</v>
          </cell>
          <cell r="M27">
            <v>24.894392410486347</v>
          </cell>
          <cell r="N27">
            <v>36.966066469630391</v>
          </cell>
          <cell r="O27">
            <v>25.232829340520492</v>
          </cell>
          <cell r="P27">
            <v>11.718379491377894</v>
          </cell>
          <cell r="Q27">
            <v>24.107187666742355</v>
          </cell>
          <cell r="R27">
            <v>7.2828200133930112</v>
          </cell>
          <cell r="S27">
            <v>29.808837672269199</v>
          </cell>
          <cell r="T27">
            <v>19.300474380583474</v>
          </cell>
          <cell r="U27">
            <v>88.382379386241425</v>
          </cell>
          <cell r="V27">
            <v>15.094049398365124</v>
          </cell>
          <cell r="W27">
            <v>686.43199402175924</v>
          </cell>
          <cell r="X27">
            <v>1541.6284356593508</v>
          </cell>
          <cell r="Y27">
            <v>21.417675344538395</v>
          </cell>
          <cell r="Z27">
            <v>10.668400613209165</v>
          </cell>
          <cell r="AA27">
            <v>0</v>
          </cell>
          <cell r="AB27">
            <v>0</v>
          </cell>
          <cell r="AC27">
            <v>78.46610439761406</v>
          </cell>
          <cell r="AD27">
            <v>80.674626976049069</v>
          </cell>
          <cell r="AE27">
            <v>0</v>
          </cell>
          <cell r="AF27">
            <v>1.2136047090336497</v>
          </cell>
          <cell r="AG27">
            <v>1734.068847699795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9 Network Fault Levels"/>
      <sheetName val="5.10 Network Analysis Non-Load"/>
      <sheetName val="6 Working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7">
          <cell r="G27">
            <v>858.83843389855519</v>
          </cell>
          <cell r="H27">
            <v>14.366461075724008</v>
          </cell>
          <cell r="I27">
            <v>88.567888627882567</v>
          </cell>
          <cell r="J27">
            <v>73.826135798399577</v>
          </cell>
          <cell r="K27">
            <v>180.69398308435626</v>
          </cell>
          <cell r="L27">
            <v>24.000715557608114</v>
          </cell>
          <cell r="M27">
            <v>24.743378338047954</v>
          </cell>
          <cell r="N27">
            <v>38.53916948768925</v>
          </cell>
          <cell r="O27">
            <v>24.093357152142911</v>
          </cell>
          <cell r="P27">
            <v>12.147380623948425</v>
          </cell>
          <cell r="Q27">
            <v>24.392818248830256</v>
          </cell>
          <cell r="R27">
            <v>6.5311896703977848</v>
          </cell>
          <cell r="S27">
            <v>35.176357026631123</v>
          </cell>
          <cell r="T27">
            <v>19.698135898608964</v>
          </cell>
          <cell r="U27">
            <v>93.509583472887314</v>
          </cell>
          <cell r="V27">
            <v>15.040312676498445</v>
          </cell>
          <cell r="W27">
            <v>675.32686673965304</v>
          </cell>
          <cell r="X27">
            <v>1534.1653006382082</v>
          </cell>
          <cell r="Y27">
            <v>21.352714053262247</v>
          </cell>
          <cell r="Z27">
            <v>7.9299199184474407</v>
          </cell>
          <cell r="AA27">
            <v>0</v>
          </cell>
          <cell r="AB27">
            <v>0</v>
          </cell>
          <cell r="AC27">
            <v>46.289485723281345</v>
          </cell>
          <cell r="AD27">
            <v>58.709740655457978</v>
          </cell>
          <cell r="AE27">
            <v>0</v>
          </cell>
          <cell r="AF27">
            <v>1.7720446283288904</v>
          </cell>
          <cell r="AG27">
            <v>1670.2192056169858</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10 Network Analysis Non-Load"/>
      <sheetName val="6 Working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7">
          <cell r="G27">
            <v>726</v>
          </cell>
          <cell r="H27">
            <v>2</v>
          </cell>
          <cell r="I27">
            <v>29</v>
          </cell>
          <cell r="J27">
            <v>29</v>
          </cell>
          <cell r="K27">
            <v>159</v>
          </cell>
          <cell r="L27">
            <v>28</v>
          </cell>
          <cell r="M27">
            <v>9</v>
          </cell>
          <cell r="N27">
            <v>35</v>
          </cell>
          <cell r="O27">
            <v>33</v>
          </cell>
          <cell r="P27">
            <v>7</v>
          </cell>
          <cell r="Q27">
            <v>68</v>
          </cell>
          <cell r="R27">
            <v>7</v>
          </cell>
          <cell r="S27">
            <v>27</v>
          </cell>
          <cell r="T27">
            <v>22</v>
          </cell>
          <cell r="U27">
            <v>36</v>
          </cell>
          <cell r="V27">
            <v>9</v>
          </cell>
          <cell r="W27">
            <v>500</v>
          </cell>
          <cell r="X27">
            <v>1226</v>
          </cell>
          <cell r="Y27">
            <v>14</v>
          </cell>
          <cell r="Z27">
            <v>7</v>
          </cell>
          <cell r="AA27">
            <v>55</v>
          </cell>
          <cell r="AB27">
            <v>2</v>
          </cell>
          <cell r="AC27">
            <v>0</v>
          </cell>
          <cell r="AD27">
            <v>0</v>
          </cell>
          <cell r="AE27">
            <v>0</v>
          </cell>
          <cell r="AF27">
            <v>21</v>
          </cell>
          <cell r="AG27">
            <v>1325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Navigation"/>
      <sheetName val="Cover"/>
      <sheetName val="Contents"/>
      <sheetName val="Check&amp;Bal report"/>
      <sheetName val="Names and date input"/>
      <sheetName val="1.1 DPCR4 Summary Indicators"/>
      <sheetName val="1.2 Activity Analysis"/>
      <sheetName val="1.3 Full Activity costs"/>
      <sheetName val="2.1 Reg Accounts Rec"/>
      <sheetName val="2.2 Detailed Cost Matrix"/>
      <sheetName val="2.3 Insp, maint,tree &amp; Faults"/>
      <sheetName val="2.4 Detailed Capex"/>
      <sheetName val="2.5 Atypicals &amp; provisions"/>
      <sheetName val="2.6 Miscellaneous"/>
      <sheetName val="2.7 FTEs"/>
      <sheetName val="2.8 Detailed IT"/>
      <sheetName val="2.9 Business Support"/>
      <sheetName val="2.10 Excluded Services"/>
      <sheetName val="2.11 Related Party analysis"/>
      <sheetName val="2.12 Cost Mapping"/>
      <sheetName val="2.13 Year movement"/>
      <sheetName val="2.14 TMA &amp; ESQCR Data"/>
      <sheetName val="3.1 Net Debt and Borrowings"/>
      <sheetName val="3.2 Cash Pension contributions"/>
      <sheetName val="3.3 Tax Capital allowances"/>
      <sheetName val="3.4 Tax computation"/>
      <sheetName val="4.1 RAV rollforward"/>
      <sheetName val="4.2 Indirect Cost Adjustment"/>
      <sheetName val="4.3 DPCR4 basis"/>
      <sheetName val="4.4 RP Margin Adjustment"/>
      <sheetName val="5.1 Network Data"/>
      <sheetName val="5.2 DPCR4 Capex Plan"/>
      <sheetName val="5.3 Asset data"/>
      <sheetName val="5.4 Asset age profile"/>
      <sheetName val="5.5 Capex scheme analysis"/>
      <sheetName val="5.6 OHL Refurb"/>
      <sheetName val="5.7 Veg management"/>
      <sheetName val="5.8 Network Analysis Load"/>
      <sheetName val="5.10 Network Analysis Non-Load"/>
      <sheetName val="6 Working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7">
          <cell r="G27">
            <v>1458</v>
          </cell>
          <cell r="H27">
            <v>4</v>
          </cell>
          <cell r="I27">
            <v>47</v>
          </cell>
          <cell r="J27">
            <v>120</v>
          </cell>
          <cell r="K27">
            <v>284</v>
          </cell>
          <cell r="L27">
            <v>44</v>
          </cell>
          <cell r="M27">
            <v>19</v>
          </cell>
          <cell r="N27">
            <v>80</v>
          </cell>
          <cell r="O27">
            <v>36</v>
          </cell>
          <cell r="P27">
            <v>14</v>
          </cell>
          <cell r="Q27">
            <v>55</v>
          </cell>
          <cell r="R27">
            <v>21</v>
          </cell>
          <cell r="S27">
            <v>23</v>
          </cell>
          <cell r="T27">
            <v>33</v>
          </cell>
          <cell r="U27">
            <v>63</v>
          </cell>
          <cell r="V27">
            <v>12</v>
          </cell>
          <cell r="W27">
            <v>855</v>
          </cell>
          <cell r="X27">
            <v>2313</v>
          </cell>
          <cell r="Y27">
            <v>61</v>
          </cell>
          <cell r="Z27">
            <v>31</v>
          </cell>
          <cell r="AA27">
            <v>20</v>
          </cell>
          <cell r="AB27">
            <v>4</v>
          </cell>
          <cell r="AC27">
            <v>0</v>
          </cell>
          <cell r="AD27">
            <v>0</v>
          </cell>
          <cell r="AE27">
            <v>0</v>
          </cell>
          <cell r="AF27">
            <v>0</v>
          </cell>
          <cell r="AG27">
            <v>2429</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C0C0C0"/>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C0C0C0"/>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21.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22.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vmlDrawing" Target="../drawings/vmlDrawing23.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vmlDrawing" Target="../drawings/vmlDrawing24.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25.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vmlDrawing" Target="../drawings/vmlDrawing26.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7.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vmlDrawing" Target="../drawings/vmlDrawing28.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vmlDrawing" Target="../drawings/vmlDrawing29.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vmlDrawing" Target="../drawings/vmlDrawing30.v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vmlDrawing" Target="../drawings/vmlDrawing31.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32.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vmlDrawing" Target="../drawings/vmlDrawing33.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vmlDrawing" Target="../drawings/vmlDrawing34.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vmlDrawing" Target="../drawings/vmlDrawing35.v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vmlDrawing" Target="../drawings/vmlDrawing36.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vmlDrawing" Target="../drawings/vmlDrawing37.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vmlDrawing" Target="../drawings/vmlDrawing38.v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3.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vmlDrawing" Target="../drawings/vmlDrawing40.v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sheetPr codeName="Sheet2">
    <pageSetUpPr fitToPage="1"/>
  </sheetPr>
  <dimension ref="A1:V39"/>
  <sheetViews>
    <sheetView showZeros="0" zoomScale="85" zoomScaleNormal="85" workbookViewId="0">
      <selection activeCell="M36" sqref="M36"/>
    </sheetView>
  </sheetViews>
  <sheetFormatPr defaultRowHeight="14.25"/>
  <cols>
    <col min="1" max="1" width="2.5" customWidth="1"/>
    <col min="4" max="4" width="8.875" customWidth="1"/>
    <col min="9" max="9" width="8.875" customWidth="1"/>
    <col min="10" max="10" width="11.25" bestFit="1" customWidth="1"/>
    <col min="11" max="15" width="10.125" customWidth="1"/>
    <col min="16" max="16" width="23.5" customWidth="1"/>
    <col min="17" max="17" width="1.25" customWidth="1"/>
    <col min="18" max="18" width="3.25" customWidth="1"/>
    <col min="19" max="19" width="1.125" customWidth="1"/>
    <col min="23" max="16384" width="9" style="13"/>
  </cols>
  <sheetData>
    <row r="1" spans="1:22" ht="26.25">
      <c r="A1" s="67" t="str">
        <f>+Cover!$E$8</f>
        <v>Regulatory Reporting Pack (RRP)</v>
      </c>
      <c r="B1" s="60"/>
      <c r="C1" s="60"/>
      <c r="D1" s="60"/>
      <c r="E1" s="60"/>
      <c r="F1" s="60"/>
      <c r="G1" s="60"/>
      <c r="H1" s="60"/>
      <c r="I1" s="60"/>
      <c r="J1" s="39" t="str">
        <f>+'Check&amp;Bal report'!$H$1</f>
        <v xml:space="preserve"> </v>
      </c>
      <c r="K1" s="60"/>
      <c r="L1" s="60"/>
      <c r="M1" s="60"/>
      <c r="N1" s="60"/>
      <c r="O1" s="60"/>
      <c r="P1" s="60"/>
      <c r="Q1" s="36"/>
      <c r="R1" s="13"/>
      <c r="S1" s="13"/>
      <c r="T1" s="13"/>
      <c r="U1" s="13"/>
      <c r="V1" s="13"/>
    </row>
    <row r="2" spans="1:22" ht="26.25">
      <c r="A2" s="41" t="str">
        <f>+'Names and date input'!$D$21</f>
        <v>CN West</v>
      </c>
      <c r="B2" s="40"/>
      <c r="C2" s="40"/>
      <c r="D2" s="68"/>
      <c r="E2" s="67"/>
      <c r="F2" s="40"/>
      <c r="G2" s="36"/>
      <c r="H2" s="36"/>
      <c r="I2" s="36"/>
      <c r="J2" s="36"/>
      <c r="K2" s="36"/>
      <c r="L2" s="36"/>
      <c r="M2" s="36"/>
      <c r="N2" s="36"/>
      <c r="O2" s="36"/>
      <c r="P2" s="36"/>
      <c r="Q2" s="36"/>
      <c r="R2" s="13"/>
      <c r="S2" s="13"/>
      <c r="T2" s="13"/>
      <c r="U2" s="13"/>
      <c r="V2" s="13"/>
    </row>
    <row r="3" spans="1:22" ht="27" thickBot="1">
      <c r="A3" s="69" t="str">
        <f>+'Names and date input'!$D$9</f>
        <v>2009-10</v>
      </c>
      <c r="B3" s="70"/>
      <c r="C3" s="70"/>
      <c r="D3" s="71"/>
      <c r="E3" s="72"/>
      <c r="F3" s="70"/>
      <c r="G3" s="70"/>
      <c r="H3" s="70"/>
      <c r="I3" s="70"/>
      <c r="J3" s="70"/>
      <c r="K3" s="70"/>
      <c r="L3" s="70"/>
      <c r="M3" s="70"/>
      <c r="N3" s="70"/>
      <c r="O3" s="70"/>
      <c r="P3" s="70"/>
      <c r="Q3" s="70"/>
      <c r="R3" s="13"/>
      <c r="S3" s="13"/>
      <c r="T3" s="13"/>
      <c r="U3" s="13"/>
      <c r="V3" s="13"/>
    </row>
    <row r="4" spans="1:22" ht="24.75" customHeight="1">
      <c r="A4" s="95" t="s">
        <v>776</v>
      </c>
      <c r="R4" s="13"/>
      <c r="S4" s="13"/>
      <c r="T4" s="13"/>
      <c r="U4" s="13"/>
      <c r="V4" s="13"/>
    </row>
    <row r="5" spans="1:22" ht="15" thickBot="1">
      <c r="C5" s="12"/>
      <c r="D5" s="12"/>
      <c r="E5" s="12"/>
      <c r="F5" s="12"/>
      <c r="G5" s="12"/>
      <c r="H5" s="12"/>
      <c r="R5" s="13"/>
      <c r="S5" s="13"/>
      <c r="T5" s="13"/>
      <c r="U5" s="13"/>
      <c r="V5" s="13"/>
    </row>
    <row r="6" spans="1:22" ht="15.75">
      <c r="B6" s="1919" t="s">
        <v>610</v>
      </c>
      <c r="C6" s="1920"/>
      <c r="D6" s="1920"/>
      <c r="E6" s="1920"/>
      <c r="F6" s="1920"/>
      <c r="G6" s="1920"/>
      <c r="H6" s="1920"/>
      <c r="I6" s="1921"/>
      <c r="J6" s="1928" t="s">
        <v>1143</v>
      </c>
      <c r="K6" s="1929"/>
      <c r="L6" s="1929"/>
      <c r="M6" s="1929"/>
      <c r="N6" s="1929"/>
      <c r="O6" s="1929"/>
      <c r="P6" s="1930"/>
      <c r="R6" s="13"/>
      <c r="S6" s="13"/>
      <c r="T6" s="13"/>
      <c r="U6" s="13"/>
      <c r="V6" s="13"/>
    </row>
    <row r="7" spans="1:22">
      <c r="B7" s="1922"/>
      <c r="C7" s="1923"/>
      <c r="D7" s="1923"/>
      <c r="E7" s="1923"/>
      <c r="F7" s="1923"/>
      <c r="G7" s="1923"/>
      <c r="H7" s="1923"/>
      <c r="I7" s="1924"/>
      <c r="J7" s="1931"/>
      <c r="K7" s="1932"/>
      <c r="L7" s="1932"/>
      <c r="M7" s="1932"/>
      <c r="N7" s="1932"/>
      <c r="O7" s="1932"/>
      <c r="P7" s="1933"/>
    </row>
    <row r="8" spans="1:22">
      <c r="B8" s="1922"/>
      <c r="C8" s="1923"/>
      <c r="D8" s="1923"/>
      <c r="E8" s="1923"/>
      <c r="F8" s="1923"/>
      <c r="G8" s="1923"/>
      <c r="H8" s="1923"/>
      <c r="I8" s="1924"/>
      <c r="J8" s="1931"/>
      <c r="K8" s="1932"/>
      <c r="L8" s="1932"/>
      <c r="M8" s="1932"/>
      <c r="N8" s="1932"/>
      <c r="O8" s="1932"/>
      <c r="P8" s="1933"/>
    </row>
    <row r="9" spans="1:22">
      <c r="B9" s="1922"/>
      <c r="C9" s="1923"/>
      <c r="D9" s="1923"/>
      <c r="E9" s="1923"/>
      <c r="F9" s="1923"/>
      <c r="G9" s="1923"/>
      <c r="H9" s="1923"/>
      <c r="I9" s="1924"/>
      <c r="J9" s="1931"/>
      <c r="K9" s="1932"/>
      <c r="L9" s="1932"/>
      <c r="M9" s="1932"/>
      <c r="N9" s="1932"/>
      <c r="O9" s="1932"/>
      <c r="P9" s="1933"/>
    </row>
    <row r="10" spans="1:22" ht="15" thickBot="1">
      <c r="B10" s="1925"/>
      <c r="C10" s="1926"/>
      <c r="D10" s="1926"/>
      <c r="E10" s="1926"/>
      <c r="F10" s="1926"/>
      <c r="G10" s="1926"/>
      <c r="H10" s="1926"/>
      <c r="I10" s="1927"/>
      <c r="J10" s="1934"/>
      <c r="K10" s="1935"/>
      <c r="L10" s="1935"/>
      <c r="M10" s="1935"/>
      <c r="N10" s="1935"/>
      <c r="O10" s="1935"/>
      <c r="P10" s="1936"/>
    </row>
    <row r="11" spans="1:22" ht="15.75">
      <c r="B11" s="1937" t="s">
        <v>1142</v>
      </c>
      <c r="C11" s="1938"/>
      <c r="D11" s="1938"/>
      <c r="E11" s="1938"/>
      <c r="F11" s="1938"/>
      <c r="G11" s="1938"/>
      <c r="H11" s="1938"/>
      <c r="I11" s="1938"/>
      <c r="J11" s="1938"/>
      <c r="K11" s="1938"/>
      <c r="L11" s="1938"/>
      <c r="M11" s="1938"/>
      <c r="N11" s="1938"/>
      <c r="O11" s="1938"/>
      <c r="P11" s="1939"/>
    </row>
    <row r="12" spans="1:22">
      <c r="B12" s="1940"/>
      <c r="C12" s="1941"/>
      <c r="D12" s="1941"/>
      <c r="E12" s="1941"/>
      <c r="F12" s="1941"/>
      <c r="G12" s="1941"/>
      <c r="H12" s="1941"/>
      <c r="I12" s="1941"/>
      <c r="J12" s="1941"/>
      <c r="K12" s="1941"/>
      <c r="L12" s="1941"/>
      <c r="M12" s="1941"/>
      <c r="N12" s="1941"/>
      <c r="O12" s="1941"/>
      <c r="P12" s="1942"/>
    </row>
    <row r="13" spans="1:22">
      <c r="B13" s="1940"/>
      <c r="C13" s="1941"/>
      <c r="D13" s="1941"/>
      <c r="E13" s="1941"/>
      <c r="F13" s="1941"/>
      <c r="G13" s="1941"/>
      <c r="H13" s="1941"/>
      <c r="I13" s="1941"/>
      <c r="J13" s="1941"/>
      <c r="K13" s="1941"/>
      <c r="L13" s="1941"/>
      <c r="M13" s="1941"/>
      <c r="N13" s="1941"/>
      <c r="O13" s="1941"/>
      <c r="P13" s="1942"/>
    </row>
    <row r="14" spans="1:22">
      <c r="B14" s="1940"/>
      <c r="C14" s="1941"/>
      <c r="D14" s="1941"/>
      <c r="E14" s="1941"/>
      <c r="F14" s="1941"/>
      <c r="G14" s="1941"/>
      <c r="H14" s="1941"/>
      <c r="I14" s="1941"/>
      <c r="J14" s="1941"/>
      <c r="K14" s="1941"/>
      <c r="L14" s="1941"/>
      <c r="M14" s="1941"/>
      <c r="N14" s="1941"/>
      <c r="O14" s="1941"/>
      <c r="P14" s="1942"/>
    </row>
    <row r="15" spans="1:22">
      <c r="B15" s="1940"/>
      <c r="C15" s="1941"/>
      <c r="D15" s="1941"/>
      <c r="E15" s="1941"/>
      <c r="F15" s="1941"/>
      <c r="G15" s="1941"/>
      <c r="H15" s="1941"/>
      <c r="I15" s="1941"/>
      <c r="J15" s="1941"/>
      <c r="K15" s="1941"/>
      <c r="L15" s="1941"/>
      <c r="M15" s="1941"/>
      <c r="N15" s="1941"/>
      <c r="O15" s="1941"/>
      <c r="P15" s="1942"/>
    </row>
    <row r="16" spans="1:22">
      <c r="B16" s="1940"/>
      <c r="C16" s="1941"/>
      <c r="D16" s="1941"/>
      <c r="E16" s="1941"/>
      <c r="F16" s="1941"/>
      <c r="G16" s="1941"/>
      <c r="H16" s="1941"/>
      <c r="I16" s="1941"/>
      <c r="J16" s="1941"/>
      <c r="K16" s="1941"/>
      <c r="L16" s="1941"/>
      <c r="M16" s="1941"/>
      <c r="N16" s="1941"/>
      <c r="O16" s="1941"/>
      <c r="P16" s="1942"/>
    </row>
    <row r="17" spans="2:16">
      <c r="B17" s="1940"/>
      <c r="C17" s="1941"/>
      <c r="D17" s="1941"/>
      <c r="E17" s="1941"/>
      <c r="F17" s="1941"/>
      <c r="G17" s="1941"/>
      <c r="H17" s="1941"/>
      <c r="I17" s="1941"/>
      <c r="J17" s="1941"/>
      <c r="K17" s="1941"/>
      <c r="L17" s="1941"/>
      <c r="M17" s="1941"/>
      <c r="N17" s="1941"/>
      <c r="O17" s="1941"/>
      <c r="P17" s="1942"/>
    </row>
    <row r="18" spans="2:16" ht="15" thickBot="1">
      <c r="B18" s="1943"/>
      <c r="C18" s="1944"/>
      <c r="D18" s="1944"/>
      <c r="E18" s="1944"/>
      <c r="F18" s="1944"/>
      <c r="G18" s="1944"/>
      <c r="H18" s="1944"/>
      <c r="I18" s="1944"/>
      <c r="J18" s="1944"/>
      <c r="K18" s="1944"/>
      <c r="L18" s="1944"/>
      <c r="M18" s="1944"/>
      <c r="N18" s="1944"/>
      <c r="O18" s="1944"/>
      <c r="P18" s="1945"/>
    </row>
    <row r="19" spans="2:16" ht="15.75">
      <c r="B19" s="1946" t="s">
        <v>838</v>
      </c>
      <c r="C19" s="1947"/>
      <c r="D19" s="1947"/>
      <c r="E19" s="1947"/>
      <c r="F19" s="1947"/>
      <c r="G19" s="1947"/>
      <c r="H19" s="1947"/>
      <c r="I19" s="1947"/>
      <c r="J19" s="1947"/>
      <c r="K19" s="1952" t="s">
        <v>1141</v>
      </c>
      <c r="L19" s="1953"/>
      <c r="M19" s="1953"/>
      <c r="N19" s="1953"/>
      <c r="O19" s="1953"/>
      <c r="P19" s="1954"/>
    </row>
    <row r="20" spans="2:16">
      <c r="B20" s="1948"/>
      <c r="C20" s="1949"/>
      <c r="D20" s="1949"/>
      <c r="E20" s="1949"/>
      <c r="F20" s="1949"/>
      <c r="G20" s="1949"/>
      <c r="H20" s="1949"/>
      <c r="I20" s="1949"/>
      <c r="J20" s="1949"/>
      <c r="K20" s="1955"/>
      <c r="L20" s="1956"/>
      <c r="M20" s="1956"/>
      <c r="N20" s="1956"/>
      <c r="O20" s="1956"/>
      <c r="P20" s="1957"/>
    </row>
    <row r="21" spans="2:16">
      <c r="B21" s="1948"/>
      <c r="C21" s="1949"/>
      <c r="D21" s="1949"/>
      <c r="E21" s="1949"/>
      <c r="F21" s="1949"/>
      <c r="G21" s="1949"/>
      <c r="H21" s="1949"/>
      <c r="I21" s="1949"/>
      <c r="J21" s="1949"/>
      <c r="K21" s="1955"/>
      <c r="L21" s="1956"/>
      <c r="M21" s="1956"/>
      <c r="N21" s="1956"/>
      <c r="O21" s="1956"/>
      <c r="P21" s="1957"/>
    </row>
    <row r="22" spans="2:16">
      <c r="B22" s="1948"/>
      <c r="C22" s="1949"/>
      <c r="D22" s="1949"/>
      <c r="E22" s="1949"/>
      <c r="F22" s="1949"/>
      <c r="G22" s="1949"/>
      <c r="H22" s="1949"/>
      <c r="I22" s="1949"/>
      <c r="J22" s="1949"/>
      <c r="K22" s="1955"/>
      <c r="L22" s="1956"/>
      <c r="M22" s="1956"/>
      <c r="N22" s="1956"/>
      <c r="O22" s="1956"/>
      <c r="P22" s="1957"/>
    </row>
    <row r="23" spans="2:16" ht="15" thickBot="1">
      <c r="B23" s="1950"/>
      <c r="C23" s="1951"/>
      <c r="D23" s="1951"/>
      <c r="E23" s="1951"/>
      <c r="F23" s="1951"/>
      <c r="G23" s="1951"/>
      <c r="H23" s="1951"/>
      <c r="I23" s="1951"/>
      <c r="J23" s="1951"/>
      <c r="K23" s="1958"/>
      <c r="L23" s="1959"/>
      <c r="M23" s="1959"/>
      <c r="N23" s="1959"/>
      <c r="O23" s="1959"/>
      <c r="P23" s="1960"/>
    </row>
    <row r="24" spans="2:16" ht="15.75">
      <c r="B24" s="1961" t="s">
        <v>70</v>
      </c>
      <c r="C24" s="1962"/>
      <c r="D24" s="1962"/>
      <c r="E24" s="1962"/>
      <c r="F24" s="1962"/>
      <c r="G24" s="1962"/>
      <c r="H24" s="1962"/>
      <c r="I24" s="1962"/>
      <c r="J24" s="1962"/>
      <c r="K24" s="1962"/>
      <c r="L24" s="1962"/>
      <c r="M24" s="1962"/>
      <c r="N24" s="1962"/>
      <c r="O24" s="1962"/>
      <c r="P24" s="1963"/>
    </row>
    <row r="25" spans="2:16">
      <c r="B25" s="1964"/>
      <c r="C25" s="1965"/>
      <c r="D25" s="1965"/>
      <c r="E25" s="1965"/>
      <c r="F25" s="1965"/>
      <c r="G25" s="1965"/>
      <c r="H25" s="1965"/>
      <c r="I25" s="1965"/>
      <c r="J25" s="1965"/>
      <c r="K25" s="1965"/>
      <c r="L25" s="1965"/>
      <c r="M25" s="1965"/>
      <c r="N25" s="1965"/>
      <c r="O25" s="1965"/>
      <c r="P25" s="1966"/>
    </row>
    <row r="26" spans="2:16">
      <c r="B26" s="1964"/>
      <c r="C26" s="1965"/>
      <c r="D26" s="1965"/>
      <c r="E26" s="1965"/>
      <c r="F26" s="1965"/>
      <c r="G26" s="1965"/>
      <c r="H26" s="1965"/>
      <c r="I26" s="1965"/>
      <c r="J26" s="1965"/>
      <c r="K26" s="1965"/>
      <c r="L26" s="1965"/>
      <c r="M26" s="1965"/>
      <c r="N26" s="1965"/>
      <c r="O26" s="1965"/>
      <c r="P26" s="1966"/>
    </row>
    <row r="27" spans="2:16">
      <c r="B27" s="1964"/>
      <c r="C27" s="1965"/>
      <c r="D27" s="1965"/>
      <c r="E27" s="1965"/>
      <c r="F27" s="1965"/>
      <c r="G27" s="1965" t="s">
        <v>912</v>
      </c>
      <c r="H27" s="1965"/>
      <c r="I27" s="1965"/>
      <c r="J27" s="1965"/>
      <c r="K27" s="1965"/>
      <c r="L27" s="1965"/>
      <c r="M27" s="1965"/>
      <c r="N27" s="1965"/>
      <c r="O27" s="1965"/>
      <c r="P27" s="1966"/>
    </row>
    <row r="28" spans="2:16">
      <c r="B28" s="1964"/>
      <c r="C28" s="1965"/>
      <c r="D28" s="1965"/>
      <c r="E28" s="1965"/>
      <c r="F28" s="1965"/>
      <c r="G28" s="1965"/>
      <c r="H28" s="1965"/>
      <c r="I28" s="1965"/>
      <c r="J28" s="1965"/>
      <c r="K28" s="1965"/>
      <c r="L28" s="1965"/>
      <c r="M28" s="1965"/>
      <c r="N28" s="1965"/>
      <c r="O28" s="1965"/>
      <c r="P28" s="1966"/>
    </row>
    <row r="29" spans="2:16" ht="18.75" customHeight="1">
      <c r="B29" s="1964"/>
      <c r="C29" s="1965"/>
      <c r="D29" s="1965"/>
      <c r="E29" s="1965"/>
      <c r="F29" s="1965"/>
      <c r="G29" s="1965"/>
      <c r="H29" s="1965"/>
      <c r="I29" s="1965"/>
      <c r="J29" s="1965"/>
      <c r="K29" s="1965"/>
      <c r="L29" s="1965"/>
      <c r="M29" s="1965"/>
      <c r="N29" s="1965"/>
      <c r="O29" s="1965"/>
      <c r="P29" s="1966"/>
    </row>
    <row r="30" spans="2:16">
      <c r="B30" s="1964"/>
      <c r="C30" s="1965"/>
      <c r="D30" s="1965"/>
      <c r="E30" s="1965"/>
      <c r="F30" s="1965"/>
      <c r="G30" s="1965"/>
      <c r="H30" s="1965"/>
      <c r="I30" s="1965"/>
      <c r="J30" s="1965"/>
      <c r="K30" s="1965"/>
      <c r="L30" s="1965"/>
      <c r="M30" s="1965"/>
      <c r="N30" s="1965"/>
      <c r="O30" s="1965"/>
      <c r="P30" s="1966"/>
    </row>
    <row r="31" spans="2:16">
      <c r="B31" s="1964"/>
      <c r="C31" s="1965"/>
      <c r="D31" s="1965"/>
      <c r="E31" s="1965"/>
      <c r="F31" s="1965"/>
      <c r="G31" s="1965"/>
      <c r="H31" s="1965"/>
      <c r="I31" s="1965"/>
      <c r="J31" s="1965"/>
      <c r="K31" s="1965"/>
      <c r="L31" s="1965"/>
      <c r="M31" s="1965"/>
      <c r="N31" s="1965"/>
      <c r="O31" s="1965"/>
      <c r="P31" s="1966"/>
    </row>
    <row r="32" spans="2:16" ht="15" thickBot="1">
      <c r="B32" s="1967"/>
      <c r="C32" s="1968"/>
      <c r="D32" s="1968"/>
      <c r="E32" s="1968"/>
      <c r="F32" s="1968"/>
      <c r="G32" s="1968"/>
      <c r="H32" s="1968"/>
      <c r="I32" s="1968"/>
      <c r="J32" s="1968"/>
      <c r="K32" s="1968"/>
      <c r="L32" s="1968"/>
      <c r="M32" s="1968"/>
      <c r="N32" s="1968"/>
      <c r="O32" s="1968"/>
      <c r="P32" s="1969"/>
    </row>
    <row r="33" spans="2:8">
      <c r="C33" s="12"/>
      <c r="D33" s="12"/>
      <c r="E33" s="12"/>
      <c r="F33" s="12"/>
      <c r="G33" s="12"/>
      <c r="H33" s="12"/>
    </row>
    <row r="34" spans="2:8">
      <c r="C34" s="12"/>
      <c r="D34" s="12"/>
      <c r="E34" s="12"/>
      <c r="F34" s="12"/>
      <c r="G34" s="12"/>
      <c r="H34" s="12"/>
    </row>
    <row r="35" spans="2:8" ht="15">
      <c r="B35" s="2" t="s">
        <v>104</v>
      </c>
      <c r="C35" s="12"/>
      <c r="D35" s="12"/>
      <c r="E35" s="12"/>
      <c r="F35" s="12"/>
      <c r="G35" s="12"/>
      <c r="H35" s="12"/>
    </row>
    <row r="38" spans="2:8">
      <c r="B38" t="s">
        <v>501</v>
      </c>
    </row>
    <row r="39" spans="2:8">
      <c r="B39" s="74" t="str">
        <f ca="1">MID(CELL("filename",B2),FIND("[",CELL("filename",B2))+1,FIND("]",CELL("filename",B2))-FIND("[",CELL("filename",B2))-1)</f>
        <v>2009-10 RRP final 28 Apr 10.xlsm</v>
      </c>
      <c r="C39" s="15"/>
      <c r="D39" s="15"/>
      <c r="E39" s="15"/>
      <c r="F39" s="15"/>
      <c r="G39" s="73"/>
    </row>
  </sheetData>
  <phoneticPr fontId="0" type="noConversion"/>
  <printOptions horizontalCentered="1"/>
  <pageMargins left="0.15748031496062992" right="0.15748031496062992" top="0.59055118110236227" bottom="0.59055118110236227" header="0.31496062992125984" footer="0.11811023622047245"/>
  <pageSetup paperSize="8" orientation="landscape" r:id="rId1"/>
  <headerFooter alignWithMargins="0">
    <oddHeader>&amp;R&amp;"CG Omega,Bold"&amp;18&amp;A</oddHeader>
    <oddFooter>&amp;L&amp;8&amp;D&amp;T&amp;R&amp;8&amp;Z&amp;F</oddFooter>
  </headerFooter>
  <drawing r:id="rId2"/>
  <legacyDrawing r:id="rId3"/>
</worksheet>
</file>

<file path=xl/worksheets/sheet2.xml><?xml version="1.0" encoding="utf-8"?>
<worksheet xmlns="http://schemas.openxmlformats.org/spreadsheetml/2006/main" xmlns:r="http://schemas.openxmlformats.org/officeDocument/2006/relationships">
  <sheetPr codeName="Sheet1">
    <pageSetUpPr fitToPage="1"/>
  </sheetPr>
  <dimension ref="B4:AL20"/>
  <sheetViews>
    <sheetView showZeros="0" workbookViewId="0">
      <selection activeCell="G19" sqref="G19"/>
    </sheetView>
  </sheetViews>
  <sheetFormatPr defaultRowHeight="14.25"/>
  <sheetData>
    <row r="4" spans="2:38" ht="15" thickBot="1"/>
    <row r="5" spans="2:38" ht="15" thickTop="1">
      <c r="B5" s="44"/>
      <c r="C5" s="45"/>
      <c r="D5" s="45"/>
      <c r="E5" s="45"/>
      <c r="F5" s="45"/>
      <c r="G5" s="45"/>
      <c r="H5" s="46"/>
    </row>
    <row r="6" spans="2:38" ht="26.25">
      <c r="B6" s="47"/>
      <c r="C6" s="9"/>
      <c r="D6" s="9"/>
      <c r="E6" s="48">
        <f>+'Names and date input'!B21</f>
        <v>0</v>
      </c>
      <c r="F6" s="9"/>
      <c r="G6" s="9"/>
      <c r="H6" s="49"/>
    </row>
    <row r="7" spans="2:38">
      <c r="B7" s="47"/>
      <c r="C7" s="9"/>
      <c r="D7" s="9"/>
      <c r="E7" s="9"/>
      <c r="F7" s="9"/>
      <c r="G7" s="9"/>
      <c r="H7" s="49"/>
      <c r="AL7" s="5"/>
    </row>
    <row r="8" spans="2:38" ht="26.25">
      <c r="B8" s="47"/>
      <c r="C8" s="9"/>
      <c r="D8" s="9"/>
      <c r="E8" s="50" t="s">
        <v>713</v>
      </c>
      <c r="F8" s="9"/>
      <c r="G8" s="9"/>
      <c r="H8" s="49"/>
    </row>
    <row r="9" spans="2:38">
      <c r="B9" s="47"/>
      <c r="C9" s="9"/>
      <c r="D9" s="9"/>
      <c r="E9" s="16" t="s">
        <v>486</v>
      </c>
      <c r="F9" s="9"/>
      <c r="G9" s="9"/>
      <c r="H9" s="49"/>
    </row>
    <row r="10" spans="2:38">
      <c r="B10" s="47"/>
      <c r="C10" s="9"/>
      <c r="D10" s="9"/>
      <c r="F10" s="9"/>
      <c r="G10" s="9"/>
      <c r="H10" s="49"/>
    </row>
    <row r="11" spans="2:38" ht="26.25">
      <c r="B11" s="47"/>
      <c r="C11" s="9"/>
      <c r="D11" s="9"/>
      <c r="E11" s="76" t="s">
        <v>430</v>
      </c>
      <c r="F11" s="9"/>
      <c r="G11" s="9"/>
      <c r="H11" s="49"/>
    </row>
    <row r="12" spans="2:38">
      <c r="B12" s="47"/>
      <c r="C12" s="9"/>
      <c r="D12" s="9"/>
      <c r="F12" s="9"/>
      <c r="G12" s="9"/>
      <c r="H12" s="49"/>
    </row>
    <row r="13" spans="2:38" ht="26.25">
      <c r="B13" s="47"/>
      <c r="C13" s="9"/>
      <c r="D13" s="9"/>
      <c r="E13" s="76" t="s">
        <v>446</v>
      </c>
      <c r="F13" s="9"/>
      <c r="G13" s="9"/>
      <c r="H13" s="49"/>
    </row>
    <row r="14" spans="2:38">
      <c r="B14" s="47"/>
      <c r="C14" s="9"/>
      <c r="D14" s="9"/>
      <c r="F14" s="9"/>
      <c r="G14" s="9"/>
      <c r="H14" s="49"/>
    </row>
    <row r="15" spans="2:38">
      <c r="B15" s="47"/>
      <c r="C15" s="9"/>
      <c r="D15" s="9"/>
      <c r="F15" s="9"/>
      <c r="G15" s="9"/>
      <c r="H15" s="49"/>
    </row>
    <row r="16" spans="2:38" ht="26.25">
      <c r="B16" s="47"/>
      <c r="C16" s="9"/>
      <c r="D16" s="9"/>
      <c r="E16" s="50" t="str">
        <f>+Navigation!A3</f>
        <v>2009-10</v>
      </c>
      <c r="F16" s="9"/>
      <c r="G16" s="9"/>
      <c r="H16" s="49"/>
    </row>
    <row r="17" spans="2:8" ht="15" thickBot="1">
      <c r="B17" s="51"/>
      <c r="C17" s="52"/>
      <c r="D17" s="52"/>
      <c r="E17" s="52"/>
      <c r="F17" s="52"/>
      <c r="G17" s="52"/>
      <c r="H17" s="53"/>
    </row>
    <row r="18" spans="2:8" ht="15" thickTop="1"/>
    <row r="20" spans="2:8" ht="26.25">
      <c r="E20" s="76" t="str">
        <f>+'Check&amp;Bal report'!H1</f>
        <v xml:space="preserve"> </v>
      </c>
    </row>
  </sheetData>
  <phoneticPr fontId="0" type="noConversion"/>
  <printOptions horizontalCentered="1"/>
  <pageMargins left="0.15748031496062992" right="0.15748031496062992" top="0.59055118110236227" bottom="0.59055118110236227" header="0.31496062992125984" footer="0.11811023622047245"/>
  <pageSetup paperSize="8" orientation="landscape" r:id="rId1"/>
  <headerFooter alignWithMargins="0">
    <oddHeader>&amp;R&amp;"CG Omega,Bold"&amp;18&amp;A</oddHeader>
    <oddFooter>&amp;L&amp;8&amp;D
&amp;T&amp;R&amp;8&amp;Z&amp;F</oddFooter>
  </headerFooter>
  <legacyDrawing r:id="rId2"/>
</worksheet>
</file>

<file path=xl/worksheets/sheet3.xml><?xml version="1.0" encoding="utf-8"?>
<worksheet xmlns="http://schemas.openxmlformats.org/spreadsheetml/2006/main" xmlns:r="http://schemas.openxmlformats.org/officeDocument/2006/relationships">
  <sheetPr codeName="Sheet26">
    <pageSetUpPr fitToPage="1"/>
  </sheetPr>
  <dimension ref="A1:AL77"/>
  <sheetViews>
    <sheetView showZeros="0" topLeftCell="A64" zoomScale="75" zoomScaleNormal="75" workbookViewId="0">
      <selection activeCell="H8" sqref="H8"/>
    </sheetView>
  </sheetViews>
  <sheetFormatPr defaultRowHeight="14.25"/>
  <cols>
    <col min="1" max="1" width="6.375" customWidth="1"/>
    <col min="2" max="2" width="8.125" customWidth="1"/>
    <col min="3" max="3" width="4.875" customWidth="1"/>
    <col min="4" max="4" width="12.625" customWidth="1"/>
    <col min="8" max="8" width="9.625" customWidth="1"/>
    <col min="9" max="9" width="10.375" customWidth="1"/>
    <col min="10" max="10" width="3.375" customWidth="1"/>
    <col min="11" max="11" width="9.625" bestFit="1" customWidth="1"/>
    <col min="12" max="12" width="1.875" customWidth="1"/>
    <col min="13" max="13" width="10.125" bestFit="1" customWidth="1"/>
    <col min="14" max="14" width="1.875" customWidth="1"/>
    <col min="15" max="15" width="9.625" bestFit="1" customWidth="1"/>
    <col min="16" max="16" width="1.5" customWidth="1"/>
    <col min="17" max="17" width="9.25" customWidth="1"/>
    <col min="18" max="18" width="2" customWidth="1"/>
    <col min="20" max="20" width="2" customWidth="1"/>
  </cols>
  <sheetData>
    <row r="1" spans="1:38" s="36" customFormat="1" ht="26.25">
      <c r="A1" s="67" t="str">
        <f>+Cover!$E$8</f>
        <v>Regulatory Reporting Pack (RRP)</v>
      </c>
      <c r="E1" s="39"/>
      <c r="H1" s="39" t="str">
        <f>+'Check&amp;Bal report'!$H$1</f>
        <v xml:space="preserve"> </v>
      </c>
      <c r="J1" s="94"/>
      <c r="K1" s="39"/>
      <c r="O1" s="38"/>
    </row>
    <row r="2" spans="1:38" s="36" customFormat="1" ht="26.25">
      <c r="A2" s="41" t="str">
        <f>+'Names and date input'!$D$21</f>
        <v>CN West</v>
      </c>
      <c r="B2" s="40"/>
      <c r="D2" s="37"/>
      <c r="E2" s="39"/>
    </row>
    <row r="3" spans="1:38" s="70" customFormat="1" ht="27" thickBot="1">
      <c r="A3" s="69" t="str">
        <f>+'Names and date input'!$D$9</f>
        <v>2009-10</v>
      </c>
      <c r="D3" s="71"/>
      <c r="E3" s="72"/>
    </row>
    <row r="6" spans="1:38" ht="20.25">
      <c r="A6" s="3" t="s">
        <v>960</v>
      </c>
    </row>
    <row r="7" spans="1:38">
      <c r="AL7" s="5"/>
    </row>
    <row r="8" spans="1:38" ht="15">
      <c r="K8" s="105"/>
      <c r="L8" s="105"/>
      <c r="M8" s="105"/>
      <c r="N8" s="105"/>
      <c r="O8" s="105"/>
      <c r="P8" s="105"/>
      <c r="Q8" s="105"/>
      <c r="AL8" s="5"/>
    </row>
    <row r="9" spans="1:38" ht="18">
      <c r="A9" s="92">
        <v>1</v>
      </c>
      <c r="B9" s="93" t="s">
        <v>711</v>
      </c>
      <c r="M9" s="16"/>
      <c r="AL9" s="5"/>
    </row>
    <row r="10" spans="1:38" ht="18">
      <c r="A10" s="61"/>
      <c r="B10" s="62"/>
      <c r="D10" t="s">
        <v>710</v>
      </c>
      <c r="K10" s="233"/>
      <c r="M10" s="233"/>
      <c r="O10" s="233"/>
      <c r="Q10" s="233"/>
      <c r="S10" s="233"/>
      <c r="U10" s="233"/>
    </row>
    <row r="11" spans="1:38" ht="18">
      <c r="A11" s="61"/>
      <c r="B11" s="62"/>
      <c r="D11" t="s">
        <v>137</v>
      </c>
      <c r="K11" s="107"/>
      <c r="M11" s="107"/>
      <c r="O11" s="107"/>
      <c r="Q11" s="107"/>
      <c r="S11" s="107"/>
      <c r="U11" s="107"/>
    </row>
    <row r="12" spans="1:38" ht="18">
      <c r="A12" s="61"/>
      <c r="B12" s="62"/>
    </row>
    <row r="13" spans="1:38" ht="18">
      <c r="A13" s="61"/>
      <c r="B13" s="62"/>
      <c r="K13" s="1541" t="s">
        <v>775</v>
      </c>
      <c r="L13" s="31"/>
      <c r="M13" s="31"/>
      <c r="N13" s="31"/>
      <c r="O13" s="31"/>
      <c r="P13" s="31"/>
      <c r="Q13" s="1542"/>
      <c r="R13" s="1543"/>
      <c r="S13" s="1543"/>
      <c r="T13" s="1543"/>
      <c r="U13" s="1544"/>
    </row>
    <row r="14" spans="1:38" ht="18">
      <c r="A14" s="92">
        <v>2</v>
      </c>
      <c r="B14" s="93" t="s">
        <v>295</v>
      </c>
    </row>
    <row r="15" spans="1:38" ht="18">
      <c r="A15" s="61"/>
      <c r="D15" t="s">
        <v>802</v>
      </c>
      <c r="K15" s="107"/>
      <c r="M15" s="107"/>
      <c r="O15" s="107"/>
      <c r="Q15" s="107"/>
      <c r="S15" s="107"/>
      <c r="U15" s="107"/>
    </row>
    <row r="16" spans="1:38" ht="18.75" customHeight="1">
      <c r="A16" s="61"/>
      <c r="B16">
        <v>1.1000000000000001</v>
      </c>
      <c r="D16" t="s">
        <v>465</v>
      </c>
      <c r="H16" t="s">
        <v>803</v>
      </c>
      <c r="K16" s="1577"/>
      <c r="M16" s="1577"/>
      <c r="O16" s="1577"/>
      <c r="Q16" s="1577"/>
      <c r="S16" s="1577"/>
      <c r="U16" s="1577"/>
    </row>
    <row r="17" spans="1:21" ht="18" customHeight="1">
      <c r="A17" s="61"/>
      <c r="B17">
        <v>1.2</v>
      </c>
      <c r="D17" t="s">
        <v>500</v>
      </c>
      <c r="H17" t="s">
        <v>803</v>
      </c>
      <c r="K17" s="1577"/>
      <c r="M17" s="1577"/>
      <c r="O17" s="1577"/>
      <c r="Q17" s="1577"/>
      <c r="S17" s="1577"/>
      <c r="U17" s="1577"/>
    </row>
    <row r="18" spans="1:21" ht="18" customHeight="1">
      <c r="A18" s="61"/>
      <c r="B18">
        <v>1.3</v>
      </c>
      <c r="D18" t="s">
        <v>224</v>
      </c>
      <c r="H18" t="s">
        <v>803</v>
      </c>
      <c r="K18" s="1577"/>
      <c r="M18" s="1577"/>
      <c r="O18" s="1577"/>
      <c r="Q18" s="1577"/>
      <c r="S18" s="1577"/>
      <c r="U18" s="1577"/>
    </row>
    <row r="19" spans="1:21" ht="18">
      <c r="A19" s="61"/>
      <c r="B19">
        <v>2.1</v>
      </c>
      <c r="D19" t="s">
        <v>665</v>
      </c>
      <c r="K19" s="107"/>
      <c r="M19" s="107"/>
      <c r="O19" s="107"/>
      <c r="Q19" s="107"/>
      <c r="S19" s="107"/>
      <c r="U19" s="107"/>
    </row>
    <row r="20" spans="1:21" ht="18">
      <c r="A20" s="61"/>
      <c r="B20">
        <v>2.2000000000000002</v>
      </c>
      <c r="D20" t="s">
        <v>666</v>
      </c>
      <c r="K20" s="107"/>
      <c r="M20" s="107"/>
      <c r="O20" s="107"/>
      <c r="Q20" s="107"/>
      <c r="S20" s="107"/>
      <c r="U20" s="107"/>
    </row>
    <row r="21" spans="1:21" ht="18">
      <c r="A21" s="61"/>
      <c r="B21">
        <v>2.2999999999999998</v>
      </c>
      <c r="D21" t="s">
        <v>867</v>
      </c>
      <c r="K21" s="107"/>
      <c r="M21" s="107"/>
      <c r="O21" s="107"/>
      <c r="Q21" s="107"/>
      <c r="S21" s="107"/>
      <c r="U21" s="107"/>
    </row>
    <row r="22" spans="1:21" ht="18">
      <c r="A22" s="61"/>
      <c r="B22">
        <v>2.4</v>
      </c>
      <c r="D22" t="s">
        <v>667</v>
      </c>
      <c r="K22" s="107"/>
      <c r="M22" s="107"/>
      <c r="O22" s="107"/>
      <c r="Q22" s="107"/>
      <c r="S22" s="107"/>
      <c r="U22" s="107"/>
    </row>
    <row r="23" spans="1:21" ht="18" customHeight="1">
      <c r="A23" s="61"/>
      <c r="B23">
        <v>2.5</v>
      </c>
      <c r="D23" t="s">
        <v>668</v>
      </c>
      <c r="K23" s="107"/>
      <c r="M23" s="107"/>
      <c r="O23" s="107"/>
      <c r="Q23" s="107"/>
      <c r="S23" s="107"/>
      <c r="U23" s="107"/>
    </row>
    <row r="24" spans="1:21" ht="18">
      <c r="A24" s="61"/>
      <c r="B24">
        <v>2.6</v>
      </c>
      <c r="D24" t="s">
        <v>1159</v>
      </c>
      <c r="K24" s="107"/>
      <c r="M24" s="107"/>
      <c r="O24" s="107"/>
      <c r="Q24" s="107"/>
      <c r="S24" s="107"/>
      <c r="U24" s="107"/>
    </row>
    <row r="25" spans="1:21" ht="18">
      <c r="A25" s="61"/>
      <c r="B25">
        <v>2.7</v>
      </c>
      <c r="D25" t="s">
        <v>669</v>
      </c>
      <c r="K25" s="107"/>
      <c r="M25" s="107"/>
      <c r="O25" s="107"/>
      <c r="Q25" s="107"/>
      <c r="S25" s="107"/>
      <c r="U25" s="107"/>
    </row>
    <row r="26" spans="1:21" ht="18">
      <c r="A26" s="61"/>
      <c r="B26">
        <v>2.8</v>
      </c>
      <c r="D26" t="s">
        <v>670</v>
      </c>
      <c r="H26" s="2451" t="s">
        <v>1283</v>
      </c>
      <c r="I26" s="2451"/>
      <c r="J26" s="2475"/>
      <c r="K26" s="2450"/>
      <c r="L26" s="2475"/>
      <c r="M26" s="2450"/>
      <c r="N26" s="2475"/>
      <c r="O26" s="2450"/>
      <c r="P26" s="2475"/>
      <c r="Q26" s="2450"/>
      <c r="R26" s="2475"/>
      <c r="S26" s="2450"/>
      <c r="T26" s="2475"/>
      <c r="U26" s="2450"/>
    </row>
    <row r="27" spans="1:21" ht="18">
      <c r="A27" s="61"/>
      <c r="B27">
        <v>2.9</v>
      </c>
      <c r="D27" t="s">
        <v>671</v>
      </c>
      <c r="K27" s="107"/>
      <c r="M27" s="107"/>
      <c r="O27" s="107"/>
      <c r="Q27" s="107"/>
      <c r="S27" s="107"/>
      <c r="U27" s="107"/>
    </row>
    <row r="28" spans="1:21" ht="18">
      <c r="A28" s="61"/>
      <c r="B28" s="1539" t="s">
        <v>727</v>
      </c>
      <c r="D28" t="s">
        <v>672</v>
      </c>
      <c r="K28" s="107"/>
      <c r="M28" s="107"/>
      <c r="O28" s="107"/>
      <c r="Q28" s="107"/>
      <c r="S28" s="107"/>
      <c r="U28" s="107"/>
    </row>
    <row r="29" spans="1:21" ht="18">
      <c r="A29" s="61"/>
      <c r="B29">
        <v>2.11</v>
      </c>
      <c r="D29" t="s">
        <v>312</v>
      </c>
      <c r="K29" s="107"/>
      <c r="M29" s="107"/>
      <c r="O29" s="107"/>
      <c r="Q29" s="107"/>
      <c r="S29" s="107"/>
      <c r="U29" s="107"/>
    </row>
    <row r="30" spans="1:21" ht="18">
      <c r="A30" s="61"/>
      <c r="B30">
        <v>2.12</v>
      </c>
      <c r="D30" t="s">
        <v>771</v>
      </c>
      <c r="H30" s="2451" t="s">
        <v>1283</v>
      </c>
      <c r="I30" s="2451"/>
      <c r="J30" s="2475"/>
      <c r="K30" s="2450"/>
      <c r="L30" s="2475"/>
      <c r="M30" s="2450"/>
      <c r="N30" s="2475"/>
      <c r="O30" s="2450"/>
      <c r="P30" s="2475"/>
      <c r="Q30" s="2450"/>
      <c r="R30" s="2475"/>
      <c r="S30" s="2450"/>
      <c r="T30" s="2475"/>
      <c r="U30" s="2450"/>
    </row>
    <row r="31" spans="1:21" ht="18">
      <c r="A31" s="61"/>
      <c r="B31">
        <v>2.13</v>
      </c>
      <c r="D31" t="s">
        <v>673</v>
      </c>
      <c r="K31" s="107"/>
      <c r="M31" s="107"/>
      <c r="O31" s="107"/>
      <c r="Q31" s="107"/>
      <c r="S31" s="107"/>
      <c r="U31" s="107"/>
    </row>
    <row r="32" spans="1:21" ht="18">
      <c r="A32" s="61"/>
      <c r="B32">
        <v>2.14</v>
      </c>
      <c r="D32" t="s">
        <v>565</v>
      </c>
      <c r="K32" s="107"/>
      <c r="M32" s="107"/>
      <c r="O32" s="107"/>
      <c r="Q32" s="107"/>
      <c r="S32" s="107"/>
      <c r="U32" s="107"/>
    </row>
    <row r="33" spans="1:22" ht="18">
      <c r="A33" s="61"/>
      <c r="B33">
        <v>3.1</v>
      </c>
      <c r="D33" t="s">
        <v>254</v>
      </c>
      <c r="H33" s="2452" t="s">
        <v>1285</v>
      </c>
      <c r="I33" s="2452"/>
      <c r="K33" s="2449"/>
      <c r="M33" s="2449"/>
      <c r="O33" s="2449"/>
      <c r="Q33" s="2449"/>
      <c r="S33" s="2449"/>
      <c r="U33" s="2449"/>
    </row>
    <row r="34" spans="1:22" ht="18">
      <c r="A34" s="61"/>
      <c r="B34">
        <v>3.2</v>
      </c>
      <c r="D34" t="s">
        <v>674</v>
      </c>
      <c r="I34" s="2293"/>
      <c r="K34" s="107"/>
      <c r="M34" s="107"/>
      <c r="O34" s="107"/>
      <c r="Q34" s="107"/>
      <c r="S34" s="107"/>
      <c r="U34" s="107"/>
    </row>
    <row r="35" spans="1:22" ht="18">
      <c r="A35" s="61"/>
      <c r="B35">
        <v>3.3</v>
      </c>
      <c r="D35" t="s">
        <v>657</v>
      </c>
      <c r="H35" s="2452" t="s">
        <v>1285</v>
      </c>
      <c r="I35" s="2448"/>
      <c r="K35" s="2449"/>
      <c r="M35" s="2449"/>
      <c r="O35" s="2449"/>
      <c r="Q35" s="2449"/>
      <c r="S35" s="2449"/>
      <c r="U35" s="2449"/>
      <c r="V35" s="2293"/>
    </row>
    <row r="36" spans="1:22" ht="18.75" customHeight="1">
      <c r="A36" s="61"/>
      <c r="B36">
        <v>3.4</v>
      </c>
      <c r="D36" t="s">
        <v>257</v>
      </c>
      <c r="H36" s="2452" t="s">
        <v>1285</v>
      </c>
      <c r="I36" s="2448"/>
      <c r="K36" s="2449"/>
      <c r="M36" s="2449"/>
      <c r="O36" s="2449"/>
      <c r="Q36" s="2449"/>
      <c r="S36" s="2449"/>
      <c r="U36" s="2449"/>
    </row>
    <row r="37" spans="1:22" ht="18.75" customHeight="1">
      <c r="A37" s="61"/>
      <c r="B37">
        <v>4.0999999999999996</v>
      </c>
      <c r="D37" t="s">
        <v>69</v>
      </c>
      <c r="H37" t="s">
        <v>803</v>
      </c>
      <c r="K37" s="1577"/>
      <c r="M37" s="1577"/>
      <c r="O37" s="1577"/>
      <c r="Q37" s="1577"/>
      <c r="S37" s="1577"/>
      <c r="U37" s="1577"/>
    </row>
    <row r="38" spans="1:22" ht="18">
      <c r="A38" s="61"/>
      <c r="B38">
        <v>4.2</v>
      </c>
      <c r="D38" t="s">
        <v>675</v>
      </c>
      <c r="K38" s="107"/>
      <c r="M38" s="107"/>
      <c r="O38" s="107"/>
      <c r="Q38" s="107"/>
      <c r="S38" s="107"/>
      <c r="U38" s="107"/>
    </row>
    <row r="39" spans="1:22" ht="18">
      <c r="A39" s="61"/>
      <c r="B39">
        <v>4.3</v>
      </c>
      <c r="D39" t="s">
        <v>676</v>
      </c>
      <c r="H39" t="s">
        <v>803</v>
      </c>
      <c r="K39" s="1577"/>
      <c r="M39" s="1577"/>
      <c r="O39" s="1577"/>
      <c r="Q39" s="1577"/>
      <c r="S39" s="1577"/>
      <c r="U39" s="1577"/>
    </row>
    <row r="40" spans="1:22" ht="18">
      <c r="A40" s="61"/>
      <c r="B40">
        <v>4.4000000000000004</v>
      </c>
      <c r="D40" t="s">
        <v>896</v>
      </c>
      <c r="H40" t="s">
        <v>803</v>
      </c>
      <c r="K40" s="1577"/>
      <c r="M40" s="1577"/>
      <c r="O40" s="1577"/>
      <c r="Q40" s="1577"/>
      <c r="S40" s="1577"/>
      <c r="U40" s="1577"/>
    </row>
    <row r="41" spans="1:22" ht="18">
      <c r="A41" s="61"/>
      <c r="B41">
        <v>5.0999999999999996</v>
      </c>
      <c r="D41" t="s">
        <v>677</v>
      </c>
      <c r="H41" s="2451" t="s">
        <v>1283</v>
      </c>
      <c r="I41" s="2451"/>
      <c r="K41" s="2450"/>
      <c r="M41" s="2450"/>
      <c r="O41" s="2450"/>
      <c r="Q41" s="2450"/>
      <c r="S41" s="2450"/>
      <c r="U41" s="2450"/>
    </row>
    <row r="42" spans="1:22" ht="18">
      <c r="A42" s="61"/>
      <c r="B42">
        <f>+B41+0.1</f>
        <v>5.1999999999999993</v>
      </c>
      <c r="D42" t="s">
        <v>68</v>
      </c>
      <c r="H42" s="2451" t="s">
        <v>1283</v>
      </c>
      <c r="I42" s="2451"/>
      <c r="K42" s="2450"/>
      <c r="M42" s="2450"/>
      <c r="O42" s="2450"/>
      <c r="Q42" s="2450"/>
      <c r="S42" s="2450"/>
      <c r="U42" s="2450"/>
    </row>
    <row r="43" spans="1:22" ht="18">
      <c r="A43" s="61"/>
      <c r="B43">
        <f t="shared" ref="B43:B49" si="0">+B42+0.1</f>
        <v>5.2999999999999989</v>
      </c>
      <c r="D43" t="s">
        <v>678</v>
      </c>
      <c r="H43" s="2453" t="s">
        <v>1284</v>
      </c>
      <c r="I43" s="2453"/>
      <c r="K43" s="107"/>
      <c r="M43" s="107"/>
      <c r="O43" s="107"/>
      <c r="Q43" s="107"/>
      <c r="S43" s="107"/>
      <c r="U43" s="107"/>
    </row>
    <row r="44" spans="1:22" ht="18">
      <c r="A44" s="61"/>
      <c r="B44">
        <f t="shared" si="0"/>
        <v>5.3999999999999986</v>
      </c>
      <c r="D44" t="s">
        <v>813</v>
      </c>
      <c r="H44" s="2453" t="s">
        <v>1284</v>
      </c>
      <c r="I44" s="2453"/>
      <c r="K44" s="107"/>
      <c r="M44" s="107"/>
      <c r="O44" s="107"/>
      <c r="Q44" s="107"/>
      <c r="S44" s="107"/>
      <c r="U44" s="107"/>
    </row>
    <row r="45" spans="1:22" ht="18">
      <c r="A45" s="61"/>
      <c r="B45">
        <f t="shared" si="0"/>
        <v>5.4999999999999982</v>
      </c>
      <c r="D45" t="s">
        <v>814</v>
      </c>
      <c r="H45" s="2293"/>
      <c r="K45" s="107"/>
      <c r="M45" s="107"/>
      <c r="O45" s="107"/>
      <c r="Q45" s="107"/>
      <c r="S45" s="107"/>
      <c r="U45" s="107"/>
    </row>
    <row r="46" spans="1:22" ht="18">
      <c r="A46" s="61"/>
      <c r="B46">
        <f t="shared" si="0"/>
        <v>5.5999999999999979</v>
      </c>
      <c r="D46" t="s">
        <v>815</v>
      </c>
      <c r="H46" s="2451" t="s">
        <v>1283</v>
      </c>
      <c r="I46" s="2451"/>
      <c r="K46" s="2450"/>
      <c r="M46" s="2450"/>
      <c r="O46" s="2450"/>
      <c r="Q46" s="2450"/>
      <c r="S46" s="2450"/>
      <c r="U46" s="2450"/>
    </row>
    <row r="47" spans="1:22" ht="18">
      <c r="A47" s="61"/>
      <c r="B47">
        <f t="shared" si="0"/>
        <v>5.6999999999999975</v>
      </c>
      <c r="D47" t="s">
        <v>816</v>
      </c>
      <c r="H47" s="2293"/>
      <c r="K47" s="107"/>
      <c r="M47" s="107"/>
      <c r="O47" s="107"/>
      <c r="Q47" s="107"/>
      <c r="S47" s="107"/>
      <c r="U47" s="107"/>
    </row>
    <row r="48" spans="1:22" ht="18">
      <c r="A48" s="61"/>
      <c r="B48">
        <f t="shared" si="0"/>
        <v>5.7999999999999972</v>
      </c>
      <c r="D48" t="s">
        <v>817</v>
      </c>
      <c r="H48" s="2451" t="s">
        <v>1283</v>
      </c>
      <c r="I48" s="2451"/>
      <c r="K48" s="2450"/>
      <c r="M48" s="2450"/>
      <c r="O48" s="2450"/>
      <c r="Q48" s="2450"/>
      <c r="S48" s="2450"/>
      <c r="U48" s="2450"/>
    </row>
    <row r="49" spans="1:21" ht="18">
      <c r="A49" s="61"/>
      <c r="B49">
        <f t="shared" si="0"/>
        <v>5.8999999999999968</v>
      </c>
      <c r="D49" t="s">
        <v>818</v>
      </c>
      <c r="H49" s="2451" t="s">
        <v>1283</v>
      </c>
      <c r="I49" s="2451"/>
      <c r="K49" s="2450"/>
      <c r="M49" s="2450"/>
      <c r="O49" s="2450"/>
      <c r="Q49" s="2450"/>
      <c r="S49" s="2450"/>
      <c r="U49" s="2450"/>
    </row>
    <row r="50" spans="1:21" ht="18">
      <c r="A50" s="61"/>
      <c r="B50" s="445" t="s">
        <v>819</v>
      </c>
      <c r="D50" t="s">
        <v>820</v>
      </c>
      <c r="H50" s="2451" t="s">
        <v>1283</v>
      </c>
      <c r="I50" s="2451"/>
      <c r="K50" s="2450"/>
      <c r="M50" s="2450"/>
      <c r="O50" s="2450"/>
      <c r="Q50" s="2450"/>
      <c r="S50" s="2450"/>
      <c r="U50" s="2450"/>
    </row>
    <row r="51" spans="1:21" ht="18">
      <c r="A51" s="61"/>
      <c r="B51" s="62"/>
    </row>
    <row r="52" spans="1:21" ht="18">
      <c r="A52" s="92">
        <f>+A14+1</f>
        <v>3</v>
      </c>
      <c r="B52" s="93" t="s">
        <v>544</v>
      </c>
    </row>
    <row r="53" spans="1:21">
      <c r="A53" s="496" t="s">
        <v>778</v>
      </c>
      <c r="B53" s="89" t="s">
        <v>428</v>
      </c>
      <c r="K53" s="107"/>
      <c r="M53" s="107"/>
      <c r="O53" s="107"/>
      <c r="Q53" s="107"/>
      <c r="S53" s="107"/>
      <c r="U53" s="107"/>
    </row>
    <row r="54" spans="1:21" ht="18">
      <c r="A54" s="61"/>
      <c r="B54" s="90" t="s">
        <v>614</v>
      </c>
    </row>
    <row r="55" spans="1:21">
      <c r="A55" s="16"/>
    </row>
    <row r="56" spans="1:21">
      <c r="A56" s="16" t="s">
        <v>779</v>
      </c>
      <c r="B56" s="85" t="s">
        <v>1125</v>
      </c>
      <c r="C56" s="85"/>
      <c r="D56" s="85"/>
      <c r="E56" s="85"/>
      <c r="F56" s="85"/>
      <c r="G56" s="85"/>
      <c r="H56" s="85"/>
      <c r="I56" s="85"/>
      <c r="J56" s="85"/>
      <c r="K56" s="107"/>
      <c r="L56" s="85"/>
      <c r="M56" s="107"/>
      <c r="O56" s="107"/>
      <c r="Q56" s="107"/>
      <c r="S56" s="107"/>
      <c r="U56" s="107"/>
    </row>
    <row r="57" spans="1:21">
      <c r="A57" s="16"/>
      <c r="B57" s="87" t="s">
        <v>89</v>
      </c>
      <c r="C57" s="84"/>
      <c r="D57" s="84"/>
      <c r="E57" s="84"/>
      <c r="F57" s="84"/>
      <c r="G57" s="84"/>
      <c r="H57" s="84"/>
      <c r="I57" s="84"/>
      <c r="J57" s="84"/>
      <c r="K57" s="84"/>
      <c r="L57" s="84"/>
      <c r="M57" s="84"/>
      <c r="O57" s="84"/>
      <c r="Q57" s="84"/>
      <c r="S57" s="84"/>
      <c r="U57" s="84"/>
    </row>
    <row r="58" spans="1:21">
      <c r="A58" s="16"/>
      <c r="B58" s="87"/>
      <c r="C58" s="84"/>
      <c r="D58" s="84"/>
      <c r="E58" s="84"/>
      <c r="F58" s="84"/>
      <c r="G58" s="84"/>
      <c r="H58" s="84"/>
      <c r="I58" s="84"/>
      <c r="J58" s="84"/>
      <c r="K58" s="84"/>
      <c r="L58" s="84"/>
      <c r="M58" s="84"/>
      <c r="N58" s="84"/>
      <c r="O58" s="84"/>
      <c r="Q58" s="84"/>
      <c r="S58" s="84"/>
      <c r="U58" s="84"/>
    </row>
    <row r="59" spans="1:21" ht="30" customHeight="1">
      <c r="A59" s="103" t="s">
        <v>780</v>
      </c>
      <c r="B59" s="2784" t="s">
        <v>96</v>
      </c>
      <c r="C59" s="2784"/>
      <c r="D59" s="2784"/>
      <c r="E59" s="2784"/>
      <c r="F59" s="2784"/>
      <c r="G59" s="2784"/>
      <c r="H59" s="2784"/>
      <c r="I59" s="2784"/>
      <c r="J59" s="85"/>
      <c r="K59" s="107"/>
      <c r="L59" s="85"/>
      <c r="M59" s="107"/>
      <c r="O59" s="107"/>
      <c r="Q59" s="107"/>
      <c r="S59" s="107"/>
      <c r="U59" s="107"/>
    </row>
    <row r="60" spans="1:21">
      <c r="A60" s="16"/>
      <c r="B60" s="84" t="s">
        <v>97</v>
      </c>
      <c r="C60" s="85" t="s">
        <v>98</v>
      </c>
      <c r="D60" s="86"/>
      <c r="E60" s="84"/>
      <c r="F60" s="84"/>
      <c r="G60" s="86"/>
      <c r="H60" s="86"/>
      <c r="I60" s="86"/>
      <c r="J60" s="84"/>
      <c r="K60" s="84"/>
      <c r="L60" s="84"/>
      <c r="M60" s="84"/>
      <c r="O60" s="84"/>
      <c r="Q60" s="84"/>
      <c r="S60" s="84"/>
      <c r="U60" s="84"/>
    </row>
    <row r="61" spans="1:21">
      <c r="A61" s="16"/>
      <c r="B61" s="84" t="s">
        <v>99</v>
      </c>
      <c r="C61" s="85" t="s">
        <v>82</v>
      </c>
      <c r="D61" s="86"/>
      <c r="E61" s="84"/>
      <c r="F61" s="84"/>
      <c r="G61" s="86"/>
      <c r="H61" s="86"/>
      <c r="I61" s="86"/>
      <c r="J61" s="84"/>
      <c r="K61" s="84"/>
      <c r="L61" s="84"/>
      <c r="M61" s="84"/>
      <c r="O61" s="84"/>
      <c r="Q61" s="84"/>
      <c r="S61" s="84"/>
      <c r="U61" s="84"/>
    </row>
    <row r="62" spans="1:21">
      <c r="A62" s="16"/>
      <c r="B62" s="85"/>
      <c r="C62" s="84"/>
      <c r="D62" s="84"/>
      <c r="E62" s="84"/>
      <c r="F62" s="84"/>
      <c r="G62" s="84"/>
      <c r="H62" s="84"/>
      <c r="I62" s="84"/>
      <c r="J62" s="84"/>
      <c r="K62" s="84"/>
      <c r="L62" s="84"/>
      <c r="M62" s="84"/>
      <c r="O62" s="84"/>
      <c r="Q62" s="84"/>
      <c r="S62" s="84"/>
      <c r="U62" s="84"/>
    </row>
    <row r="63" spans="1:21">
      <c r="A63" s="16" t="s">
        <v>781</v>
      </c>
      <c r="B63" s="88" t="s">
        <v>822</v>
      </c>
      <c r="C63" s="84"/>
      <c r="D63" s="86"/>
      <c r="E63" s="84"/>
      <c r="F63" s="84"/>
      <c r="G63" s="86"/>
      <c r="H63" s="86"/>
      <c r="I63" s="86"/>
      <c r="J63" s="84"/>
      <c r="K63" s="107"/>
      <c r="L63" s="84"/>
      <c r="M63" s="107"/>
      <c r="O63" s="107"/>
      <c r="Q63" s="107"/>
      <c r="S63" s="107"/>
      <c r="U63" s="107"/>
    </row>
    <row r="64" spans="1:21">
      <c r="A64" s="16"/>
      <c r="B64" s="84"/>
      <c r="C64" s="84"/>
      <c r="D64" s="84"/>
      <c r="E64" s="84"/>
      <c r="F64" s="84"/>
      <c r="G64" s="84"/>
      <c r="H64" s="84"/>
      <c r="I64" s="84"/>
      <c r="J64" s="84"/>
      <c r="K64" s="84"/>
      <c r="L64" s="84"/>
      <c r="M64" s="84"/>
      <c r="O64" s="84"/>
      <c r="Q64" s="84"/>
      <c r="S64" s="84"/>
      <c r="U64" s="84"/>
    </row>
    <row r="65" spans="1:21" ht="30.75" customHeight="1">
      <c r="A65" s="103" t="s">
        <v>782</v>
      </c>
      <c r="B65" s="2784" t="s">
        <v>823</v>
      </c>
      <c r="C65" s="2784"/>
      <c r="D65" s="2784"/>
      <c r="E65" s="2784"/>
      <c r="F65" s="2784"/>
      <c r="G65" s="2784"/>
      <c r="H65" s="2784"/>
      <c r="I65" s="2784"/>
      <c r="J65" s="85"/>
      <c r="K65" s="107"/>
      <c r="L65" s="85"/>
      <c r="M65" s="107"/>
      <c r="O65" s="107"/>
      <c r="Q65" s="107"/>
      <c r="S65" s="107"/>
      <c r="U65" s="107"/>
    </row>
    <row r="66" spans="1:21">
      <c r="A66" s="16"/>
      <c r="B66" s="9"/>
      <c r="C66" s="9"/>
      <c r="D66" s="9"/>
      <c r="E66" s="9"/>
      <c r="F66" s="9"/>
      <c r="G66" s="9"/>
      <c r="H66" s="9"/>
      <c r="I66" s="9"/>
      <c r="J66" s="9"/>
      <c r="K66" s="9"/>
      <c r="L66" s="9"/>
      <c r="M66" s="9"/>
      <c r="O66" s="9"/>
      <c r="Q66" s="9"/>
      <c r="S66" s="9"/>
      <c r="U66" s="9"/>
    </row>
    <row r="67" spans="1:21">
      <c r="A67" s="16" t="s">
        <v>783</v>
      </c>
      <c r="B67" t="s">
        <v>809</v>
      </c>
      <c r="K67" s="107"/>
      <c r="M67" s="107"/>
      <c r="O67" s="107"/>
      <c r="Q67" s="107"/>
      <c r="S67" s="107"/>
      <c r="U67" s="107"/>
    </row>
    <row r="68" spans="1:21">
      <c r="A68" s="16"/>
    </row>
    <row r="69" spans="1:21">
      <c r="A69" s="16" t="s">
        <v>175</v>
      </c>
      <c r="B69" t="s">
        <v>90</v>
      </c>
      <c r="K69" s="107"/>
      <c r="M69" s="107"/>
      <c r="O69" s="107"/>
      <c r="Q69" s="107"/>
      <c r="S69" s="107"/>
      <c r="U69" s="107"/>
    </row>
    <row r="70" spans="1:21">
      <c r="A70" s="16"/>
    </row>
    <row r="71" spans="1:21">
      <c r="A71" s="16" t="s">
        <v>134</v>
      </c>
      <c r="B71" t="s">
        <v>821</v>
      </c>
      <c r="K71" s="107"/>
      <c r="M71" s="107"/>
      <c r="O71" s="107"/>
      <c r="Q71" s="107"/>
      <c r="S71" s="107"/>
      <c r="U71" s="107"/>
    </row>
    <row r="72" spans="1:21">
      <c r="A72" s="16"/>
    </row>
    <row r="73" spans="1:21">
      <c r="A73" s="16" t="s">
        <v>135</v>
      </c>
      <c r="B73" t="s">
        <v>1128</v>
      </c>
      <c r="K73" s="107"/>
      <c r="M73" s="233"/>
      <c r="O73" s="233"/>
      <c r="Q73" s="233"/>
      <c r="S73" s="233"/>
      <c r="U73" s="233"/>
    </row>
    <row r="75" spans="1:21">
      <c r="A75" s="2122" t="s">
        <v>162</v>
      </c>
      <c r="B75" t="s">
        <v>65</v>
      </c>
      <c r="K75" s="233"/>
      <c r="M75" s="233"/>
      <c r="O75" s="233"/>
      <c r="Q75" s="233"/>
      <c r="S75" s="233"/>
      <c r="U75" s="233"/>
    </row>
    <row r="77" spans="1:21" ht="30.75" customHeight="1">
      <c r="A77" s="2122" t="s">
        <v>163</v>
      </c>
      <c r="B77" s="2785" t="s">
        <v>545</v>
      </c>
      <c r="C77" s="2785"/>
      <c r="D77" s="2785"/>
      <c r="E77" s="2785"/>
      <c r="F77" s="2785"/>
      <c r="G77" s="2785"/>
      <c r="H77" s="2785"/>
      <c r="I77" s="2785"/>
      <c r="K77" s="233"/>
      <c r="M77" s="233"/>
      <c r="O77" s="233"/>
      <c r="Q77" s="233"/>
      <c r="S77" s="233"/>
      <c r="U77" s="233"/>
    </row>
  </sheetData>
  <mergeCells count="3">
    <mergeCell ref="B65:I65"/>
    <mergeCell ref="B59:I59"/>
    <mergeCell ref="B77:I77"/>
  </mergeCells>
  <phoneticPr fontId="0" type="noConversion"/>
  <printOptions horizontalCentered="1"/>
  <pageMargins left="0.15748031496062992" right="0.15748031496062992" top="0.59055118110236227" bottom="0.59055118110236227" header="0.31496062992125984" footer="0.11811023622047245"/>
  <pageSetup paperSize="9" scale="63" orientation="portrait" r:id="rId1"/>
  <headerFooter alignWithMargins="0">
    <oddHeader>&amp;R&amp;"CG Omega,Bold"&amp;18&amp;A</oddHeader>
    <oddFooter>&amp;L&amp;8&amp;D
&amp;T&amp;R&amp;8&amp;Z&amp;F</oddFooter>
  </headerFooter>
  <legacyDrawing r:id="rId2"/>
</worksheet>
</file>

<file path=xl/worksheets/sheet4.xml><?xml version="1.0" encoding="utf-8"?>
<worksheet xmlns="http://schemas.openxmlformats.org/spreadsheetml/2006/main" xmlns:r="http://schemas.openxmlformats.org/officeDocument/2006/relationships">
  <sheetPr codeName="Sheet30">
    <pageSetUpPr fitToPage="1"/>
  </sheetPr>
  <dimension ref="A1:HU240"/>
  <sheetViews>
    <sheetView showZeros="0" topLeftCell="A46" zoomScale="75" workbookViewId="0">
      <selection activeCell="H8" sqref="H8"/>
    </sheetView>
  </sheetViews>
  <sheetFormatPr defaultRowHeight="14.25"/>
  <cols>
    <col min="2" max="2" width="10.25" customWidth="1"/>
    <col min="108" max="108" width="8.875" customWidth="1"/>
  </cols>
  <sheetData>
    <row r="1" spans="1:128" s="36" customFormat="1" ht="26.25">
      <c r="A1" s="67" t="str">
        <f>+Cover!$E$8</f>
        <v>Regulatory Reporting Pack (RRP)</v>
      </c>
      <c r="E1" s="39"/>
      <c r="H1" s="75" t="str">
        <f>IF(C49=0," ","CAUTION - THIS PACK DOES NOT BALANCE")</f>
        <v xml:space="preserve"> </v>
      </c>
      <c r="J1" s="94"/>
      <c r="K1" s="39"/>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row>
    <row r="2" spans="1:128" s="36" customFormat="1" ht="26.25">
      <c r="A2" s="41" t="str">
        <f>+'Names and date input'!$D$21</f>
        <v>CN West</v>
      </c>
      <c r="B2" s="40"/>
      <c r="D2" s="37"/>
      <c r="E2" s="39"/>
    </row>
    <row r="3" spans="1:128" s="70" customFormat="1" ht="27" thickBot="1">
      <c r="A3" s="69" t="str">
        <f>+'Names and date input'!$D$9</f>
        <v>2009-10</v>
      </c>
      <c r="D3" s="71"/>
      <c r="E3" s="72"/>
    </row>
    <row r="4" spans="1:128">
      <c r="A4" s="1"/>
    </row>
    <row r="5" spans="1:128">
      <c r="A5" s="1"/>
    </row>
    <row r="6" spans="1:128" s="9" customFormat="1" ht="20.25">
      <c r="A6" s="1917" t="s">
        <v>444</v>
      </c>
    </row>
    <row r="7" spans="1:128" s="9" customFormat="1">
      <c r="DX7" s="8"/>
    </row>
    <row r="8" spans="1:128" ht="15">
      <c r="A8" s="22"/>
    </row>
    <row r="9" spans="1:128" s="12" customFormat="1" ht="33.75" customHeight="1">
      <c r="B9" s="12" t="s">
        <v>182</v>
      </c>
      <c r="C9" s="12" t="s">
        <v>248</v>
      </c>
      <c r="E9" s="12" t="s">
        <v>248</v>
      </c>
    </row>
    <row r="10" spans="1:128" s="12" customFormat="1">
      <c r="B10" s="454">
        <v>2.1</v>
      </c>
      <c r="C10" s="454" t="str">
        <f t="shared" ref="C10:C24" si="0">IF(C30=0,"OK"," ")</f>
        <v>OK</v>
      </c>
      <c r="E10" s="12" t="str">
        <f t="shared" ref="E10:E24" si="1">IF(C30=0," ","Error")</f>
        <v xml:space="preserve"> </v>
      </c>
    </row>
    <row r="11" spans="1:128" s="12" customFormat="1">
      <c r="B11" s="454">
        <v>2.2000000000000002</v>
      </c>
      <c r="C11" s="454" t="str">
        <f t="shared" si="0"/>
        <v>OK</v>
      </c>
      <c r="E11" s="12" t="str">
        <f t="shared" si="1"/>
        <v xml:space="preserve"> </v>
      </c>
    </row>
    <row r="12" spans="1:128" s="12" customFormat="1">
      <c r="B12" s="454">
        <v>2.2999999999999998</v>
      </c>
      <c r="C12" s="454" t="str">
        <f t="shared" si="0"/>
        <v>OK</v>
      </c>
      <c r="E12" s="12" t="str">
        <f t="shared" si="1"/>
        <v xml:space="preserve"> </v>
      </c>
    </row>
    <row r="13" spans="1:128" s="12" customFormat="1">
      <c r="B13" s="454">
        <v>2.4</v>
      </c>
      <c r="C13" s="454" t="str">
        <f t="shared" si="0"/>
        <v>OK</v>
      </c>
      <c r="E13" s="12" t="str">
        <f t="shared" si="1"/>
        <v xml:space="preserve"> </v>
      </c>
    </row>
    <row r="14" spans="1:128" s="12" customFormat="1">
      <c r="A14" s="13"/>
      <c r="B14" s="454">
        <v>2.5</v>
      </c>
      <c r="C14" s="454" t="str">
        <f t="shared" si="0"/>
        <v>OK</v>
      </c>
      <c r="E14" s="12" t="str">
        <f t="shared" si="1"/>
        <v xml:space="preserve"> </v>
      </c>
    </row>
    <row r="15" spans="1:128" s="12" customFormat="1">
      <c r="A15" s="13"/>
      <c r="B15" s="454">
        <v>2.6</v>
      </c>
      <c r="C15" s="454" t="str">
        <f t="shared" si="0"/>
        <v>OK</v>
      </c>
      <c r="E15" s="12" t="str">
        <f t="shared" si="1"/>
        <v xml:space="preserve"> </v>
      </c>
    </row>
    <row r="16" spans="1:128" s="12" customFormat="1">
      <c r="A16" s="13"/>
      <c r="B16" s="454">
        <v>2.7</v>
      </c>
      <c r="C16" s="454" t="str">
        <f t="shared" si="0"/>
        <v>OK</v>
      </c>
      <c r="E16" s="12" t="str">
        <f t="shared" si="1"/>
        <v xml:space="preserve"> </v>
      </c>
    </row>
    <row r="17" spans="1:108" s="12" customFormat="1" ht="15">
      <c r="A17" s="460"/>
      <c r="B17" s="454">
        <v>2.9</v>
      </c>
      <c r="C17" s="454" t="str">
        <f t="shared" si="0"/>
        <v>OK</v>
      </c>
      <c r="E17" s="12" t="str">
        <f t="shared" si="1"/>
        <v xml:space="preserve"> </v>
      </c>
    </row>
    <row r="18" spans="1:108" s="12" customFormat="1">
      <c r="B18" s="2781" t="s">
        <v>727</v>
      </c>
      <c r="C18" s="454" t="str">
        <f t="shared" si="0"/>
        <v>OK</v>
      </c>
      <c r="E18" s="12" t="str">
        <f t="shared" si="1"/>
        <v xml:space="preserve"> </v>
      </c>
    </row>
    <row r="19" spans="1:108" s="12" customFormat="1">
      <c r="B19" s="454">
        <v>2.11</v>
      </c>
      <c r="C19" s="454" t="str">
        <f t="shared" si="0"/>
        <v>OK</v>
      </c>
      <c r="E19" s="12" t="str">
        <f t="shared" si="1"/>
        <v xml:space="preserve"> </v>
      </c>
    </row>
    <row r="20" spans="1:108" s="12" customFormat="1">
      <c r="B20" s="454">
        <v>2.13</v>
      </c>
      <c r="C20" s="454" t="str">
        <f t="shared" si="0"/>
        <v>OK</v>
      </c>
      <c r="E20" s="12" t="str">
        <f t="shared" si="1"/>
        <v xml:space="preserve"> </v>
      </c>
    </row>
    <row r="21" spans="1:108" s="12" customFormat="1">
      <c r="B21" s="454">
        <v>3.2</v>
      </c>
      <c r="C21" s="454" t="str">
        <f t="shared" si="0"/>
        <v>OK</v>
      </c>
      <c r="E21" s="12" t="str">
        <f t="shared" si="1"/>
        <v xml:space="preserve"> </v>
      </c>
    </row>
    <row r="22" spans="1:108" s="12" customFormat="1">
      <c r="B22" s="454">
        <v>4.2</v>
      </c>
      <c r="C22" s="454" t="str">
        <f t="shared" si="0"/>
        <v>OK</v>
      </c>
      <c r="E22" s="12" t="str">
        <f t="shared" si="1"/>
        <v xml:space="preserve"> </v>
      </c>
    </row>
    <row r="23" spans="1:108" s="12" customFormat="1" ht="15">
      <c r="A23" s="460"/>
      <c r="B23" s="454">
        <v>4.3</v>
      </c>
      <c r="C23" s="454" t="str">
        <f t="shared" si="0"/>
        <v>OK</v>
      </c>
      <c r="E23" s="12" t="str">
        <f t="shared" si="1"/>
        <v xml:space="preserve"> </v>
      </c>
    </row>
    <row r="24" spans="1:108" s="12" customFormat="1">
      <c r="B24" s="454">
        <v>5.7</v>
      </c>
      <c r="C24" s="454" t="str">
        <f t="shared" si="0"/>
        <v>OK</v>
      </c>
      <c r="E24" s="12" t="str">
        <f t="shared" si="1"/>
        <v xml:space="preserve"> </v>
      </c>
    </row>
    <row r="25" spans="1:108" s="12" customFormat="1"/>
    <row r="26" spans="1:108" s="12" customFormat="1"/>
    <row r="27" spans="1:108" s="12" customFormat="1"/>
    <row r="28" spans="1:108" s="12" customFormat="1">
      <c r="B28" s="12" t="s">
        <v>249</v>
      </c>
    </row>
    <row r="29" spans="1:108" s="12" customFormat="1">
      <c r="B29" s="454" t="s">
        <v>182</v>
      </c>
      <c r="C29" s="454"/>
    </row>
    <row r="30" spans="1:108" s="12" customFormat="1">
      <c r="B30" s="454">
        <v>2.1</v>
      </c>
      <c r="C30" s="454">
        <f>SUM(D30:DD30)</f>
        <v>0</v>
      </c>
      <c r="D30" s="12">
        <f t="shared" ref="D30:S30" si="2">IF(C53="OK",0,IF(C53="Error",1,0))</f>
        <v>0</v>
      </c>
      <c r="E30" s="12">
        <f t="shared" si="2"/>
        <v>0</v>
      </c>
      <c r="F30" s="12">
        <f t="shared" si="2"/>
        <v>0</v>
      </c>
      <c r="G30" s="12">
        <f t="shared" si="2"/>
        <v>0</v>
      </c>
      <c r="H30" s="12">
        <f t="shared" si="2"/>
        <v>0</v>
      </c>
      <c r="I30" s="12">
        <f t="shared" si="2"/>
        <v>0</v>
      </c>
      <c r="J30" s="12">
        <f t="shared" si="2"/>
        <v>0</v>
      </c>
      <c r="K30" s="12">
        <f t="shared" si="2"/>
        <v>0</v>
      </c>
      <c r="L30" s="12">
        <f t="shared" si="2"/>
        <v>0</v>
      </c>
      <c r="M30" s="12">
        <f t="shared" si="2"/>
        <v>0</v>
      </c>
      <c r="N30" s="12">
        <f t="shared" si="2"/>
        <v>0</v>
      </c>
      <c r="O30" s="12">
        <f t="shared" si="2"/>
        <v>0</v>
      </c>
      <c r="P30" s="12">
        <f t="shared" si="2"/>
        <v>0</v>
      </c>
      <c r="Q30" s="12">
        <f t="shared" si="2"/>
        <v>0</v>
      </c>
      <c r="R30" s="12">
        <f t="shared" si="2"/>
        <v>0</v>
      </c>
      <c r="S30" s="12">
        <f t="shared" si="2"/>
        <v>0</v>
      </c>
      <c r="U30" s="12">
        <f t="shared" ref="U30:AF30" si="3">IF(T53="OK",0,IF(T53="Error",1,0))</f>
        <v>0</v>
      </c>
      <c r="V30" s="12">
        <f t="shared" si="3"/>
        <v>0</v>
      </c>
      <c r="W30" s="12">
        <f t="shared" si="3"/>
        <v>0</v>
      </c>
      <c r="X30" s="12">
        <f t="shared" si="3"/>
        <v>0</v>
      </c>
      <c r="Y30" s="12">
        <f t="shared" si="3"/>
        <v>0</v>
      </c>
      <c r="Z30" s="12">
        <f t="shared" si="3"/>
        <v>0</v>
      </c>
      <c r="AA30" s="12">
        <f t="shared" si="3"/>
        <v>0</v>
      </c>
      <c r="AB30" s="12">
        <f t="shared" si="3"/>
        <v>0</v>
      </c>
      <c r="AC30" s="12">
        <f t="shared" si="3"/>
        <v>0</v>
      </c>
      <c r="AD30" s="12">
        <f t="shared" si="3"/>
        <v>0</v>
      </c>
      <c r="AE30" s="12">
        <f t="shared" si="3"/>
        <v>0</v>
      </c>
      <c r="AF30" s="12">
        <f t="shared" si="3"/>
        <v>0</v>
      </c>
      <c r="AG30" s="12">
        <f t="shared" ref="AG30:AQ30" si="4">IF(AF53="OK",0,IF(AF53="Error",1,0))</f>
        <v>0</v>
      </c>
      <c r="AH30" s="12">
        <f t="shared" si="4"/>
        <v>0</v>
      </c>
      <c r="AI30" s="12">
        <f t="shared" si="4"/>
        <v>0</v>
      </c>
      <c r="AJ30" s="12">
        <f t="shared" si="4"/>
        <v>0</v>
      </c>
      <c r="AK30" s="12">
        <f t="shared" si="4"/>
        <v>0</v>
      </c>
      <c r="AL30" s="12">
        <f t="shared" si="4"/>
        <v>0</v>
      </c>
      <c r="AM30" s="12">
        <f t="shared" si="4"/>
        <v>0</v>
      </c>
      <c r="AN30" s="12">
        <f t="shared" si="4"/>
        <v>0</v>
      </c>
      <c r="AO30" s="12">
        <f t="shared" si="4"/>
        <v>0</v>
      </c>
      <c r="AP30" s="12">
        <f t="shared" si="4"/>
        <v>0</v>
      </c>
      <c r="AQ30" s="12">
        <f t="shared" si="4"/>
        <v>0</v>
      </c>
      <c r="AR30" s="12">
        <f t="shared" ref="AR30:BO30" si="5">IF(AQ53="OK",0,IF(AQ53="Error",1,0))</f>
        <v>0</v>
      </c>
      <c r="AS30" s="12">
        <f t="shared" si="5"/>
        <v>0</v>
      </c>
      <c r="AT30" s="12">
        <f t="shared" si="5"/>
        <v>0</v>
      </c>
      <c r="AU30" s="12">
        <f t="shared" si="5"/>
        <v>0</v>
      </c>
      <c r="AV30" s="12">
        <f t="shared" si="5"/>
        <v>0</v>
      </c>
      <c r="AW30" s="12">
        <f t="shared" si="5"/>
        <v>0</v>
      </c>
      <c r="AX30" s="12">
        <f t="shared" si="5"/>
        <v>0</v>
      </c>
      <c r="AY30" s="12">
        <f t="shared" si="5"/>
        <v>0</v>
      </c>
      <c r="AZ30" s="12">
        <f t="shared" si="5"/>
        <v>0</v>
      </c>
      <c r="BA30" s="12">
        <f t="shared" si="5"/>
        <v>0</v>
      </c>
      <c r="BB30" s="12">
        <f t="shared" si="5"/>
        <v>0</v>
      </c>
      <c r="BC30" s="12">
        <f t="shared" si="5"/>
        <v>0</v>
      </c>
      <c r="BD30" s="12">
        <f t="shared" si="5"/>
        <v>0</v>
      </c>
      <c r="BE30" s="12">
        <f t="shared" si="5"/>
        <v>0</v>
      </c>
      <c r="BF30" s="12">
        <f t="shared" si="5"/>
        <v>0</v>
      </c>
      <c r="BG30" s="12">
        <f t="shared" si="5"/>
        <v>0</v>
      </c>
      <c r="BH30" s="12">
        <f t="shared" si="5"/>
        <v>0</v>
      </c>
      <c r="BI30" s="12">
        <f t="shared" si="5"/>
        <v>0</v>
      </c>
      <c r="BJ30" s="12">
        <f t="shared" si="5"/>
        <v>0</v>
      </c>
      <c r="BK30" s="12">
        <f t="shared" si="5"/>
        <v>0</v>
      </c>
      <c r="BL30" s="12">
        <f t="shared" si="5"/>
        <v>0</v>
      </c>
      <c r="BM30" s="12">
        <f t="shared" si="5"/>
        <v>0</v>
      </c>
      <c r="BN30" s="12">
        <f t="shared" si="5"/>
        <v>0</v>
      </c>
      <c r="BO30" s="12">
        <f t="shared" si="5"/>
        <v>0</v>
      </c>
      <c r="BP30" s="12">
        <f t="shared" ref="BP30:CU30" si="6">IF(BO53="OK",0,IF(BO53="Error",1,0))</f>
        <v>0</v>
      </c>
      <c r="BQ30" s="12">
        <f t="shared" si="6"/>
        <v>0</v>
      </c>
      <c r="BR30" s="12">
        <f t="shared" si="6"/>
        <v>0</v>
      </c>
      <c r="BS30" s="12">
        <f t="shared" si="6"/>
        <v>0</v>
      </c>
      <c r="BT30" s="12">
        <f t="shared" si="6"/>
        <v>0</v>
      </c>
      <c r="BU30" s="12">
        <f t="shared" si="6"/>
        <v>0</v>
      </c>
      <c r="BV30" s="12">
        <f t="shared" si="6"/>
        <v>0</v>
      </c>
      <c r="BW30" s="12">
        <f t="shared" si="6"/>
        <v>0</v>
      </c>
      <c r="BX30" s="12">
        <f t="shared" si="6"/>
        <v>0</v>
      </c>
      <c r="BY30" s="12">
        <f t="shared" si="6"/>
        <v>0</v>
      </c>
      <c r="BZ30" s="12">
        <f t="shared" si="6"/>
        <v>0</v>
      </c>
      <c r="CA30" s="12">
        <f t="shared" si="6"/>
        <v>0</v>
      </c>
      <c r="CB30" s="12">
        <f t="shared" si="6"/>
        <v>0</v>
      </c>
      <c r="CC30" s="12">
        <f t="shared" si="6"/>
        <v>0</v>
      </c>
      <c r="CD30" s="12">
        <f t="shared" si="6"/>
        <v>0</v>
      </c>
      <c r="CE30" s="12">
        <f t="shared" si="6"/>
        <v>0</v>
      </c>
      <c r="CF30" s="12">
        <f t="shared" si="6"/>
        <v>0</v>
      </c>
      <c r="CG30" s="12">
        <f t="shared" si="6"/>
        <v>0</v>
      </c>
      <c r="CH30" s="12">
        <f t="shared" si="6"/>
        <v>0</v>
      </c>
      <c r="CI30" s="12">
        <f t="shared" si="6"/>
        <v>0</v>
      </c>
      <c r="CJ30" s="12">
        <f t="shared" si="6"/>
        <v>0</v>
      </c>
      <c r="CK30" s="12">
        <f t="shared" si="6"/>
        <v>0</v>
      </c>
      <c r="CL30" s="12">
        <f t="shared" si="6"/>
        <v>0</v>
      </c>
      <c r="CM30" s="12">
        <f t="shared" si="6"/>
        <v>0</v>
      </c>
      <c r="CN30" s="12">
        <f t="shared" si="6"/>
        <v>0</v>
      </c>
      <c r="CO30" s="12">
        <f t="shared" si="6"/>
        <v>0</v>
      </c>
      <c r="CP30" s="12">
        <f t="shared" si="6"/>
        <v>0</v>
      </c>
      <c r="CQ30" s="12">
        <f t="shared" si="6"/>
        <v>0</v>
      </c>
      <c r="CR30" s="12">
        <f t="shared" si="6"/>
        <v>0</v>
      </c>
      <c r="CS30" s="12">
        <f t="shared" si="6"/>
        <v>0</v>
      </c>
      <c r="CT30" s="12">
        <f t="shared" si="6"/>
        <v>0</v>
      </c>
      <c r="CU30" s="12">
        <f t="shared" si="6"/>
        <v>0</v>
      </c>
      <c r="CV30" s="12">
        <f t="shared" ref="CV30:DD30" si="7">IF(CU53="OK",0,IF(CU53="Error",1,0))</f>
        <v>0</v>
      </c>
      <c r="CW30" s="12">
        <f t="shared" si="7"/>
        <v>0</v>
      </c>
      <c r="CX30" s="12">
        <f t="shared" si="7"/>
        <v>0</v>
      </c>
      <c r="CY30" s="12">
        <f t="shared" si="7"/>
        <v>0</v>
      </c>
      <c r="CZ30" s="12">
        <f t="shared" si="7"/>
        <v>0</v>
      </c>
      <c r="DA30" s="12">
        <f t="shared" si="7"/>
        <v>0</v>
      </c>
      <c r="DB30" s="12">
        <f t="shared" si="7"/>
        <v>0</v>
      </c>
      <c r="DC30" s="12">
        <f t="shared" si="7"/>
        <v>0</v>
      </c>
      <c r="DD30" s="12">
        <f t="shared" si="7"/>
        <v>0</v>
      </c>
    </row>
    <row r="31" spans="1:108" s="12" customFormat="1">
      <c r="B31" s="454">
        <v>2.2000000000000002</v>
      </c>
      <c r="C31" s="454">
        <f>SUM(D31:DD31)</f>
        <v>0</v>
      </c>
      <c r="D31" s="12">
        <f t="shared" ref="D31:AI31" si="8">IF(C54="OK",0,IF(C54="Error",1,0))</f>
        <v>0</v>
      </c>
      <c r="E31" s="12">
        <f>IF(D54="OK",0,IF(D54="Error",1,0))</f>
        <v>0</v>
      </c>
      <c r="F31" s="12">
        <f t="shared" si="8"/>
        <v>0</v>
      </c>
      <c r="G31" s="12">
        <f t="shared" si="8"/>
        <v>0</v>
      </c>
      <c r="H31" s="12">
        <f t="shared" si="8"/>
        <v>0</v>
      </c>
      <c r="I31" s="12">
        <f t="shared" si="8"/>
        <v>0</v>
      </c>
      <c r="J31" s="12">
        <f t="shared" si="8"/>
        <v>0</v>
      </c>
      <c r="K31" s="12">
        <f t="shared" si="8"/>
        <v>0</v>
      </c>
      <c r="L31" s="12">
        <f t="shared" si="8"/>
        <v>0</v>
      </c>
      <c r="M31" s="12">
        <f t="shared" si="8"/>
        <v>0</v>
      </c>
      <c r="N31" s="12">
        <f t="shared" si="8"/>
        <v>0</v>
      </c>
      <c r="O31" s="12">
        <f t="shared" si="8"/>
        <v>0</v>
      </c>
      <c r="P31" s="12">
        <f t="shared" si="8"/>
        <v>0</v>
      </c>
      <c r="Q31" s="12">
        <f t="shared" si="8"/>
        <v>0</v>
      </c>
      <c r="R31" s="12">
        <f t="shared" si="8"/>
        <v>0</v>
      </c>
      <c r="S31" s="12">
        <f t="shared" si="8"/>
        <v>0</v>
      </c>
      <c r="U31" s="12">
        <f t="shared" si="8"/>
        <v>0</v>
      </c>
      <c r="V31" s="12">
        <f t="shared" si="8"/>
        <v>0</v>
      </c>
      <c r="W31" s="12">
        <f t="shared" si="8"/>
        <v>0</v>
      </c>
      <c r="X31" s="12">
        <f t="shared" si="8"/>
        <v>0</v>
      </c>
      <c r="Y31" s="12">
        <f t="shared" si="8"/>
        <v>0</v>
      </c>
      <c r="Z31" s="12">
        <f t="shared" si="8"/>
        <v>0</v>
      </c>
      <c r="AA31" s="12">
        <f t="shared" si="8"/>
        <v>0</v>
      </c>
      <c r="AB31" s="12">
        <f t="shared" si="8"/>
        <v>0</v>
      </c>
      <c r="AC31" s="12">
        <f t="shared" si="8"/>
        <v>0</v>
      </c>
      <c r="AD31" s="12">
        <f t="shared" si="8"/>
        <v>0</v>
      </c>
      <c r="AE31" s="12">
        <f t="shared" si="8"/>
        <v>0</v>
      </c>
      <c r="AF31" s="12">
        <f t="shared" si="8"/>
        <v>0</v>
      </c>
      <c r="AG31" s="12">
        <f t="shared" si="8"/>
        <v>0</v>
      </c>
      <c r="AH31" s="12">
        <f t="shared" si="8"/>
        <v>0</v>
      </c>
      <c r="AI31" s="12">
        <f t="shared" si="8"/>
        <v>0</v>
      </c>
      <c r="AJ31" s="12">
        <f t="shared" ref="AJ31:BO31" si="9">IF(AI54="OK",0,IF(AI54="Error",1,0))</f>
        <v>0</v>
      </c>
      <c r="AK31" s="12">
        <f t="shared" si="9"/>
        <v>0</v>
      </c>
      <c r="AL31" s="12">
        <f t="shared" si="9"/>
        <v>0</v>
      </c>
      <c r="AM31" s="12">
        <f t="shared" si="9"/>
        <v>0</v>
      </c>
      <c r="AN31" s="12">
        <f t="shared" si="9"/>
        <v>0</v>
      </c>
      <c r="AO31" s="12">
        <f t="shared" si="9"/>
        <v>0</v>
      </c>
      <c r="AP31" s="12">
        <f t="shared" si="9"/>
        <v>0</v>
      </c>
      <c r="AQ31" s="12">
        <f t="shared" si="9"/>
        <v>0</v>
      </c>
      <c r="AR31" s="12">
        <f t="shared" si="9"/>
        <v>0</v>
      </c>
      <c r="AS31" s="12">
        <f t="shared" si="9"/>
        <v>0</v>
      </c>
      <c r="AT31" s="12">
        <f t="shared" si="9"/>
        <v>0</v>
      </c>
      <c r="AU31" s="12">
        <f t="shared" si="9"/>
        <v>0</v>
      </c>
      <c r="AV31" s="12">
        <f t="shared" si="9"/>
        <v>0</v>
      </c>
      <c r="AW31" s="12">
        <f t="shared" si="9"/>
        <v>0</v>
      </c>
      <c r="AX31" s="12">
        <f t="shared" si="9"/>
        <v>0</v>
      </c>
      <c r="AY31" s="12">
        <f t="shared" si="9"/>
        <v>0</v>
      </c>
      <c r="AZ31" s="12">
        <f t="shared" si="9"/>
        <v>0</v>
      </c>
      <c r="BA31" s="12">
        <f t="shared" si="9"/>
        <v>0</v>
      </c>
      <c r="BB31" s="12">
        <f t="shared" si="9"/>
        <v>0</v>
      </c>
      <c r="BC31" s="12">
        <f t="shared" si="9"/>
        <v>0</v>
      </c>
      <c r="BD31" s="12">
        <f t="shared" si="9"/>
        <v>0</v>
      </c>
      <c r="BE31" s="12">
        <f t="shared" si="9"/>
        <v>0</v>
      </c>
      <c r="BF31" s="12">
        <f t="shared" si="9"/>
        <v>0</v>
      </c>
      <c r="BG31" s="12">
        <f t="shared" si="9"/>
        <v>0</v>
      </c>
      <c r="BH31" s="12">
        <f t="shared" si="9"/>
        <v>0</v>
      </c>
      <c r="BI31" s="12">
        <f t="shared" si="9"/>
        <v>0</v>
      </c>
      <c r="BJ31" s="12">
        <f t="shared" si="9"/>
        <v>0</v>
      </c>
      <c r="BK31" s="12">
        <f t="shared" si="9"/>
        <v>0</v>
      </c>
      <c r="BL31" s="12">
        <f t="shared" si="9"/>
        <v>0</v>
      </c>
      <c r="BM31" s="12">
        <f t="shared" si="9"/>
        <v>0</v>
      </c>
      <c r="BN31" s="12">
        <f t="shared" si="9"/>
        <v>0</v>
      </c>
      <c r="BO31" s="12">
        <f t="shared" si="9"/>
        <v>0</v>
      </c>
      <c r="BP31" s="12">
        <f t="shared" ref="BP31:CU31" si="10">IF(BO54="OK",0,IF(BO54="Error",1,0))</f>
        <v>0</v>
      </c>
      <c r="BQ31" s="12">
        <f t="shared" si="10"/>
        <v>0</v>
      </c>
      <c r="BR31" s="12">
        <f t="shared" si="10"/>
        <v>0</v>
      </c>
      <c r="BS31" s="12">
        <f t="shared" si="10"/>
        <v>0</v>
      </c>
      <c r="BT31" s="12">
        <f t="shared" si="10"/>
        <v>0</v>
      </c>
      <c r="BU31" s="12">
        <f t="shared" si="10"/>
        <v>0</v>
      </c>
      <c r="BV31" s="12">
        <f t="shared" si="10"/>
        <v>0</v>
      </c>
      <c r="BW31" s="12">
        <f t="shared" si="10"/>
        <v>0</v>
      </c>
      <c r="BX31" s="12">
        <f t="shared" si="10"/>
        <v>0</v>
      </c>
      <c r="BY31" s="12">
        <f t="shared" si="10"/>
        <v>0</v>
      </c>
      <c r="BZ31" s="12">
        <f t="shared" si="10"/>
        <v>0</v>
      </c>
      <c r="CA31" s="12">
        <f t="shared" si="10"/>
        <v>0</v>
      </c>
      <c r="CB31" s="12">
        <f t="shared" si="10"/>
        <v>0</v>
      </c>
      <c r="CC31" s="12">
        <f t="shared" si="10"/>
        <v>0</v>
      </c>
      <c r="CD31" s="12">
        <f t="shared" si="10"/>
        <v>0</v>
      </c>
      <c r="CE31" s="12">
        <f t="shared" si="10"/>
        <v>0</v>
      </c>
      <c r="CF31" s="12">
        <f t="shared" si="10"/>
        <v>0</v>
      </c>
      <c r="CG31" s="12">
        <f t="shared" si="10"/>
        <v>0</v>
      </c>
      <c r="CH31" s="12">
        <f t="shared" si="10"/>
        <v>0</v>
      </c>
      <c r="CI31" s="12">
        <f t="shared" si="10"/>
        <v>0</v>
      </c>
      <c r="CJ31" s="12">
        <f t="shared" si="10"/>
        <v>0</v>
      </c>
      <c r="CK31" s="12">
        <f t="shared" si="10"/>
        <v>0</v>
      </c>
      <c r="CL31" s="12">
        <f t="shared" si="10"/>
        <v>0</v>
      </c>
      <c r="CM31" s="12">
        <f t="shared" si="10"/>
        <v>0</v>
      </c>
      <c r="CN31" s="12">
        <f t="shared" si="10"/>
        <v>0</v>
      </c>
      <c r="CO31" s="12">
        <f t="shared" si="10"/>
        <v>0</v>
      </c>
      <c r="CP31" s="12">
        <f t="shared" si="10"/>
        <v>0</v>
      </c>
      <c r="CQ31" s="12">
        <f t="shared" si="10"/>
        <v>0</v>
      </c>
      <c r="CR31" s="12">
        <f t="shared" si="10"/>
        <v>0</v>
      </c>
      <c r="CS31" s="12">
        <f t="shared" si="10"/>
        <v>0</v>
      </c>
      <c r="CT31" s="12">
        <f t="shared" si="10"/>
        <v>0</v>
      </c>
      <c r="CU31" s="12">
        <f t="shared" si="10"/>
        <v>0</v>
      </c>
      <c r="CV31" s="12">
        <f t="shared" ref="CV31:DD31" si="11">IF(CU54="OK",0,IF(CU54="Error",1,0))</f>
        <v>0</v>
      </c>
      <c r="CW31" s="12">
        <f t="shared" si="11"/>
        <v>0</v>
      </c>
      <c r="CX31" s="12">
        <f t="shared" si="11"/>
        <v>0</v>
      </c>
      <c r="CY31" s="12">
        <f t="shared" si="11"/>
        <v>0</v>
      </c>
      <c r="CZ31" s="12">
        <f t="shared" si="11"/>
        <v>0</v>
      </c>
      <c r="DA31" s="12">
        <f t="shared" si="11"/>
        <v>0</v>
      </c>
      <c r="DB31" s="12">
        <f t="shared" si="11"/>
        <v>0</v>
      </c>
      <c r="DC31" s="12">
        <f t="shared" si="11"/>
        <v>0</v>
      </c>
      <c r="DD31" s="12">
        <f t="shared" si="11"/>
        <v>0</v>
      </c>
    </row>
    <row r="32" spans="1:108" s="12" customFormat="1">
      <c r="B32" s="454">
        <v>2.2999999999999998</v>
      </c>
      <c r="C32" s="454">
        <f>SUM(D32:DD32)</f>
        <v>0</v>
      </c>
      <c r="D32" s="12">
        <f t="shared" ref="D32:AI32" si="12">IF(C55="OK",0,IF(C55="Error",1,0))</f>
        <v>0</v>
      </c>
      <c r="E32" s="12">
        <f>IF(D55="OK",0,IF(D55="Error",1,0))</f>
        <v>0</v>
      </c>
      <c r="F32" s="12">
        <f t="shared" si="12"/>
        <v>0</v>
      </c>
      <c r="G32" s="12">
        <f t="shared" si="12"/>
        <v>0</v>
      </c>
      <c r="H32" s="12">
        <f t="shared" si="12"/>
        <v>0</v>
      </c>
      <c r="I32" s="12">
        <f t="shared" si="12"/>
        <v>0</v>
      </c>
      <c r="J32" s="12">
        <f t="shared" si="12"/>
        <v>0</v>
      </c>
      <c r="K32" s="12">
        <f t="shared" si="12"/>
        <v>0</v>
      </c>
      <c r="L32" s="12">
        <f t="shared" si="12"/>
        <v>0</v>
      </c>
      <c r="M32" s="12">
        <f t="shared" si="12"/>
        <v>0</v>
      </c>
      <c r="N32" s="12">
        <f t="shared" si="12"/>
        <v>0</v>
      </c>
      <c r="O32" s="12">
        <f t="shared" si="12"/>
        <v>0</v>
      </c>
      <c r="P32" s="12">
        <f t="shared" si="12"/>
        <v>0</v>
      </c>
      <c r="Q32" s="12">
        <f t="shared" si="12"/>
        <v>0</v>
      </c>
      <c r="R32" s="12">
        <f t="shared" si="12"/>
        <v>0</v>
      </c>
      <c r="S32" s="12">
        <f t="shared" si="12"/>
        <v>0</v>
      </c>
      <c r="U32" s="12">
        <f t="shared" si="12"/>
        <v>0</v>
      </c>
      <c r="V32" s="12">
        <f t="shared" si="12"/>
        <v>0</v>
      </c>
      <c r="W32" s="12">
        <f t="shared" si="12"/>
        <v>0</v>
      </c>
      <c r="X32" s="12">
        <f t="shared" si="12"/>
        <v>0</v>
      </c>
      <c r="Y32" s="12">
        <f t="shared" si="12"/>
        <v>0</v>
      </c>
      <c r="Z32" s="12">
        <f t="shared" si="12"/>
        <v>0</v>
      </c>
      <c r="AA32" s="12">
        <f t="shared" si="12"/>
        <v>0</v>
      </c>
      <c r="AB32" s="12">
        <f t="shared" si="12"/>
        <v>0</v>
      </c>
      <c r="AC32" s="12">
        <f t="shared" si="12"/>
        <v>0</v>
      </c>
      <c r="AD32" s="12">
        <f t="shared" si="12"/>
        <v>0</v>
      </c>
      <c r="AE32" s="12">
        <f t="shared" si="12"/>
        <v>0</v>
      </c>
      <c r="AF32" s="12">
        <f t="shared" si="12"/>
        <v>0</v>
      </c>
      <c r="AG32" s="12">
        <f t="shared" si="12"/>
        <v>0</v>
      </c>
      <c r="AH32" s="12">
        <f t="shared" si="12"/>
        <v>0</v>
      </c>
      <c r="AI32" s="12">
        <f t="shared" si="12"/>
        <v>0</v>
      </c>
      <c r="AJ32" s="12">
        <f t="shared" ref="AJ32:BO32" si="13">IF(AI55="OK",0,IF(AI55="Error",1,0))</f>
        <v>0</v>
      </c>
      <c r="AK32" s="12">
        <f t="shared" si="13"/>
        <v>0</v>
      </c>
      <c r="AL32" s="12">
        <f t="shared" si="13"/>
        <v>0</v>
      </c>
      <c r="AM32" s="12">
        <f t="shared" si="13"/>
        <v>0</v>
      </c>
      <c r="AN32" s="12">
        <f t="shared" si="13"/>
        <v>0</v>
      </c>
      <c r="AO32" s="12">
        <f t="shared" si="13"/>
        <v>0</v>
      </c>
      <c r="AP32" s="12">
        <f t="shared" si="13"/>
        <v>0</v>
      </c>
      <c r="AQ32" s="12">
        <f t="shared" si="13"/>
        <v>0</v>
      </c>
      <c r="AR32" s="12">
        <f t="shared" si="13"/>
        <v>0</v>
      </c>
      <c r="AS32" s="12">
        <f t="shared" si="13"/>
        <v>0</v>
      </c>
      <c r="AT32" s="12">
        <f t="shared" si="13"/>
        <v>0</v>
      </c>
      <c r="AU32" s="12">
        <f t="shared" si="13"/>
        <v>0</v>
      </c>
      <c r="AV32" s="12">
        <f t="shared" si="13"/>
        <v>0</v>
      </c>
      <c r="AW32" s="12">
        <f t="shared" si="13"/>
        <v>0</v>
      </c>
      <c r="AX32" s="12">
        <f t="shared" si="13"/>
        <v>0</v>
      </c>
      <c r="AY32" s="12">
        <f t="shared" si="13"/>
        <v>0</v>
      </c>
      <c r="AZ32" s="12">
        <f t="shared" si="13"/>
        <v>0</v>
      </c>
      <c r="BA32" s="12">
        <f t="shared" si="13"/>
        <v>0</v>
      </c>
      <c r="BB32" s="12">
        <f t="shared" si="13"/>
        <v>0</v>
      </c>
      <c r="BC32" s="12">
        <f t="shared" si="13"/>
        <v>0</v>
      </c>
      <c r="BD32" s="12">
        <f t="shared" si="13"/>
        <v>0</v>
      </c>
      <c r="BE32" s="12">
        <f t="shared" si="13"/>
        <v>0</v>
      </c>
      <c r="BF32" s="12">
        <f t="shared" si="13"/>
        <v>0</v>
      </c>
      <c r="BG32" s="12">
        <f t="shared" si="13"/>
        <v>0</v>
      </c>
      <c r="BH32" s="12">
        <f t="shared" si="13"/>
        <v>0</v>
      </c>
      <c r="BI32" s="12">
        <f t="shared" si="13"/>
        <v>0</v>
      </c>
      <c r="BJ32" s="12">
        <f t="shared" si="13"/>
        <v>0</v>
      </c>
      <c r="BK32" s="12">
        <f t="shared" si="13"/>
        <v>0</v>
      </c>
      <c r="BL32" s="12">
        <f t="shared" si="13"/>
        <v>0</v>
      </c>
      <c r="BM32" s="12">
        <f t="shared" si="13"/>
        <v>0</v>
      </c>
      <c r="BN32" s="12">
        <f t="shared" si="13"/>
        <v>0</v>
      </c>
      <c r="BO32" s="12">
        <f t="shared" si="13"/>
        <v>0</v>
      </c>
      <c r="BP32" s="12">
        <f t="shared" ref="BP32:CU32" si="14">IF(BO55="OK",0,IF(BO55="Error",1,0))</f>
        <v>0</v>
      </c>
      <c r="BQ32" s="12">
        <f t="shared" si="14"/>
        <v>0</v>
      </c>
      <c r="BR32" s="12">
        <f t="shared" si="14"/>
        <v>0</v>
      </c>
      <c r="BS32" s="12">
        <f t="shared" si="14"/>
        <v>0</v>
      </c>
      <c r="BT32" s="12">
        <f t="shared" si="14"/>
        <v>0</v>
      </c>
      <c r="BU32" s="12">
        <f t="shared" si="14"/>
        <v>0</v>
      </c>
      <c r="BV32" s="12">
        <f t="shared" si="14"/>
        <v>0</v>
      </c>
      <c r="BW32" s="12">
        <f t="shared" si="14"/>
        <v>0</v>
      </c>
      <c r="BX32" s="12">
        <f t="shared" si="14"/>
        <v>0</v>
      </c>
      <c r="BY32" s="12">
        <f t="shared" si="14"/>
        <v>0</v>
      </c>
      <c r="BZ32" s="12">
        <f t="shared" si="14"/>
        <v>0</v>
      </c>
      <c r="CA32" s="12">
        <f t="shared" si="14"/>
        <v>0</v>
      </c>
      <c r="CB32" s="12">
        <f t="shared" si="14"/>
        <v>0</v>
      </c>
      <c r="CC32" s="12">
        <f t="shared" si="14"/>
        <v>0</v>
      </c>
      <c r="CD32" s="12">
        <f t="shared" si="14"/>
        <v>0</v>
      </c>
      <c r="CE32" s="12">
        <f t="shared" si="14"/>
        <v>0</v>
      </c>
      <c r="CF32" s="12">
        <f t="shared" si="14"/>
        <v>0</v>
      </c>
      <c r="CG32" s="12">
        <f t="shared" si="14"/>
        <v>0</v>
      </c>
      <c r="CH32" s="12">
        <f t="shared" si="14"/>
        <v>0</v>
      </c>
      <c r="CI32" s="12">
        <f t="shared" si="14"/>
        <v>0</v>
      </c>
      <c r="CJ32" s="12">
        <f t="shared" si="14"/>
        <v>0</v>
      </c>
      <c r="CK32" s="12">
        <f t="shared" si="14"/>
        <v>0</v>
      </c>
      <c r="CL32" s="12">
        <f t="shared" si="14"/>
        <v>0</v>
      </c>
      <c r="CM32" s="12">
        <f t="shared" si="14"/>
        <v>0</v>
      </c>
      <c r="CN32" s="12">
        <f t="shared" si="14"/>
        <v>0</v>
      </c>
      <c r="CO32" s="12">
        <f t="shared" si="14"/>
        <v>0</v>
      </c>
      <c r="CP32" s="12">
        <f t="shared" si="14"/>
        <v>0</v>
      </c>
      <c r="CQ32" s="12">
        <f t="shared" si="14"/>
        <v>0</v>
      </c>
      <c r="CR32" s="12">
        <f t="shared" si="14"/>
        <v>0</v>
      </c>
      <c r="CS32" s="12">
        <f t="shared" si="14"/>
        <v>0</v>
      </c>
      <c r="CT32" s="12">
        <f t="shared" si="14"/>
        <v>0</v>
      </c>
      <c r="CU32" s="12">
        <f t="shared" si="14"/>
        <v>0</v>
      </c>
      <c r="CV32" s="12">
        <f t="shared" ref="CV32:DD32" si="15">IF(CU55="OK",0,IF(CU55="Error",1,0))</f>
        <v>0</v>
      </c>
      <c r="CW32" s="12">
        <f t="shared" si="15"/>
        <v>0</v>
      </c>
      <c r="CX32" s="12">
        <f t="shared" si="15"/>
        <v>0</v>
      </c>
      <c r="CY32" s="12">
        <f t="shared" si="15"/>
        <v>0</v>
      </c>
      <c r="CZ32" s="12">
        <f t="shared" si="15"/>
        <v>0</v>
      </c>
      <c r="DA32" s="12">
        <f t="shared" si="15"/>
        <v>0</v>
      </c>
      <c r="DB32" s="12">
        <f t="shared" si="15"/>
        <v>0</v>
      </c>
      <c r="DC32" s="12">
        <f t="shared" si="15"/>
        <v>0</v>
      </c>
      <c r="DD32" s="12">
        <f t="shared" si="15"/>
        <v>0</v>
      </c>
    </row>
    <row r="33" spans="2:229" s="12" customFormat="1">
      <c r="B33" s="454">
        <v>2.4</v>
      </c>
      <c r="C33" s="454">
        <f>SUM(D33:DD33)</f>
        <v>0</v>
      </c>
      <c r="D33" s="12">
        <f t="shared" ref="D33:AI33" si="16">IF(C56="OK",0,IF(C56="Error",1,0))</f>
        <v>0</v>
      </c>
      <c r="E33" s="12">
        <f>IF(D56="OK",0,IF(D56="Error",1,0))</f>
        <v>0</v>
      </c>
      <c r="F33" s="12">
        <f t="shared" si="16"/>
        <v>0</v>
      </c>
      <c r="G33" s="12">
        <f t="shared" si="16"/>
        <v>0</v>
      </c>
      <c r="H33" s="12">
        <f t="shared" si="16"/>
        <v>0</v>
      </c>
      <c r="I33" s="12">
        <f t="shared" si="16"/>
        <v>0</v>
      </c>
      <c r="J33" s="12">
        <f>IF(I56="OK",0,IF(I56="Error",1,0))</f>
        <v>0</v>
      </c>
      <c r="K33" s="12">
        <f t="shared" si="16"/>
        <v>0</v>
      </c>
      <c r="L33" s="12">
        <f t="shared" si="16"/>
        <v>0</v>
      </c>
      <c r="M33" s="12">
        <f t="shared" si="16"/>
        <v>0</v>
      </c>
      <c r="N33" s="12">
        <f t="shared" si="16"/>
        <v>0</v>
      </c>
      <c r="O33" s="12">
        <f t="shared" si="16"/>
        <v>0</v>
      </c>
      <c r="P33" s="12">
        <f t="shared" si="16"/>
        <v>0</v>
      </c>
      <c r="Q33" s="12">
        <f t="shared" si="16"/>
        <v>0</v>
      </c>
      <c r="R33" s="12">
        <f t="shared" si="16"/>
        <v>0</v>
      </c>
      <c r="S33" s="12">
        <f t="shared" si="16"/>
        <v>0</v>
      </c>
      <c r="U33" s="12">
        <f t="shared" si="16"/>
        <v>0</v>
      </c>
      <c r="V33" s="12">
        <f t="shared" si="16"/>
        <v>0</v>
      </c>
      <c r="W33" s="12">
        <f t="shared" si="16"/>
        <v>0</v>
      </c>
      <c r="X33" s="12">
        <f t="shared" si="16"/>
        <v>0</v>
      </c>
      <c r="Y33" s="12">
        <f t="shared" si="16"/>
        <v>0</v>
      </c>
      <c r="Z33" s="12">
        <f t="shared" si="16"/>
        <v>0</v>
      </c>
      <c r="AA33" s="12">
        <f t="shared" si="16"/>
        <v>0</v>
      </c>
      <c r="AB33" s="12">
        <f t="shared" si="16"/>
        <v>0</v>
      </c>
      <c r="AC33" s="12">
        <f t="shared" si="16"/>
        <v>0</v>
      </c>
      <c r="AD33" s="12">
        <f t="shared" si="16"/>
        <v>0</v>
      </c>
      <c r="AE33" s="12">
        <f t="shared" si="16"/>
        <v>0</v>
      </c>
      <c r="AF33" s="12">
        <f t="shared" si="16"/>
        <v>0</v>
      </c>
      <c r="AG33" s="12">
        <f t="shared" si="16"/>
        <v>0</v>
      </c>
      <c r="AH33" s="12">
        <f t="shared" si="16"/>
        <v>0</v>
      </c>
      <c r="AI33" s="12">
        <f t="shared" si="16"/>
        <v>0</v>
      </c>
      <c r="AJ33" s="12">
        <f t="shared" ref="AJ33:BO33" si="17">IF(AI56="OK",0,IF(AI56="Error",1,0))</f>
        <v>0</v>
      </c>
      <c r="AK33" s="12">
        <f t="shared" si="17"/>
        <v>0</v>
      </c>
      <c r="AL33" s="12">
        <f t="shared" si="17"/>
        <v>0</v>
      </c>
      <c r="AM33" s="12">
        <f t="shared" si="17"/>
        <v>0</v>
      </c>
      <c r="AN33" s="12">
        <f t="shared" si="17"/>
        <v>0</v>
      </c>
      <c r="AO33" s="12">
        <f t="shared" si="17"/>
        <v>0</v>
      </c>
      <c r="AP33" s="12">
        <f t="shared" si="17"/>
        <v>0</v>
      </c>
      <c r="AQ33" s="12">
        <f t="shared" si="17"/>
        <v>0</v>
      </c>
      <c r="AR33" s="12">
        <f t="shared" si="17"/>
        <v>0</v>
      </c>
      <c r="AS33" s="12">
        <f t="shared" si="17"/>
        <v>0</v>
      </c>
      <c r="AT33" s="12">
        <f t="shared" si="17"/>
        <v>0</v>
      </c>
      <c r="AU33" s="12">
        <f t="shared" si="17"/>
        <v>0</v>
      </c>
      <c r="AV33" s="12">
        <f t="shared" si="17"/>
        <v>0</v>
      </c>
      <c r="AW33" s="12">
        <f t="shared" si="17"/>
        <v>0</v>
      </c>
      <c r="AX33" s="12">
        <f t="shared" si="17"/>
        <v>0</v>
      </c>
      <c r="AY33" s="12">
        <f t="shared" si="17"/>
        <v>0</v>
      </c>
      <c r="AZ33" s="12">
        <f t="shared" si="17"/>
        <v>0</v>
      </c>
      <c r="BA33" s="12">
        <f t="shared" si="17"/>
        <v>0</v>
      </c>
      <c r="BB33" s="12">
        <f t="shared" si="17"/>
        <v>0</v>
      </c>
      <c r="BC33" s="12">
        <f t="shared" si="17"/>
        <v>0</v>
      </c>
      <c r="BD33" s="12">
        <f t="shared" si="17"/>
        <v>0</v>
      </c>
      <c r="BE33" s="12">
        <f t="shared" si="17"/>
        <v>0</v>
      </c>
      <c r="BF33" s="12">
        <f t="shared" si="17"/>
        <v>0</v>
      </c>
      <c r="BG33" s="12">
        <f t="shared" si="17"/>
        <v>0</v>
      </c>
      <c r="BH33" s="12">
        <f t="shared" si="17"/>
        <v>0</v>
      </c>
      <c r="BI33" s="12">
        <f t="shared" si="17"/>
        <v>0</v>
      </c>
      <c r="BJ33" s="12">
        <f t="shared" si="17"/>
        <v>0</v>
      </c>
      <c r="BK33" s="12">
        <f t="shared" si="17"/>
        <v>0</v>
      </c>
      <c r="BL33" s="12">
        <f t="shared" si="17"/>
        <v>0</v>
      </c>
      <c r="BM33" s="12">
        <f t="shared" si="17"/>
        <v>0</v>
      </c>
      <c r="BN33" s="12">
        <f t="shared" si="17"/>
        <v>0</v>
      </c>
      <c r="BO33" s="12">
        <f t="shared" si="17"/>
        <v>0</v>
      </c>
      <c r="BP33" s="12">
        <f t="shared" ref="BP33:CU33" si="18">IF(BO56="OK",0,IF(BO56="Error",1,0))</f>
        <v>0</v>
      </c>
      <c r="BQ33" s="12">
        <f t="shared" si="18"/>
        <v>0</v>
      </c>
      <c r="BR33" s="12">
        <f t="shared" si="18"/>
        <v>0</v>
      </c>
      <c r="BS33" s="12">
        <f t="shared" si="18"/>
        <v>0</v>
      </c>
      <c r="BT33" s="12">
        <f t="shared" si="18"/>
        <v>0</v>
      </c>
      <c r="BU33" s="12">
        <f t="shared" si="18"/>
        <v>0</v>
      </c>
      <c r="BV33" s="12">
        <f t="shared" si="18"/>
        <v>0</v>
      </c>
      <c r="BW33" s="12">
        <f t="shared" si="18"/>
        <v>0</v>
      </c>
      <c r="BX33" s="12">
        <f t="shared" si="18"/>
        <v>0</v>
      </c>
      <c r="BY33" s="12">
        <f t="shared" si="18"/>
        <v>0</v>
      </c>
      <c r="BZ33" s="12">
        <f t="shared" si="18"/>
        <v>0</v>
      </c>
      <c r="CA33" s="12">
        <f t="shared" si="18"/>
        <v>0</v>
      </c>
      <c r="CB33" s="12">
        <f t="shared" si="18"/>
        <v>0</v>
      </c>
      <c r="CC33" s="12">
        <f t="shared" si="18"/>
        <v>0</v>
      </c>
      <c r="CD33" s="12">
        <f t="shared" si="18"/>
        <v>0</v>
      </c>
      <c r="CE33" s="12">
        <f t="shared" si="18"/>
        <v>0</v>
      </c>
      <c r="CF33" s="12">
        <f t="shared" si="18"/>
        <v>0</v>
      </c>
      <c r="CG33" s="12">
        <f t="shared" si="18"/>
        <v>0</v>
      </c>
      <c r="CH33" s="12">
        <f t="shared" si="18"/>
        <v>0</v>
      </c>
      <c r="CI33" s="12">
        <f t="shared" si="18"/>
        <v>0</v>
      </c>
      <c r="CJ33" s="12">
        <f t="shared" si="18"/>
        <v>0</v>
      </c>
      <c r="CK33" s="12">
        <f t="shared" si="18"/>
        <v>0</v>
      </c>
      <c r="CL33" s="12">
        <f t="shared" si="18"/>
        <v>0</v>
      </c>
      <c r="CM33" s="12">
        <f t="shared" si="18"/>
        <v>0</v>
      </c>
      <c r="CN33" s="12">
        <f t="shared" si="18"/>
        <v>0</v>
      </c>
      <c r="CO33" s="12">
        <f t="shared" si="18"/>
        <v>0</v>
      </c>
      <c r="CP33" s="12">
        <f t="shared" si="18"/>
        <v>0</v>
      </c>
      <c r="CQ33" s="12">
        <f t="shared" si="18"/>
        <v>0</v>
      </c>
      <c r="CR33" s="12">
        <f t="shared" si="18"/>
        <v>0</v>
      </c>
      <c r="CS33" s="12">
        <f t="shared" si="18"/>
        <v>0</v>
      </c>
      <c r="CT33" s="12">
        <f t="shared" si="18"/>
        <v>0</v>
      </c>
      <c r="CU33" s="12">
        <f t="shared" si="18"/>
        <v>0</v>
      </c>
      <c r="CV33" s="12">
        <f t="shared" ref="CV33:DD33" si="19">IF(CU56="OK",0,IF(CU56="Error",1,0))</f>
        <v>0</v>
      </c>
      <c r="CW33" s="12">
        <f t="shared" si="19"/>
        <v>0</v>
      </c>
      <c r="CX33" s="12">
        <f t="shared" si="19"/>
        <v>0</v>
      </c>
      <c r="CY33" s="12">
        <f t="shared" si="19"/>
        <v>0</v>
      </c>
      <c r="CZ33" s="12">
        <f t="shared" si="19"/>
        <v>0</v>
      </c>
      <c r="DA33" s="12">
        <f t="shared" si="19"/>
        <v>0</v>
      </c>
      <c r="DB33" s="12">
        <f t="shared" si="19"/>
        <v>0</v>
      </c>
      <c r="DC33" s="12">
        <f t="shared" si="19"/>
        <v>0</v>
      </c>
      <c r="DD33" s="12">
        <f t="shared" si="19"/>
        <v>0</v>
      </c>
    </row>
    <row r="34" spans="2:229" s="12" customFormat="1">
      <c r="B34" s="454">
        <v>2.5</v>
      </c>
      <c r="C34" s="454">
        <f>SUM(D34:HU34)</f>
        <v>0</v>
      </c>
      <c r="D34" s="12">
        <f t="shared" ref="D34:AI34" si="20">IF(C57="OK",0,IF(C57="Error",1,0))</f>
        <v>0</v>
      </c>
      <c r="E34" s="12">
        <f>IF(D57="OK",0,IF(D57="Error",1,0))</f>
        <v>0</v>
      </c>
      <c r="F34" s="12">
        <f t="shared" si="20"/>
        <v>0</v>
      </c>
      <c r="G34" s="12">
        <f t="shared" si="20"/>
        <v>0</v>
      </c>
      <c r="H34" s="12">
        <f t="shared" si="20"/>
        <v>0</v>
      </c>
      <c r="I34" s="12">
        <f t="shared" si="20"/>
        <v>0</v>
      </c>
      <c r="J34" s="12">
        <f>IF(I57="OK",0,IF(I57="Error",1,0))</f>
        <v>0</v>
      </c>
      <c r="K34" s="12">
        <f t="shared" si="20"/>
        <v>0</v>
      </c>
      <c r="L34" s="12">
        <f t="shared" si="20"/>
        <v>0</v>
      </c>
      <c r="M34" s="12">
        <f t="shared" si="20"/>
        <v>0</v>
      </c>
      <c r="N34" s="12">
        <f t="shared" si="20"/>
        <v>0</v>
      </c>
      <c r="O34" s="12">
        <f t="shared" si="20"/>
        <v>0</v>
      </c>
      <c r="P34" s="12">
        <f t="shared" si="20"/>
        <v>0</v>
      </c>
      <c r="Q34" s="12">
        <f t="shared" si="20"/>
        <v>0</v>
      </c>
      <c r="R34" s="12">
        <f t="shared" si="20"/>
        <v>0</v>
      </c>
      <c r="S34" s="12">
        <f t="shared" si="20"/>
        <v>0</v>
      </c>
      <c r="U34" s="12">
        <f t="shared" si="20"/>
        <v>0</v>
      </c>
      <c r="V34" s="12">
        <f t="shared" si="20"/>
        <v>0</v>
      </c>
      <c r="W34" s="12">
        <f t="shared" si="20"/>
        <v>0</v>
      </c>
      <c r="X34" s="12">
        <f t="shared" si="20"/>
        <v>0</v>
      </c>
      <c r="Y34" s="12">
        <f t="shared" si="20"/>
        <v>0</v>
      </c>
      <c r="Z34" s="12">
        <f t="shared" si="20"/>
        <v>0</v>
      </c>
      <c r="AA34" s="12">
        <f t="shared" si="20"/>
        <v>0</v>
      </c>
      <c r="AB34" s="12">
        <f t="shared" si="20"/>
        <v>0</v>
      </c>
      <c r="AC34" s="12">
        <f t="shared" si="20"/>
        <v>0</v>
      </c>
      <c r="AD34" s="12">
        <f t="shared" si="20"/>
        <v>0</v>
      </c>
      <c r="AE34" s="12">
        <f t="shared" si="20"/>
        <v>0</v>
      </c>
      <c r="AF34" s="12">
        <f t="shared" si="20"/>
        <v>0</v>
      </c>
      <c r="AG34" s="12">
        <f t="shared" si="20"/>
        <v>0</v>
      </c>
      <c r="AH34" s="12">
        <f t="shared" si="20"/>
        <v>0</v>
      </c>
      <c r="AI34" s="12">
        <f t="shared" si="20"/>
        <v>0</v>
      </c>
      <c r="AJ34" s="12">
        <f t="shared" ref="AJ34:BO34" si="21">IF(AI57="OK",0,IF(AI57="Error",1,0))</f>
        <v>0</v>
      </c>
      <c r="AK34" s="12">
        <f t="shared" si="21"/>
        <v>0</v>
      </c>
      <c r="AL34" s="12">
        <f t="shared" si="21"/>
        <v>0</v>
      </c>
      <c r="AM34" s="12">
        <f t="shared" si="21"/>
        <v>0</v>
      </c>
      <c r="AN34" s="12">
        <f t="shared" si="21"/>
        <v>0</v>
      </c>
      <c r="AO34" s="12">
        <f t="shared" si="21"/>
        <v>0</v>
      </c>
      <c r="AP34" s="12">
        <f t="shared" si="21"/>
        <v>0</v>
      </c>
      <c r="AQ34" s="12">
        <f t="shared" si="21"/>
        <v>0</v>
      </c>
      <c r="AR34" s="12">
        <f t="shared" si="21"/>
        <v>0</v>
      </c>
      <c r="AS34" s="12">
        <f t="shared" si="21"/>
        <v>0</v>
      </c>
      <c r="AT34" s="12">
        <f t="shared" si="21"/>
        <v>0</v>
      </c>
      <c r="AU34" s="12">
        <f t="shared" si="21"/>
        <v>0</v>
      </c>
      <c r="AV34" s="12">
        <f t="shared" si="21"/>
        <v>0</v>
      </c>
      <c r="AW34" s="12">
        <f t="shared" si="21"/>
        <v>0</v>
      </c>
      <c r="AX34" s="12">
        <f t="shared" si="21"/>
        <v>0</v>
      </c>
      <c r="AY34" s="12">
        <f t="shared" si="21"/>
        <v>0</v>
      </c>
      <c r="AZ34" s="12">
        <f t="shared" si="21"/>
        <v>0</v>
      </c>
      <c r="BA34" s="12">
        <f t="shared" si="21"/>
        <v>0</v>
      </c>
      <c r="BB34" s="12">
        <f t="shared" si="21"/>
        <v>0</v>
      </c>
      <c r="BC34" s="12">
        <f t="shared" si="21"/>
        <v>0</v>
      </c>
      <c r="BD34" s="12">
        <f t="shared" si="21"/>
        <v>0</v>
      </c>
      <c r="BE34" s="12">
        <f t="shared" si="21"/>
        <v>0</v>
      </c>
      <c r="BF34" s="12">
        <f t="shared" si="21"/>
        <v>0</v>
      </c>
      <c r="BG34" s="12">
        <f t="shared" si="21"/>
        <v>0</v>
      </c>
      <c r="BH34" s="12">
        <f t="shared" si="21"/>
        <v>0</v>
      </c>
      <c r="BI34" s="12">
        <f t="shared" si="21"/>
        <v>0</v>
      </c>
      <c r="BJ34" s="12">
        <f t="shared" si="21"/>
        <v>0</v>
      </c>
      <c r="BK34" s="12">
        <f t="shared" si="21"/>
        <v>0</v>
      </c>
      <c r="BL34" s="12">
        <f t="shared" si="21"/>
        <v>0</v>
      </c>
      <c r="BM34" s="12">
        <f t="shared" si="21"/>
        <v>0</v>
      </c>
      <c r="BN34" s="12">
        <f t="shared" si="21"/>
        <v>0</v>
      </c>
      <c r="BO34" s="12">
        <f t="shared" si="21"/>
        <v>0</v>
      </c>
      <c r="BP34" s="12">
        <f t="shared" ref="BP34:CB34" si="22">IF(BO57="OK",0,IF(BO57="Error",1,0))</f>
        <v>0</v>
      </c>
      <c r="BQ34" s="12">
        <f t="shared" si="22"/>
        <v>0</v>
      </c>
      <c r="BR34" s="12">
        <f t="shared" si="22"/>
        <v>0</v>
      </c>
      <c r="BS34" s="12">
        <f t="shared" si="22"/>
        <v>0</v>
      </c>
      <c r="BT34" s="12">
        <f t="shared" si="22"/>
        <v>0</v>
      </c>
      <c r="BU34" s="12">
        <f t="shared" si="22"/>
        <v>0</v>
      </c>
      <c r="BV34" s="12">
        <f t="shared" si="22"/>
        <v>0</v>
      </c>
      <c r="BW34" s="12">
        <f t="shared" si="22"/>
        <v>0</v>
      </c>
      <c r="BX34" s="12">
        <f t="shared" si="22"/>
        <v>0</v>
      </c>
      <c r="BY34" s="12">
        <f t="shared" si="22"/>
        <v>0</v>
      </c>
      <c r="BZ34" s="12">
        <f t="shared" si="22"/>
        <v>0</v>
      </c>
      <c r="CA34" s="12">
        <f t="shared" si="22"/>
        <v>0</v>
      </c>
      <c r="CB34" s="12">
        <f t="shared" si="22"/>
        <v>0</v>
      </c>
      <c r="CD34" s="12">
        <f t="shared" ref="CD34:DI34" si="23">IF(CC57="OK",0,IF(CC57="Error",1,0))</f>
        <v>0</v>
      </c>
      <c r="CE34" s="12">
        <f t="shared" si="23"/>
        <v>0</v>
      </c>
      <c r="CF34" s="12">
        <f t="shared" si="23"/>
        <v>0</v>
      </c>
      <c r="CG34" s="12">
        <f t="shared" si="23"/>
        <v>0</v>
      </c>
      <c r="CH34" s="12">
        <f t="shared" si="23"/>
        <v>0</v>
      </c>
      <c r="CI34" s="12">
        <f t="shared" si="23"/>
        <v>0</v>
      </c>
      <c r="CJ34" s="12">
        <f t="shared" si="23"/>
        <v>0</v>
      </c>
      <c r="CK34" s="12">
        <f t="shared" si="23"/>
        <v>0</v>
      </c>
      <c r="CL34" s="12">
        <f t="shared" si="23"/>
        <v>0</v>
      </c>
      <c r="CM34" s="12">
        <f t="shared" si="23"/>
        <v>0</v>
      </c>
      <c r="CN34" s="12">
        <f t="shared" si="23"/>
        <v>0</v>
      </c>
      <c r="CO34" s="12">
        <f t="shared" si="23"/>
        <v>0</v>
      </c>
      <c r="CP34" s="12">
        <f t="shared" si="23"/>
        <v>0</v>
      </c>
      <c r="CQ34" s="12">
        <f t="shared" si="23"/>
        <v>0</v>
      </c>
      <c r="CR34" s="12">
        <f t="shared" si="23"/>
        <v>0</v>
      </c>
      <c r="CS34" s="12">
        <f t="shared" si="23"/>
        <v>0</v>
      </c>
      <c r="CT34" s="12">
        <f t="shared" si="23"/>
        <v>0</v>
      </c>
      <c r="CU34" s="12">
        <f t="shared" si="23"/>
        <v>0</v>
      </c>
      <c r="CV34" s="12">
        <f t="shared" si="23"/>
        <v>0</v>
      </c>
      <c r="CW34" s="12">
        <f t="shared" si="23"/>
        <v>0</v>
      </c>
      <c r="CX34" s="12">
        <f t="shared" si="23"/>
        <v>0</v>
      </c>
      <c r="CY34" s="12">
        <f t="shared" si="23"/>
        <v>0</v>
      </c>
      <c r="CZ34" s="12">
        <f t="shared" si="23"/>
        <v>0</v>
      </c>
      <c r="DA34" s="12">
        <f t="shared" si="23"/>
        <v>0</v>
      </c>
      <c r="DB34" s="12">
        <f t="shared" si="23"/>
        <v>0</v>
      </c>
      <c r="DC34" s="12">
        <f t="shared" si="23"/>
        <v>0</v>
      </c>
      <c r="DD34" s="12">
        <f t="shared" si="23"/>
        <v>0</v>
      </c>
      <c r="DE34" s="12">
        <f t="shared" si="23"/>
        <v>0</v>
      </c>
      <c r="DF34" s="12">
        <f t="shared" si="23"/>
        <v>0</v>
      </c>
      <c r="DG34" s="12">
        <f t="shared" si="23"/>
        <v>0</v>
      </c>
      <c r="DH34" s="12">
        <f t="shared" si="23"/>
        <v>0</v>
      </c>
      <c r="DI34" s="12">
        <f t="shared" si="23"/>
        <v>0</v>
      </c>
      <c r="DJ34" s="12">
        <f t="shared" ref="DJ34:EO34" si="24">IF(DI57="OK",0,IF(DI57="Error",1,0))</f>
        <v>0</v>
      </c>
      <c r="DK34" s="12">
        <f t="shared" si="24"/>
        <v>0</v>
      </c>
      <c r="DL34" s="12">
        <f t="shared" si="24"/>
        <v>0</v>
      </c>
      <c r="DM34" s="12">
        <f t="shared" si="24"/>
        <v>0</v>
      </c>
      <c r="DN34" s="12">
        <f t="shared" si="24"/>
        <v>0</v>
      </c>
      <c r="DO34" s="12">
        <f t="shared" si="24"/>
        <v>0</v>
      </c>
      <c r="DP34" s="12">
        <f t="shared" si="24"/>
        <v>0</v>
      </c>
      <c r="DQ34" s="12">
        <f t="shared" si="24"/>
        <v>0</v>
      </c>
      <c r="DR34" s="12">
        <f t="shared" si="24"/>
        <v>0</v>
      </c>
      <c r="DS34" s="12">
        <f t="shared" si="24"/>
        <v>0</v>
      </c>
      <c r="DU34" s="12">
        <f t="shared" si="24"/>
        <v>0</v>
      </c>
      <c r="DV34" s="12">
        <f t="shared" si="24"/>
        <v>0</v>
      </c>
      <c r="DW34" s="12">
        <f t="shared" si="24"/>
        <v>0</v>
      </c>
      <c r="DX34" s="12">
        <f t="shared" si="24"/>
        <v>0</v>
      </c>
      <c r="DY34" s="12">
        <f t="shared" si="24"/>
        <v>0</v>
      </c>
      <c r="DZ34" s="12">
        <f t="shared" si="24"/>
        <v>0</v>
      </c>
      <c r="EA34" s="12">
        <f t="shared" si="24"/>
        <v>0</v>
      </c>
      <c r="EB34" s="12">
        <f t="shared" si="24"/>
        <v>0</v>
      </c>
      <c r="EC34" s="12">
        <f t="shared" si="24"/>
        <v>0</v>
      </c>
      <c r="ED34" s="12">
        <f t="shared" si="24"/>
        <v>0</v>
      </c>
      <c r="EE34" s="12">
        <f t="shared" si="24"/>
        <v>0</v>
      </c>
      <c r="EF34" s="12">
        <f t="shared" si="24"/>
        <v>0</v>
      </c>
      <c r="EG34" s="12">
        <f t="shared" si="24"/>
        <v>0</v>
      </c>
      <c r="EH34" s="12">
        <f t="shared" si="24"/>
        <v>0</v>
      </c>
      <c r="EI34" s="12">
        <f t="shared" si="24"/>
        <v>0</v>
      </c>
      <c r="EJ34" s="12">
        <f t="shared" si="24"/>
        <v>0</v>
      </c>
      <c r="EK34" s="12">
        <f t="shared" si="24"/>
        <v>0</v>
      </c>
      <c r="EL34" s="12">
        <f t="shared" si="24"/>
        <v>0</v>
      </c>
      <c r="EM34" s="12">
        <f t="shared" si="24"/>
        <v>0</v>
      </c>
      <c r="EN34" s="12">
        <f t="shared" si="24"/>
        <v>0</v>
      </c>
      <c r="EO34" s="12">
        <f t="shared" si="24"/>
        <v>0</v>
      </c>
      <c r="EP34" s="12">
        <f t="shared" ref="EP34:FU34" si="25">IF(EO57="OK",0,IF(EO57="Error",1,0))</f>
        <v>0</v>
      </c>
      <c r="EQ34" s="12">
        <f t="shared" si="25"/>
        <v>0</v>
      </c>
      <c r="ER34" s="12">
        <f t="shared" si="25"/>
        <v>0</v>
      </c>
      <c r="ES34" s="12">
        <f t="shared" si="25"/>
        <v>0</v>
      </c>
      <c r="ET34" s="12">
        <f t="shared" si="25"/>
        <v>0</v>
      </c>
      <c r="EU34" s="12">
        <f t="shared" si="25"/>
        <v>0</v>
      </c>
      <c r="EV34" s="12">
        <f t="shared" si="25"/>
        <v>0</v>
      </c>
      <c r="EW34" s="12">
        <f t="shared" si="25"/>
        <v>0</v>
      </c>
      <c r="EX34" s="12">
        <f t="shared" si="25"/>
        <v>0</v>
      </c>
      <c r="EY34" s="12">
        <f t="shared" si="25"/>
        <v>0</v>
      </c>
      <c r="EZ34" s="12">
        <f t="shared" si="25"/>
        <v>0</v>
      </c>
      <c r="FA34" s="12">
        <f t="shared" si="25"/>
        <v>0</v>
      </c>
      <c r="FB34" s="12">
        <f t="shared" si="25"/>
        <v>0</v>
      </c>
      <c r="FC34" s="12">
        <f t="shared" si="25"/>
        <v>0</v>
      </c>
      <c r="FD34" s="12">
        <f t="shared" si="25"/>
        <v>0</v>
      </c>
      <c r="FE34" s="12">
        <f t="shared" si="25"/>
        <v>0</v>
      </c>
      <c r="FF34" s="12">
        <f t="shared" si="25"/>
        <v>0</v>
      </c>
      <c r="FG34" s="12">
        <f t="shared" si="25"/>
        <v>0</v>
      </c>
      <c r="FH34" s="12">
        <f t="shared" si="25"/>
        <v>0</v>
      </c>
      <c r="FI34" s="12">
        <f t="shared" si="25"/>
        <v>0</v>
      </c>
      <c r="FJ34" s="12">
        <f t="shared" si="25"/>
        <v>0</v>
      </c>
      <c r="FK34" s="12">
        <f t="shared" si="25"/>
        <v>0</v>
      </c>
      <c r="FL34" s="12">
        <f t="shared" si="25"/>
        <v>0</v>
      </c>
      <c r="FM34" s="12">
        <f t="shared" si="25"/>
        <v>0</v>
      </c>
      <c r="FN34" s="12">
        <f t="shared" si="25"/>
        <v>0</v>
      </c>
      <c r="FO34" s="12">
        <f t="shared" si="25"/>
        <v>0</v>
      </c>
      <c r="FP34" s="12">
        <f t="shared" si="25"/>
        <v>0</v>
      </c>
      <c r="FQ34" s="12">
        <f t="shared" si="25"/>
        <v>0</v>
      </c>
      <c r="FR34" s="12">
        <f t="shared" si="25"/>
        <v>0</v>
      </c>
      <c r="FS34" s="12">
        <f t="shared" si="25"/>
        <v>0</v>
      </c>
      <c r="FT34" s="12">
        <f t="shared" si="25"/>
        <v>0</v>
      </c>
      <c r="FU34" s="12">
        <f t="shared" si="25"/>
        <v>0</v>
      </c>
      <c r="FV34" s="12">
        <f t="shared" ref="FV34:HA34" si="26">IF(FU57="OK",0,IF(FU57="Error",1,0))</f>
        <v>0</v>
      </c>
      <c r="FW34" s="12">
        <f t="shared" si="26"/>
        <v>0</v>
      </c>
      <c r="FX34" s="12">
        <f t="shared" si="26"/>
        <v>0</v>
      </c>
      <c r="FY34" s="12">
        <f t="shared" si="26"/>
        <v>0</v>
      </c>
      <c r="FZ34" s="12">
        <f t="shared" si="26"/>
        <v>0</v>
      </c>
      <c r="GA34" s="12">
        <f t="shared" si="26"/>
        <v>0</v>
      </c>
      <c r="GB34" s="12">
        <f t="shared" si="26"/>
        <v>0</v>
      </c>
      <c r="GC34" s="12">
        <f t="shared" si="26"/>
        <v>0</v>
      </c>
      <c r="GD34" s="12">
        <f t="shared" si="26"/>
        <v>0</v>
      </c>
      <c r="GE34" s="12">
        <f t="shared" si="26"/>
        <v>0</v>
      </c>
      <c r="GF34" s="12">
        <f t="shared" si="26"/>
        <v>0</v>
      </c>
      <c r="GG34" s="12">
        <f t="shared" si="26"/>
        <v>0</v>
      </c>
      <c r="GH34" s="12">
        <f t="shared" si="26"/>
        <v>0</v>
      </c>
      <c r="GI34" s="12">
        <f t="shared" si="26"/>
        <v>0</v>
      </c>
      <c r="GJ34" s="12">
        <f t="shared" si="26"/>
        <v>0</v>
      </c>
      <c r="GK34" s="12">
        <f t="shared" si="26"/>
        <v>0</v>
      </c>
      <c r="GL34" s="12">
        <f t="shared" si="26"/>
        <v>0</v>
      </c>
      <c r="GM34" s="12">
        <f t="shared" si="26"/>
        <v>0</v>
      </c>
      <c r="GN34" s="12">
        <f t="shared" si="26"/>
        <v>0</v>
      </c>
      <c r="GO34" s="12">
        <f t="shared" si="26"/>
        <v>0</v>
      </c>
      <c r="GP34" s="12">
        <f t="shared" si="26"/>
        <v>0</v>
      </c>
      <c r="GQ34" s="12">
        <f t="shared" si="26"/>
        <v>0</v>
      </c>
      <c r="GR34" s="12">
        <f t="shared" si="26"/>
        <v>0</v>
      </c>
      <c r="GS34" s="12">
        <f t="shared" si="26"/>
        <v>0</v>
      </c>
      <c r="GT34" s="12">
        <f t="shared" si="26"/>
        <v>0</v>
      </c>
      <c r="GU34" s="12">
        <f t="shared" si="26"/>
        <v>0</v>
      </c>
      <c r="GV34" s="12">
        <f t="shared" si="26"/>
        <v>0</v>
      </c>
      <c r="GW34" s="12">
        <f t="shared" si="26"/>
        <v>0</v>
      </c>
      <c r="GX34" s="12">
        <f t="shared" si="26"/>
        <v>0</v>
      </c>
      <c r="GY34" s="12">
        <f t="shared" si="26"/>
        <v>0</v>
      </c>
      <c r="GZ34" s="12">
        <f t="shared" si="26"/>
        <v>0</v>
      </c>
      <c r="HA34" s="12">
        <f t="shared" si="26"/>
        <v>0</v>
      </c>
      <c r="HB34" s="12">
        <f t="shared" ref="HB34:HU34" si="27">IF(HA57="OK",0,IF(HA57="Error",1,0))</f>
        <v>0</v>
      </c>
      <c r="HC34" s="12">
        <f t="shared" si="27"/>
        <v>0</v>
      </c>
      <c r="HD34" s="12">
        <f t="shared" si="27"/>
        <v>0</v>
      </c>
      <c r="HE34" s="12">
        <f t="shared" si="27"/>
        <v>0</v>
      </c>
      <c r="HF34" s="12">
        <f t="shared" si="27"/>
        <v>0</v>
      </c>
      <c r="HG34" s="12">
        <f t="shared" si="27"/>
        <v>0</v>
      </c>
      <c r="HH34" s="12">
        <f t="shared" si="27"/>
        <v>0</v>
      </c>
      <c r="HI34" s="12">
        <f t="shared" si="27"/>
        <v>0</v>
      </c>
      <c r="HJ34" s="12">
        <f t="shared" si="27"/>
        <v>0</v>
      </c>
      <c r="HK34" s="12">
        <f t="shared" si="27"/>
        <v>0</v>
      </c>
      <c r="HL34" s="12">
        <f t="shared" si="27"/>
        <v>0</v>
      </c>
      <c r="HM34" s="12">
        <f t="shared" si="27"/>
        <v>0</v>
      </c>
      <c r="HN34" s="12">
        <f t="shared" si="27"/>
        <v>0</v>
      </c>
      <c r="HO34" s="12">
        <f t="shared" si="27"/>
        <v>0</v>
      </c>
      <c r="HP34" s="12">
        <f t="shared" si="27"/>
        <v>0</v>
      </c>
      <c r="HQ34" s="12">
        <f t="shared" si="27"/>
        <v>0</v>
      </c>
      <c r="HR34" s="12">
        <f t="shared" si="27"/>
        <v>0</v>
      </c>
      <c r="HS34" s="12">
        <f t="shared" si="27"/>
        <v>0</v>
      </c>
      <c r="HT34" s="12">
        <f t="shared" si="27"/>
        <v>0</v>
      </c>
      <c r="HU34" s="12">
        <f t="shared" si="27"/>
        <v>0</v>
      </c>
    </row>
    <row r="35" spans="2:229" s="12" customFormat="1">
      <c r="B35" s="454">
        <v>2.6</v>
      </c>
      <c r="C35" s="454">
        <f t="shared" ref="C35:C43" si="28">SUM(D35:DD35)</f>
        <v>0</v>
      </c>
      <c r="D35" s="12">
        <f t="shared" ref="D35:AI35" si="29">IF(C58="OK",0,IF(C58="Error",1,0))</f>
        <v>0</v>
      </c>
      <c r="E35" s="12">
        <f t="shared" si="29"/>
        <v>0</v>
      </c>
      <c r="F35" s="12">
        <f t="shared" si="29"/>
        <v>0</v>
      </c>
      <c r="G35" s="12">
        <f t="shared" si="29"/>
        <v>0</v>
      </c>
      <c r="H35" s="12">
        <f t="shared" si="29"/>
        <v>0</v>
      </c>
      <c r="I35" s="12">
        <f t="shared" si="29"/>
        <v>0</v>
      </c>
      <c r="J35" s="12">
        <f t="shared" si="29"/>
        <v>0</v>
      </c>
      <c r="K35" s="12">
        <f t="shared" si="29"/>
        <v>0</v>
      </c>
      <c r="L35" s="12">
        <f t="shared" si="29"/>
        <v>0</v>
      </c>
      <c r="M35" s="12">
        <f t="shared" si="29"/>
        <v>0</v>
      </c>
      <c r="N35" s="12">
        <f t="shared" si="29"/>
        <v>0</v>
      </c>
      <c r="O35" s="12">
        <f t="shared" si="29"/>
        <v>0</v>
      </c>
      <c r="P35" s="12">
        <f t="shared" si="29"/>
        <v>0</v>
      </c>
      <c r="Q35" s="12">
        <f t="shared" si="29"/>
        <v>0</v>
      </c>
      <c r="R35" s="12">
        <f t="shared" si="29"/>
        <v>0</v>
      </c>
      <c r="S35" s="12">
        <f t="shared" si="29"/>
        <v>0</v>
      </c>
      <c r="T35" s="12">
        <f t="shared" si="29"/>
        <v>0</v>
      </c>
      <c r="U35" s="12">
        <f t="shared" si="29"/>
        <v>0</v>
      </c>
      <c r="V35" s="12">
        <f t="shared" si="29"/>
        <v>0</v>
      </c>
      <c r="W35" s="12">
        <f t="shared" si="29"/>
        <v>0</v>
      </c>
      <c r="X35" s="12">
        <f t="shared" si="29"/>
        <v>0</v>
      </c>
      <c r="Y35" s="12">
        <f t="shared" si="29"/>
        <v>0</v>
      </c>
      <c r="Z35" s="12">
        <f t="shared" si="29"/>
        <v>0</v>
      </c>
      <c r="AA35" s="12">
        <f t="shared" si="29"/>
        <v>0</v>
      </c>
      <c r="AB35" s="12">
        <f t="shared" si="29"/>
        <v>0</v>
      </c>
      <c r="AC35" s="12">
        <f t="shared" si="29"/>
        <v>0</v>
      </c>
      <c r="AD35" s="12">
        <f t="shared" si="29"/>
        <v>0</v>
      </c>
      <c r="AE35" s="12">
        <f t="shared" si="29"/>
        <v>0</v>
      </c>
      <c r="AF35" s="12">
        <f t="shared" si="29"/>
        <v>0</v>
      </c>
      <c r="AG35" s="12">
        <f t="shared" si="29"/>
        <v>0</v>
      </c>
      <c r="AH35" s="12">
        <f t="shared" si="29"/>
        <v>0</v>
      </c>
      <c r="AI35" s="12">
        <f t="shared" si="29"/>
        <v>0</v>
      </c>
      <c r="AJ35" s="12">
        <f t="shared" ref="AJ35:BO35" si="30">IF(AI58="OK",0,IF(AI58="Error",1,0))</f>
        <v>0</v>
      </c>
      <c r="AK35" s="12">
        <f t="shared" si="30"/>
        <v>0</v>
      </c>
      <c r="AL35" s="12">
        <f t="shared" si="30"/>
        <v>0</v>
      </c>
      <c r="AM35" s="12">
        <f t="shared" si="30"/>
        <v>0</v>
      </c>
      <c r="AN35" s="12">
        <f t="shared" si="30"/>
        <v>0</v>
      </c>
      <c r="AO35" s="12">
        <f t="shared" si="30"/>
        <v>0</v>
      </c>
      <c r="AP35" s="12">
        <f t="shared" si="30"/>
        <v>0</v>
      </c>
      <c r="AQ35" s="12">
        <f t="shared" si="30"/>
        <v>0</v>
      </c>
      <c r="AR35" s="12">
        <f t="shared" si="30"/>
        <v>0</v>
      </c>
      <c r="AS35" s="12">
        <f t="shared" si="30"/>
        <v>0</v>
      </c>
      <c r="AT35" s="12">
        <f t="shared" si="30"/>
        <v>0</v>
      </c>
      <c r="AU35" s="12">
        <f t="shared" si="30"/>
        <v>0</v>
      </c>
      <c r="AV35" s="12">
        <f t="shared" si="30"/>
        <v>0</v>
      </c>
      <c r="AW35" s="12">
        <f t="shared" si="30"/>
        <v>0</v>
      </c>
      <c r="AX35" s="12">
        <f t="shared" si="30"/>
        <v>0</v>
      </c>
      <c r="AY35" s="12">
        <f t="shared" si="30"/>
        <v>0</v>
      </c>
      <c r="AZ35" s="12">
        <f t="shared" si="30"/>
        <v>0</v>
      </c>
      <c r="BA35" s="12">
        <f t="shared" si="30"/>
        <v>0</v>
      </c>
      <c r="BB35" s="12">
        <f t="shared" si="30"/>
        <v>0</v>
      </c>
      <c r="BC35" s="12">
        <f t="shared" si="30"/>
        <v>0</v>
      </c>
      <c r="BD35" s="12">
        <f t="shared" si="30"/>
        <v>0</v>
      </c>
      <c r="BE35" s="12">
        <f t="shared" si="30"/>
        <v>0</v>
      </c>
      <c r="BF35" s="12">
        <f t="shared" si="30"/>
        <v>0</v>
      </c>
      <c r="BG35" s="12">
        <f t="shared" si="30"/>
        <v>0</v>
      </c>
      <c r="BH35" s="12">
        <f t="shared" si="30"/>
        <v>0</v>
      </c>
      <c r="BI35" s="12">
        <f t="shared" si="30"/>
        <v>0</v>
      </c>
      <c r="BJ35" s="12">
        <f t="shared" si="30"/>
        <v>0</v>
      </c>
      <c r="BK35" s="12">
        <f t="shared" si="30"/>
        <v>0</v>
      </c>
      <c r="BL35" s="12">
        <f t="shared" si="30"/>
        <v>0</v>
      </c>
      <c r="BM35" s="12">
        <f t="shared" si="30"/>
        <v>0</v>
      </c>
      <c r="BN35" s="12">
        <f t="shared" si="30"/>
        <v>0</v>
      </c>
      <c r="BO35" s="12">
        <f t="shared" si="30"/>
        <v>0</v>
      </c>
      <c r="BP35" s="12">
        <f t="shared" ref="BP35:CB35" si="31">IF(BO58="OK",0,IF(BO58="Error",1,0))</f>
        <v>0</v>
      </c>
      <c r="BQ35" s="12">
        <f t="shared" si="31"/>
        <v>0</v>
      </c>
      <c r="BR35" s="12">
        <f t="shared" si="31"/>
        <v>0</v>
      </c>
      <c r="BS35" s="12">
        <f t="shared" si="31"/>
        <v>0</v>
      </c>
      <c r="BT35" s="12">
        <f t="shared" si="31"/>
        <v>0</v>
      </c>
      <c r="BU35" s="12">
        <f t="shared" si="31"/>
        <v>0</v>
      </c>
      <c r="BV35" s="12">
        <f t="shared" si="31"/>
        <v>0</v>
      </c>
      <c r="BW35" s="12">
        <f t="shared" si="31"/>
        <v>0</v>
      </c>
      <c r="BX35" s="12">
        <f t="shared" si="31"/>
        <v>0</v>
      </c>
      <c r="BY35" s="12">
        <f t="shared" si="31"/>
        <v>0</v>
      </c>
      <c r="BZ35" s="12">
        <f t="shared" si="31"/>
        <v>0</v>
      </c>
      <c r="CA35" s="12">
        <f t="shared" si="31"/>
        <v>0</v>
      </c>
      <c r="CB35" s="12">
        <f t="shared" si="31"/>
        <v>0</v>
      </c>
      <c r="CC35" s="12">
        <f t="shared" ref="CC35:DD35" si="32">IF(CB58="OK",0,IF(CB58="Error",1,0))</f>
        <v>0</v>
      </c>
      <c r="CD35" s="12">
        <f t="shared" si="32"/>
        <v>0</v>
      </c>
      <c r="CE35" s="12">
        <f t="shared" si="32"/>
        <v>0</v>
      </c>
      <c r="CF35" s="12">
        <f t="shared" si="32"/>
        <v>0</v>
      </c>
      <c r="CG35" s="12">
        <f t="shared" si="32"/>
        <v>0</v>
      </c>
      <c r="CH35" s="12">
        <f t="shared" si="32"/>
        <v>0</v>
      </c>
      <c r="CI35" s="12">
        <f t="shared" si="32"/>
        <v>0</v>
      </c>
      <c r="CJ35" s="12">
        <f t="shared" si="32"/>
        <v>0</v>
      </c>
      <c r="CK35" s="12">
        <f t="shared" si="32"/>
        <v>0</v>
      </c>
      <c r="CL35" s="12">
        <f t="shared" si="32"/>
        <v>0</v>
      </c>
      <c r="CM35" s="12">
        <f t="shared" si="32"/>
        <v>0</v>
      </c>
      <c r="CN35" s="12">
        <f t="shared" si="32"/>
        <v>0</v>
      </c>
      <c r="CO35" s="12">
        <f t="shared" si="32"/>
        <v>0</v>
      </c>
      <c r="CP35" s="12">
        <f t="shared" si="32"/>
        <v>0</v>
      </c>
      <c r="CQ35" s="12">
        <f t="shared" si="32"/>
        <v>0</v>
      </c>
      <c r="CR35" s="12">
        <f t="shared" si="32"/>
        <v>0</v>
      </c>
      <c r="CS35" s="12">
        <f t="shared" si="32"/>
        <v>0</v>
      </c>
      <c r="CT35" s="12">
        <f t="shared" si="32"/>
        <v>0</v>
      </c>
      <c r="CU35" s="12">
        <f t="shared" si="32"/>
        <v>0</v>
      </c>
      <c r="CV35" s="12">
        <f t="shared" si="32"/>
        <v>0</v>
      </c>
      <c r="CW35" s="12">
        <f t="shared" si="32"/>
        <v>0</v>
      </c>
      <c r="CX35" s="12">
        <f t="shared" si="32"/>
        <v>0</v>
      </c>
      <c r="CY35" s="12">
        <f t="shared" si="32"/>
        <v>0</v>
      </c>
      <c r="CZ35" s="12">
        <f t="shared" si="32"/>
        <v>0</v>
      </c>
      <c r="DA35" s="12">
        <f t="shared" si="32"/>
        <v>0</v>
      </c>
      <c r="DB35" s="12">
        <f t="shared" si="32"/>
        <v>0</v>
      </c>
      <c r="DC35" s="12">
        <f t="shared" si="32"/>
        <v>0</v>
      </c>
      <c r="DD35" s="12">
        <f t="shared" si="32"/>
        <v>0</v>
      </c>
    </row>
    <row r="36" spans="2:229" s="12" customFormat="1">
      <c r="B36" s="454">
        <v>2.7</v>
      </c>
      <c r="C36" s="454">
        <f t="shared" si="28"/>
        <v>0</v>
      </c>
      <c r="D36" s="12">
        <f t="shared" ref="D36:K41" si="33">IF(C59="OK",0,IF(C59="Error",1,0))</f>
        <v>0</v>
      </c>
      <c r="E36" s="12">
        <f t="shared" si="33"/>
        <v>0</v>
      </c>
      <c r="F36" s="12">
        <f t="shared" si="33"/>
        <v>0</v>
      </c>
      <c r="G36" s="12">
        <f t="shared" si="33"/>
        <v>0</v>
      </c>
      <c r="H36" s="12">
        <f t="shared" si="33"/>
        <v>0</v>
      </c>
      <c r="I36" s="12">
        <f t="shared" si="33"/>
        <v>0</v>
      </c>
      <c r="J36" s="12">
        <f t="shared" si="33"/>
        <v>0</v>
      </c>
      <c r="K36" s="12">
        <f t="shared" si="33"/>
        <v>0</v>
      </c>
      <c r="M36" s="12">
        <f t="shared" ref="M36:AR36" si="34">IF(L59="OK",0,IF(L59="Error",1,0))</f>
        <v>0</v>
      </c>
      <c r="N36" s="12">
        <f t="shared" si="34"/>
        <v>0</v>
      </c>
      <c r="O36" s="12">
        <f t="shared" si="34"/>
        <v>0</v>
      </c>
      <c r="P36" s="12">
        <f t="shared" si="34"/>
        <v>0</v>
      </c>
      <c r="Q36" s="12">
        <f t="shared" si="34"/>
        <v>0</v>
      </c>
      <c r="R36" s="12">
        <f t="shared" si="34"/>
        <v>0</v>
      </c>
      <c r="S36" s="12">
        <f t="shared" si="34"/>
        <v>0</v>
      </c>
      <c r="T36" s="12">
        <f t="shared" si="34"/>
        <v>0</v>
      </c>
      <c r="U36" s="12">
        <f t="shared" si="34"/>
        <v>0</v>
      </c>
      <c r="V36" s="12">
        <f t="shared" si="34"/>
        <v>0</v>
      </c>
      <c r="W36" s="12">
        <f t="shared" si="34"/>
        <v>0</v>
      </c>
      <c r="X36" s="12">
        <f t="shared" si="34"/>
        <v>0</v>
      </c>
      <c r="Y36" s="12">
        <f t="shared" si="34"/>
        <v>0</v>
      </c>
      <c r="Z36" s="12">
        <f t="shared" si="34"/>
        <v>0</v>
      </c>
      <c r="AA36" s="12">
        <f t="shared" si="34"/>
        <v>0</v>
      </c>
      <c r="AB36" s="12">
        <f t="shared" si="34"/>
        <v>0</v>
      </c>
      <c r="AC36" s="12">
        <f t="shared" si="34"/>
        <v>0</v>
      </c>
      <c r="AD36" s="12">
        <f t="shared" si="34"/>
        <v>0</v>
      </c>
      <c r="AE36" s="12">
        <f t="shared" si="34"/>
        <v>0</v>
      </c>
      <c r="AF36" s="12">
        <f t="shared" si="34"/>
        <v>0</v>
      </c>
      <c r="AG36" s="12">
        <f t="shared" si="34"/>
        <v>0</v>
      </c>
      <c r="AH36" s="12">
        <f t="shared" si="34"/>
        <v>0</v>
      </c>
      <c r="AI36" s="12">
        <f t="shared" si="34"/>
        <v>0</v>
      </c>
      <c r="AJ36" s="12">
        <f t="shared" si="34"/>
        <v>0</v>
      </c>
      <c r="AK36" s="12">
        <f t="shared" si="34"/>
        <v>0</v>
      </c>
      <c r="AL36" s="12">
        <f t="shared" si="34"/>
        <v>0</v>
      </c>
      <c r="AM36" s="12">
        <f t="shared" si="34"/>
        <v>0</v>
      </c>
      <c r="AN36" s="12">
        <f t="shared" si="34"/>
        <v>0</v>
      </c>
      <c r="AO36" s="12">
        <f t="shared" si="34"/>
        <v>0</v>
      </c>
      <c r="AP36" s="12">
        <f t="shared" si="34"/>
        <v>0</v>
      </c>
      <c r="AQ36" s="12">
        <f t="shared" si="34"/>
        <v>0</v>
      </c>
      <c r="AR36" s="12">
        <f t="shared" si="34"/>
        <v>0</v>
      </c>
      <c r="AS36" s="12">
        <f t="shared" ref="AS36:CB36" si="35">IF(AR59="OK",0,IF(AR59="Error",1,0))</f>
        <v>0</v>
      </c>
      <c r="AT36" s="12">
        <f t="shared" si="35"/>
        <v>0</v>
      </c>
      <c r="AU36" s="12">
        <f t="shared" si="35"/>
        <v>0</v>
      </c>
      <c r="AV36" s="12">
        <f t="shared" si="35"/>
        <v>0</v>
      </c>
      <c r="AW36" s="12">
        <f t="shared" si="35"/>
        <v>0</v>
      </c>
      <c r="AX36" s="12">
        <f t="shared" si="35"/>
        <v>0</v>
      </c>
      <c r="AY36" s="12">
        <f t="shared" si="35"/>
        <v>0</v>
      </c>
      <c r="AZ36" s="12">
        <f t="shared" si="35"/>
        <v>0</v>
      </c>
      <c r="BA36" s="12">
        <f t="shared" si="35"/>
        <v>0</v>
      </c>
      <c r="BB36" s="12">
        <f t="shared" si="35"/>
        <v>0</v>
      </c>
      <c r="BC36" s="12">
        <f t="shared" si="35"/>
        <v>0</v>
      </c>
      <c r="BD36" s="12">
        <f t="shared" si="35"/>
        <v>0</v>
      </c>
      <c r="BE36" s="12">
        <f t="shared" si="35"/>
        <v>0</v>
      </c>
      <c r="BF36" s="12">
        <f t="shared" si="35"/>
        <v>0</v>
      </c>
      <c r="BG36" s="12">
        <f t="shared" si="35"/>
        <v>0</v>
      </c>
      <c r="BH36" s="12">
        <f t="shared" si="35"/>
        <v>0</v>
      </c>
      <c r="BI36" s="12">
        <f t="shared" si="35"/>
        <v>0</v>
      </c>
      <c r="BJ36" s="12">
        <f t="shared" si="35"/>
        <v>0</v>
      </c>
      <c r="BK36" s="12">
        <f t="shared" si="35"/>
        <v>0</v>
      </c>
      <c r="BL36" s="12">
        <f t="shared" si="35"/>
        <v>0</v>
      </c>
      <c r="BM36" s="12">
        <f t="shared" si="35"/>
        <v>0</v>
      </c>
      <c r="BN36" s="12">
        <f t="shared" si="35"/>
        <v>0</v>
      </c>
      <c r="BO36" s="12">
        <f t="shared" si="35"/>
        <v>0</v>
      </c>
      <c r="BP36" s="12">
        <f t="shared" si="35"/>
        <v>0</v>
      </c>
      <c r="BQ36" s="12">
        <f t="shared" si="35"/>
        <v>0</v>
      </c>
      <c r="BR36" s="12">
        <f t="shared" si="35"/>
        <v>0</v>
      </c>
      <c r="BS36" s="12">
        <f t="shared" si="35"/>
        <v>0</v>
      </c>
      <c r="BT36" s="12">
        <f t="shared" si="35"/>
        <v>0</v>
      </c>
      <c r="BU36" s="12">
        <f t="shared" si="35"/>
        <v>0</v>
      </c>
      <c r="BV36" s="12">
        <f t="shared" si="35"/>
        <v>0</v>
      </c>
      <c r="BW36" s="12">
        <f t="shared" si="35"/>
        <v>0</v>
      </c>
      <c r="BX36" s="12">
        <f t="shared" si="35"/>
        <v>0</v>
      </c>
      <c r="BY36" s="12">
        <f t="shared" si="35"/>
        <v>0</v>
      </c>
      <c r="BZ36" s="12">
        <f t="shared" si="35"/>
        <v>0</v>
      </c>
      <c r="CA36" s="12">
        <f t="shared" si="35"/>
        <v>0</v>
      </c>
      <c r="CB36" s="12">
        <f t="shared" si="35"/>
        <v>0</v>
      </c>
      <c r="CC36" s="12">
        <f t="shared" ref="CC36:DD36" si="36">IF(CB59="OK",0,IF(CB59="Error",1,0))</f>
        <v>0</v>
      </c>
      <c r="CD36" s="12">
        <f t="shared" si="36"/>
        <v>0</v>
      </c>
      <c r="CE36" s="12">
        <f t="shared" si="36"/>
        <v>0</v>
      </c>
      <c r="CF36" s="12">
        <f t="shared" si="36"/>
        <v>0</v>
      </c>
      <c r="CG36" s="12">
        <f t="shared" si="36"/>
        <v>0</v>
      </c>
      <c r="CH36" s="12">
        <f t="shared" si="36"/>
        <v>0</v>
      </c>
      <c r="CI36" s="12">
        <f t="shared" si="36"/>
        <v>0</v>
      </c>
      <c r="CJ36" s="12">
        <f t="shared" si="36"/>
        <v>0</v>
      </c>
      <c r="CK36" s="12">
        <f t="shared" si="36"/>
        <v>0</v>
      </c>
      <c r="CL36" s="12">
        <f t="shared" si="36"/>
        <v>0</v>
      </c>
      <c r="CM36" s="12">
        <f t="shared" si="36"/>
        <v>0</v>
      </c>
      <c r="CN36" s="12">
        <f t="shared" si="36"/>
        <v>0</v>
      </c>
      <c r="CO36" s="12">
        <f t="shared" si="36"/>
        <v>0</v>
      </c>
      <c r="CP36" s="12">
        <f t="shared" si="36"/>
        <v>0</v>
      </c>
      <c r="CQ36" s="12">
        <f t="shared" si="36"/>
        <v>0</v>
      </c>
      <c r="CR36" s="12">
        <f t="shared" si="36"/>
        <v>0</v>
      </c>
      <c r="CS36" s="12">
        <f t="shared" si="36"/>
        <v>0</v>
      </c>
      <c r="CT36" s="12">
        <f t="shared" si="36"/>
        <v>0</v>
      </c>
      <c r="CU36" s="12">
        <f t="shared" si="36"/>
        <v>0</v>
      </c>
      <c r="CV36" s="12">
        <f t="shared" si="36"/>
        <v>0</v>
      </c>
      <c r="CW36" s="12">
        <f t="shared" si="36"/>
        <v>0</v>
      </c>
      <c r="CX36" s="12">
        <f t="shared" si="36"/>
        <v>0</v>
      </c>
      <c r="CY36" s="12">
        <f t="shared" si="36"/>
        <v>0</v>
      </c>
      <c r="CZ36" s="12">
        <f t="shared" si="36"/>
        <v>0</v>
      </c>
      <c r="DA36" s="12">
        <f t="shared" si="36"/>
        <v>0</v>
      </c>
      <c r="DB36" s="12">
        <f t="shared" si="36"/>
        <v>0</v>
      </c>
      <c r="DC36" s="12">
        <f t="shared" si="36"/>
        <v>0</v>
      </c>
      <c r="DD36" s="12">
        <f t="shared" si="36"/>
        <v>0</v>
      </c>
    </row>
    <row r="37" spans="2:229" s="12" customFormat="1">
      <c r="B37" s="454">
        <v>2.9</v>
      </c>
      <c r="C37" s="454">
        <f t="shared" si="28"/>
        <v>0</v>
      </c>
      <c r="D37" s="12">
        <f t="shared" si="33"/>
        <v>0</v>
      </c>
      <c r="E37" s="12">
        <f t="shared" si="33"/>
        <v>0</v>
      </c>
      <c r="F37" s="12">
        <f t="shared" si="33"/>
        <v>0</v>
      </c>
      <c r="G37" s="12">
        <f t="shared" si="33"/>
        <v>0</v>
      </c>
      <c r="H37" s="12">
        <f t="shared" si="33"/>
        <v>0</v>
      </c>
      <c r="I37" s="12">
        <f t="shared" si="33"/>
        <v>0</v>
      </c>
      <c r="J37" s="12">
        <f t="shared" si="33"/>
        <v>0</v>
      </c>
      <c r="K37" s="12">
        <f t="shared" si="33"/>
        <v>0</v>
      </c>
      <c r="L37" s="12">
        <f>IF(K60="OK",0,IF(K60="Error",1,0))</f>
        <v>0</v>
      </c>
      <c r="M37" s="12">
        <f t="shared" ref="M37:AR37" si="37">IF(L60="OK",0,IF(L60="Error",1,0))</f>
        <v>0</v>
      </c>
      <c r="N37" s="12">
        <f t="shared" si="37"/>
        <v>0</v>
      </c>
      <c r="O37" s="12">
        <f t="shared" si="37"/>
        <v>0</v>
      </c>
      <c r="P37" s="12">
        <f t="shared" si="37"/>
        <v>0</v>
      </c>
      <c r="Q37" s="12">
        <f t="shared" si="37"/>
        <v>0</v>
      </c>
      <c r="R37" s="12">
        <f t="shared" si="37"/>
        <v>0</v>
      </c>
      <c r="S37" s="12">
        <f t="shared" si="37"/>
        <v>0</v>
      </c>
      <c r="T37" s="12">
        <f t="shared" si="37"/>
        <v>0</v>
      </c>
      <c r="U37" s="12">
        <f t="shared" si="37"/>
        <v>0</v>
      </c>
      <c r="V37" s="12">
        <f t="shared" si="37"/>
        <v>0</v>
      </c>
      <c r="W37" s="12">
        <f t="shared" si="37"/>
        <v>0</v>
      </c>
      <c r="X37" s="12">
        <f t="shared" si="37"/>
        <v>0</v>
      </c>
      <c r="Y37" s="12">
        <f t="shared" si="37"/>
        <v>0</v>
      </c>
      <c r="Z37" s="12">
        <f t="shared" si="37"/>
        <v>0</v>
      </c>
      <c r="AA37" s="12">
        <f t="shared" si="37"/>
        <v>0</v>
      </c>
      <c r="AB37" s="12">
        <f t="shared" si="37"/>
        <v>0</v>
      </c>
      <c r="AC37" s="12">
        <f t="shared" si="37"/>
        <v>0</v>
      </c>
      <c r="AD37" s="12">
        <f t="shared" si="37"/>
        <v>0</v>
      </c>
      <c r="AE37" s="12">
        <f t="shared" si="37"/>
        <v>0</v>
      </c>
      <c r="AF37" s="12">
        <f t="shared" si="37"/>
        <v>0</v>
      </c>
      <c r="AG37" s="12">
        <f t="shared" si="37"/>
        <v>0</v>
      </c>
      <c r="AH37" s="12">
        <f t="shared" si="37"/>
        <v>0</v>
      </c>
      <c r="AI37" s="12">
        <f t="shared" si="37"/>
        <v>0</v>
      </c>
      <c r="AJ37" s="12">
        <f t="shared" si="37"/>
        <v>0</v>
      </c>
      <c r="AK37" s="12">
        <f t="shared" si="37"/>
        <v>0</v>
      </c>
      <c r="AL37" s="12">
        <f t="shared" si="37"/>
        <v>0</v>
      </c>
      <c r="AM37" s="12">
        <f t="shared" si="37"/>
        <v>0</v>
      </c>
      <c r="AN37" s="12">
        <f t="shared" si="37"/>
        <v>0</v>
      </c>
      <c r="AO37" s="12">
        <f t="shared" si="37"/>
        <v>0</v>
      </c>
      <c r="AP37" s="12">
        <f t="shared" si="37"/>
        <v>0</v>
      </c>
      <c r="AQ37" s="12">
        <f t="shared" si="37"/>
        <v>0</v>
      </c>
      <c r="AR37" s="12">
        <f t="shared" si="37"/>
        <v>0</v>
      </c>
      <c r="AS37" s="12">
        <f t="shared" ref="AS37:CB37" si="38">IF(AR60="OK",0,IF(AR60="Error",1,0))</f>
        <v>0</v>
      </c>
      <c r="AT37" s="12">
        <f t="shared" si="38"/>
        <v>0</v>
      </c>
      <c r="AU37" s="12">
        <f t="shared" si="38"/>
        <v>0</v>
      </c>
      <c r="AV37" s="12">
        <f t="shared" si="38"/>
        <v>0</v>
      </c>
      <c r="AW37" s="12">
        <f t="shared" si="38"/>
        <v>0</v>
      </c>
      <c r="AX37" s="12">
        <f t="shared" si="38"/>
        <v>0</v>
      </c>
      <c r="AY37" s="12">
        <f t="shared" si="38"/>
        <v>0</v>
      </c>
      <c r="AZ37" s="12">
        <f t="shared" si="38"/>
        <v>0</v>
      </c>
      <c r="BA37" s="12">
        <f t="shared" si="38"/>
        <v>0</v>
      </c>
      <c r="BB37" s="12">
        <f t="shared" si="38"/>
        <v>0</v>
      </c>
      <c r="BC37" s="12">
        <f t="shared" si="38"/>
        <v>0</v>
      </c>
      <c r="BD37" s="12">
        <f t="shared" si="38"/>
        <v>0</v>
      </c>
      <c r="BE37" s="12">
        <f t="shared" si="38"/>
        <v>0</v>
      </c>
      <c r="BF37" s="12">
        <f t="shared" si="38"/>
        <v>0</v>
      </c>
      <c r="BG37" s="12">
        <f t="shared" si="38"/>
        <v>0</v>
      </c>
      <c r="BH37" s="12">
        <f t="shared" si="38"/>
        <v>0</v>
      </c>
      <c r="BI37" s="12">
        <f t="shared" si="38"/>
        <v>0</v>
      </c>
      <c r="BJ37" s="12">
        <f t="shared" si="38"/>
        <v>0</v>
      </c>
      <c r="BK37" s="12">
        <f t="shared" si="38"/>
        <v>0</v>
      </c>
      <c r="BL37" s="12">
        <f t="shared" si="38"/>
        <v>0</v>
      </c>
      <c r="BM37" s="12">
        <f t="shared" si="38"/>
        <v>0</v>
      </c>
      <c r="BN37" s="12">
        <f t="shared" si="38"/>
        <v>0</v>
      </c>
      <c r="BO37" s="12">
        <f t="shared" si="38"/>
        <v>0</v>
      </c>
      <c r="BP37" s="12">
        <f t="shared" si="38"/>
        <v>0</v>
      </c>
      <c r="BQ37" s="12">
        <f t="shared" si="38"/>
        <v>0</v>
      </c>
      <c r="BR37" s="12">
        <f t="shared" si="38"/>
        <v>0</v>
      </c>
      <c r="BS37" s="12">
        <f t="shared" si="38"/>
        <v>0</v>
      </c>
      <c r="BT37" s="12">
        <f t="shared" si="38"/>
        <v>0</v>
      </c>
      <c r="BU37" s="12">
        <f t="shared" si="38"/>
        <v>0</v>
      </c>
      <c r="BV37" s="12">
        <f t="shared" si="38"/>
        <v>0</v>
      </c>
      <c r="BW37" s="12">
        <f t="shared" si="38"/>
        <v>0</v>
      </c>
      <c r="BX37" s="12">
        <f t="shared" si="38"/>
        <v>0</v>
      </c>
      <c r="BY37" s="12">
        <f t="shared" si="38"/>
        <v>0</v>
      </c>
      <c r="BZ37" s="12">
        <f t="shared" si="38"/>
        <v>0</v>
      </c>
      <c r="CA37" s="12">
        <f t="shared" si="38"/>
        <v>0</v>
      </c>
      <c r="CB37" s="12">
        <f t="shared" si="38"/>
        <v>0</v>
      </c>
      <c r="CC37" s="12">
        <f t="shared" ref="CC37:DD37" si="39">IF(CB60="OK",0,IF(CB60="Error",1,0))</f>
        <v>0</v>
      </c>
      <c r="CD37" s="12">
        <f t="shared" si="39"/>
        <v>0</v>
      </c>
      <c r="CE37" s="12">
        <f t="shared" si="39"/>
        <v>0</v>
      </c>
      <c r="CF37" s="12">
        <f t="shared" si="39"/>
        <v>0</v>
      </c>
      <c r="CG37" s="12">
        <f t="shared" si="39"/>
        <v>0</v>
      </c>
      <c r="CH37" s="12">
        <f t="shared" si="39"/>
        <v>0</v>
      </c>
      <c r="CI37" s="12">
        <f t="shared" si="39"/>
        <v>0</v>
      </c>
      <c r="CJ37" s="12">
        <f t="shared" si="39"/>
        <v>0</v>
      </c>
      <c r="CK37" s="12">
        <f t="shared" si="39"/>
        <v>0</v>
      </c>
      <c r="CL37" s="12">
        <f t="shared" si="39"/>
        <v>0</v>
      </c>
      <c r="CM37" s="12">
        <f t="shared" si="39"/>
        <v>0</v>
      </c>
      <c r="CN37" s="12">
        <f t="shared" si="39"/>
        <v>0</v>
      </c>
      <c r="CO37" s="12">
        <f t="shared" si="39"/>
        <v>0</v>
      </c>
      <c r="CP37" s="12">
        <f t="shared" si="39"/>
        <v>0</v>
      </c>
      <c r="CQ37" s="12">
        <f t="shared" si="39"/>
        <v>0</v>
      </c>
      <c r="CR37" s="12">
        <f t="shared" si="39"/>
        <v>0</v>
      </c>
      <c r="CS37" s="12">
        <f t="shared" si="39"/>
        <v>0</v>
      </c>
      <c r="CT37" s="12">
        <f t="shared" si="39"/>
        <v>0</v>
      </c>
      <c r="CU37" s="12">
        <f t="shared" si="39"/>
        <v>0</v>
      </c>
      <c r="CV37" s="12">
        <f t="shared" si="39"/>
        <v>0</v>
      </c>
      <c r="CW37" s="12">
        <f t="shared" si="39"/>
        <v>0</v>
      </c>
      <c r="CX37" s="12">
        <f t="shared" si="39"/>
        <v>0</v>
      </c>
      <c r="CY37" s="12">
        <f t="shared" si="39"/>
        <v>0</v>
      </c>
      <c r="CZ37" s="12">
        <f t="shared" si="39"/>
        <v>0</v>
      </c>
      <c r="DA37" s="12">
        <f t="shared" si="39"/>
        <v>0</v>
      </c>
      <c r="DB37" s="12">
        <f t="shared" si="39"/>
        <v>0</v>
      </c>
      <c r="DC37" s="12">
        <f t="shared" si="39"/>
        <v>0</v>
      </c>
      <c r="DD37" s="12">
        <f t="shared" si="39"/>
        <v>0</v>
      </c>
    </row>
    <row r="38" spans="2:229" s="12" customFormat="1">
      <c r="B38" s="454" t="s">
        <v>727</v>
      </c>
      <c r="C38" s="454">
        <f t="shared" si="28"/>
        <v>0</v>
      </c>
      <c r="D38" s="12">
        <f t="shared" si="33"/>
        <v>0</v>
      </c>
      <c r="E38" s="12">
        <f t="shared" si="33"/>
        <v>0</v>
      </c>
      <c r="F38" s="12">
        <f t="shared" si="33"/>
        <v>0</v>
      </c>
      <c r="G38" s="12">
        <f t="shared" si="33"/>
        <v>0</v>
      </c>
      <c r="H38" s="12">
        <f t="shared" si="33"/>
        <v>0</v>
      </c>
      <c r="I38" s="12">
        <f t="shared" si="33"/>
        <v>0</v>
      </c>
      <c r="J38" s="12">
        <f t="shared" si="33"/>
        <v>0</v>
      </c>
      <c r="K38" s="12">
        <f t="shared" si="33"/>
        <v>0</v>
      </c>
      <c r="L38" s="12">
        <f>IF(K61="OK",0,IF(K61="Error",1,0))</f>
        <v>0</v>
      </c>
      <c r="M38" s="12">
        <f t="shared" ref="M38:AR38" si="40">IF(L61="OK",0,IF(L61="Error",1,0))</f>
        <v>0</v>
      </c>
      <c r="N38" s="12">
        <f t="shared" si="40"/>
        <v>0</v>
      </c>
      <c r="O38" s="12">
        <f t="shared" si="40"/>
        <v>0</v>
      </c>
      <c r="P38" s="12">
        <f t="shared" si="40"/>
        <v>0</v>
      </c>
      <c r="Q38" s="12">
        <f t="shared" si="40"/>
        <v>0</v>
      </c>
      <c r="R38" s="12">
        <f t="shared" si="40"/>
        <v>0</v>
      </c>
      <c r="S38" s="12">
        <f t="shared" si="40"/>
        <v>0</v>
      </c>
      <c r="T38" s="12">
        <f t="shared" si="40"/>
        <v>0</v>
      </c>
      <c r="U38" s="12">
        <f t="shared" si="40"/>
        <v>0</v>
      </c>
      <c r="V38" s="12">
        <f t="shared" si="40"/>
        <v>0</v>
      </c>
      <c r="W38" s="12">
        <f t="shared" si="40"/>
        <v>0</v>
      </c>
      <c r="X38" s="12">
        <f t="shared" si="40"/>
        <v>0</v>
      </c>
      <c r="Y38" s="12">
        <f t="shared" si="40"/>
        <v>0</v>
      </c>
      <c r="Z38" s="12">
        <f t="shared" si="40"/>
        <v>0</v>
      </c>
      <c r="AA38" s="12">
        <f t="shared" si="40"/>
        <v>0</v>
      </c>
      <c r="AB38" s="12">
        <f t="shared" si="40"/>
        <v>0</v>
      </c>
      <c r="AC38" s="12">
        <f t="shared" si="40"/>
        <v>0</v>
      </c>
      <c r="AD38" s="12">
        <f t="shared" si="40"/>
        <v>0</v>
      </c>
      <c r="AE38" s="12">
        <f t="shared" si="40"/>
        <v>0</v>
      </c>
      <c r="AF38" s="12">
        <f t="shared" si="40"/>
        <v>0</v>
      </c>
      <c r="AG38" s="12">
        <f t="shared" si="40"/>
        <v>0</v>
      </c>
      <c r="AH38" s="12">
        <f t="shared" si="40"/>
        <v>0</v>
      </c>
      <c r="AI38" s="12">
        <f t="shared" si="40"/>
        <v>0</v>
      </c>
      <c r="AJ38" s="12">
        <f t="shared" si="40"/>
        <v>0</v>
      </c>
      <c r="AK38" s="12">
        <f t="shared" si="40"/>
        <v>0</v>
      </c>
      <c r="AL38" s="12">
        <f t="shared" si="40"/>
        <v>0</v>
      </c>
      <c r="AM38" s="12">
        <f t="shared" si="40"/>
        <v>0</v>
      </c>
      <c r="AN38" s="12">
        <f t="shared" si="40"/>
        <v>0</v>
      </c>
      <c r="AO38" s="12">
        <f t="shared" si="40"/>
        <v>0</v>
      </c>
      <c r="AP38" s="12">
        <f t="shared" si="40"/>
        <v>0</v>
      </c>
      <c r="AQ38" s="12">
        <f t="shared" si="40"/>
        <v>0</v>
      </c>
      <c r="AR38" s="12">
        <f t="shared" si="40"/>
        <v>0</v>
      </c>
      <c r="AS38" s="12">
        <f t="shared" ref="AS38:BX38" si="41">IF(AR61="OK",0,IF(AR61="Error",1,0))</f>
        <v>0</v>
      </c>
      <c r="AT38" s="12">
        <f t="shared" si="41"/>
        <v>0</v>
      </c>
      <c r="AU38" s="12">
        <f t="shared" si="41"/>
        <v>0</v>
      </c>
      <c r="AV38" s="12">
        <f t="shared" si="41"/>
        <v>0</v>
      </c>
      <c r="AW38" s="12">
        <f t="shared" si="41"/>
        <v>0</v>
      </c>
      <c r="AX38" s="12">
        <f t="shared" si="41"/>
        <v>0</v>
      </c>
      <c r="AY38" s="12">
        <f t="shared" si="41"/>
        <v>0</v>
      </c>
      <c r="AZ38" s="12">
        <f t="shared" si="41"/>
        <v>0</v>
      </c>
      <c r="BA38" s="12">
        <f t="shared" si="41"/>
        <v>0</v>
      </c>
      <c r="BB38" s="12">
        <f t="shared" si="41"/>
        <v>0</v>
      </c>
      <c r="BC38" s="12">
        <f t="shared" si="41"/>
        <v>0</v>
      </c>
      <c r="BD38" s="12">
        <f t="shared" si="41"/>
        <v>0</v>
      </c>
      <c r="BE38" s="12">
        <f t="shared" si="41"/>
        <v>0</v>
      </c>
      <c r="BF38" s="12">
        <f t="shared" si="41"/>
        <v>0</v>
      </c>
      <c r="BG38" s="12">
        <f t="shared" si="41"/>
        <v>0</v>
      </c>
      <c r="BH38" s="12">
        <f t="shared" si="41"/>
        <v>0</v>
      </c>
      <c r="BI38" s="12">
        <f t="shared" si="41"/>
        <v>0</v>
      </c>
      <c r="BJ38" s="12">
        <f t="shared" si="41"/>
        <v>0</v>
      </c>
      <c r="BK38" s="12">
        <f t="shared" si="41"/>
        <v>0</v>
      </c>
      <c r="BL38" s="12">
        <f t="shared" si="41"/>
        <v>0</v>
      </c>
      <c r="BM38" s="12">
        <f t="shared" si="41"/>
        <v>0</v>
      </c>
      <c r="BN38" s="12">
        <f t="shared" si="41"/>
        <v>0</v>
      </c>
      <c r="BO38" s="12">
        <f t="shared" si="41"/>
        <v>0</v>
      </c>
      <c r="BP38" s="12">
        <f t="shared" si="41"/>
        <v>0</v>
      </c>
      <c r="BQ38" s="12">
        <f t="shared" si="41"/>
        <v>0</v>
      </c>
      <c r="BR38" s="12">
        <f t="shared" si="41"/>
        <v>0</v>
      </c>
      <c r="BS38" s="12">
        <f t="shared" si="41"/>
        <v>0</v>
      </c>
      <c r="BT38" s="12">
        <f t="shared" si="41"/>
        <v>0</v>
      </c>
      <c r="BU38" s="12">
        <f t="shared" si="41"/>
        <v>0</v>
      </c>
      <c r="BV38" s="12">
        <f t="shared" si="41"/>
        <v>0</v>
      </c>
      <c r="BW38" s="12">
        <f t="shared" si="41"/>
        <v>0</v>
      </c>
      <c r="BX38" s="12">
        <f t="shared" si="41"/>
        <v>0</v>
      </c>
      <c r="BY38" s="12">
        <f t="shared" ref="BY38:DE38" si="42">IF(BX61="OK",0,IF(BX61="Error",1,0))</f>
        <v>0</v>
      </c>
      <c r="BZ38" s="12">
        <f t="shared" si="42"/>
        <v>0</v>
      </c>
      <c r="CA38" s="12">
        <f t="shared" si="42"/>
        <v>0</v>
      </c>
      <c r="CB38" s="12">
        <f t="shared" si="42"/>
        <v>0</v>
      </c>
      <c r="CC38" s="12">
        <f t="shared" si="42"/>
        <v>0</v>
      </c>
      <c r="CD38" s="12">
        <f t="shared" si="42"/>
        <v>0</v>
      </c>
      <c r="CE38" s="12">
        <f t="shared" si="42"/>
        <v>0</v>
      </c>
      <c r="CF38" s="12">
        <f t="shared" si="42"/>
        <v>0</v>
      </c>
      <c r="CG38" s="12">
        <f t="shared" si="42"/>
        <v>0</v>
      </c>
      <c r="CH38" s="12">
        <f t="shared" si="42"/>
        <v>0</v>
      </c>
      <c r="CI38" s="12">
        <f t="shared" si="42"/>
        <v>0</v>
      </c>
      <c r="CJ38" s="12">
        <f t="shared" si="42"/>
        <v>0</v>
      </c>
      <c r="CK38" s="12">
        <f t="shared" si="42"/>
        <v>0</v>
      </c>
      <c r="CL38" s="12">
        <f t="shared" si="42"/>
        <v>0</v>
      </c>
      <c r="CM38" s="12">
        <f t="shared" si="42"/>
        <v>0</v>
      </c>
      <c r="CN38" s="12">
        <f t="shared" si="42"/>
        <v>0</v>
      </c>
      <c r="CO38" s="12">
        <f t="shared" si="42"/>
        <v>0</v>
      </c>
      <c r="CP38" s="12">
        <f t="shared" si="42"/>
        <v>0</v>
      </c>
      <c r="CQ38" s="12">
        <f t="shared" si="42"/>
        <v>0</v>
      </c>
      <c r="CR38" s="12">
        <f t="shared" si="42"/>
        <v>0</v>
      </c>
      <c r="CS38" s="12">
        <f t="shared" si="42"/>
        <v>0</v>
      </c>
      <c r="CT38" s="12">
        <f t="shared" si="42"/>
        <v>0</v>
      </c>
      <c r="CU38" s="12">
        <f t="shared" si="42"/>
        <v>0</v>
      </c>
      <c r="CV38" s="12">
        <f t="shared" si="42"/>
        <v>0</v>
      </c>
      <c r="CW38" s="12">
        <f t="shared" si="42"/>
        <v>0</v>
      </c>
      <c r="CX38" s="12">
        <f t="shared" si="42"/>
        <v>0</v>
      </c>
      <c r="CY38" s="12">
        <f t="shared" si="42"/>
        <v>0</v>
      </c>
      <c r="CZ38" s="12">
        <f t="shared" si="42"/>
        <v>0</v>
      </c>
      <c r="DA38" s="12">
        <f t="shared" si="42"/>
        <v>0</v>
      </c>
      <c r="DB38" s="12">
        <f t="shared" si="42"/>
        <v>0</v>
      </c>
      <c r="DC38" s="12">
        <f t="shared" si="42"/>
        <v>0</v>
      </c>
      <c r="DD38" s="12">
        <f t="shared" si="42"/>
        <v>0</v>
      </c>
      <c r="DE38" s="12">
        <f t="shared" si="42"/>
        <v>0</v>
      </c>
    </row>
    <row r="39" spans="2:229" s="12" customFormat="1">
      <c r="B39" s="454">
        <v>2.11</v>
      </c>
      <c r="C39" s="454">
        <f t="shared" si="28"/>
        <v>0</v>
      </c>
      <c r="D39" s="12">
        <f t="shared" si="33"/>
        <v>0</v>
      </c>
      <c r="E39" s="12">
        <f t="shared" si="33"/>
        <v>0</v>
      </c>
      <c r="F39" s="12">
        <f t="shared" si="33"/>
        <v>0</v>
      </c>
      <c r="G39" s="12">
        <f t="shared" si="33"/>
        <v>0</v>
      </c>
      <c r="H39" s="12">
        <f t="shared" si="33"/>
        <v>0</v>
      </c>
      <c r="I39" s="12">
        <f t="shared" si="33"/>
        <v>0</v>
      </c>
      <c r="J39" s="12">
        <f t="shared" si="33"/>
        <v>0</v>
      </c>
      <c r="K39" s="12">
        <f t="shared" si="33"/>
        <v>0</v>
      </c>
      <c r="L39" s="12">
        <f>IF(K62="OK",0,IF(K62="Error",1,0))</f>
        <v>0</v>
      </c>
      <c r="M39" s="12">
        <f t="shared" ref="M39:AR39" si="43">IF(L62="OK",0,IF(L62="Error",1,0))</f>
        <v>0</v>
      </c>
      <c r="N39" s="12">
        <f t="shared" si="43"/>
        <v>0</v>
      </c>
      <c r="O39" s="12">
        <f t="shared" si="43"/>
        <v>0</v>
      </c>
      <c r="P39" s="12">
        <f t="shared" si="43"/>
        <v>0</v>
      </c>
      <c r="Q39" s="12">
        <f t="shared" si="43"/>
        <v>0</v>
      </c>
      <c r="R39" s="12">
        <f t="shared" si="43"/>
        <v>0</v>
      </c>
      <c r="S39" s="12">
        <f t="shared" si="43"/>
        <v>0</v>
      </c>
      <c r="T39" s="12">
        <f t="shared" si="43"/>
        <v>0</v>
      </c>
      <c r="U39" s="12">
        <f t="shared" si="43"/>
        <v>0</v>
      </c>
      <c r="V39" s="12">
        <f t="shared" si="43"/>
        <v>0</v>
      </c>
      <c r="W39" s="12">
        <f t="shared" si="43"/>
        <v>0</v>
      </c>
      <c r="X39" s="12">
        <f t="shared" si="43"/>
        <v>0</v>
      </c>
      <c r="Y39" s="12">
        <f t="shared" si="43"/>
        <v>0</v>
      </c>
      <c r="Z39" s="12">
        <f t="shared" si="43"/>
        <v>0</v>
      </c>
      <c r="AA39" s="12">
        <f t="shared" si="43"/>
        <v>0</v>
      </c>
      <c r="AB39" s="12">
        <f t="shared" si="43"/>
        <v>0</v>
      </c>
      <c r="AC39" s="12">
        <f t="shared" si="43"/>
        <v>0</v>
      </c>
      <c r="AD39" s="12">
        <f t="shared" si="43"/>
        <v>0</v>
      </c>
      <c r="AE39" s="12">
        <f t="shared" si="43"/>
        <v>0</v>
      </c>
      <c r="AF39" s="12">
        <f t="shared" si="43"/>
        <v>0</v>
      </c>
      <c r="AG39" s="12">
        <f t="shared" si="43"/>
        <v>0</v>
      </c>
      <c r="AH39" s="12">
        <f t="shared" si="43"/>
        <v>0</v>
      </c>
      <c r="AI39" s="12">
        <f t="shared" si="43"/>
        <v>0</v>
      </c>
      <c r="AJ39" s="12">
        <f t="shared" si="43"/>
        <v>0</v>
      </c>
      <c r="AK39" s="12">
        <f t="shared" si="43"/>
        <v>0</v>
      </c>
      <c r="AL39" s="12">
        <f t="shared" si="43"/>
        <v>0</v>
      </c>
      <c r="AM39" s="12">
        <f t="shared" si="43"/>
        <v>0</v>
      </c>
      <c r="AN39" s="12">
        <f t="shared" si="43"/>
        <v>0</v>
      </c>
      <c r="AO39" s="12">
        <f t="shared" si="43"/>
        <v>0</v>
      </c>
      <c r="AP39" s="12">
        <f t="shared" si="43"/>
        <v>0</v>
      </c>
      <c r="AQ39" s="12">
        <f t="shared" si="43"/>
        <v>0</v>
      </c>
      <c r="AR39" s="12">
        <f t="shared" si="43"/>
        <v>0</v>
      </c>
      <c r="AS39" s="12">
        <f t="shared" ref="AS39:BX39" si="44">IF(AR62="OK",0,IF(AR62="Error",1,0))</f>
        <v>0</v>
      </c>
      <c r="AT39" s="12">
        <f t="shared" si="44"/>
        <v>0</v>
      </c>
      <c r="AU39" s="12">
        <f t="shared" si="44"/>
        <v>0</v>
      </c>
      <c r="AV39" s="12">
        <f t="shared" si="44"/>
        <v>0</v>
      </c>
      <c r="AW39" s="12">
        <f t="shared" si="44"/>
        <v>0</v>
      </c>
      <c r="AX39" s="12">
        <f t="shared" si="44"/>
        <v>0</v>
      </c>
      <c r="AY39" s="12">
        <f t="shared" si="44"/>
        <v>0</v>
      </c>
      <c r="AZ39" s="12">
        <f t="shared" si="44"/>
        <v>0</v>
      </c>
      <c r="BA39" s="12">
        <f t="shared" si="44"/>
        <v>0</v>
      </c>
      <c r="BB39" s="12">
        <f t="shared" si="44"/>
        <v>0</v>
      </c>
      <c r="BC39" s="12">
        <f t="shared" si="44"/>
        <v>0</v>
      </c>
      <c r="BD39" s="12">
        <f t="shared" si="44"/>
        <v>0</v>
      </c>
      <c r="BE39" s="12">
        <f t="shared" si="44"/>
        <v>0</v>
      </c>
      <c r="BF39" s="12">
        <f t="shared" si="44"/>
        <v>0</v>
      </c>
      <c r="BG39" s="12">
        <f t="shared" si="44"/>
        <v>0</v>
      </c>
      <c r="BH39" s="12">
        <f t="shared" si="44"/>
        <v>0</v>
      </c>
      <c r="BI39" s="12">
        <f t="shared" si="44"/>
        <v>0</v>
      </c>
      <c r="BJ39" s="12">
        <f t="shared" si="44"/>
        <v>0</v>
      </c>
      <c r="BK39" s="12">
        <f t="shared" si="44"/>
        <v>0</v>
      </c>
      <c r="BL39" s="12">
        <f t="shared" si="44"/>
        <v>0</v>
      </c>
      <c r="BM39" s="12">
        <f t="shared" si="44"/>
        <v>0</v>
      </c>
      <c r="BN39" s="12">
        <f t="shared" si="44"/>
        <v>0</v>
      </c>
      <c r="BO39" s="12">
        <f t="shared" si="44"/>
        <v>0</v>
      </c>
      <c r="BP39" s="12">
        <f t="shared" si="44"/>
        <v>0</v>
      </c>
      <c r="BQ39" s="12">
        <f t="shared" si="44"/>
        <v>0</v>
      </c>
      <c r="BR39" s="12">
        <f t="shared" si="44"/>
        <v>0</v>
      </c>
      <c r="BS39" s="12">
        <f t="shared" si="44"/>
        <v>0</v>
      </c>
      <c r="BT39" s="12">
        <f t="shared" si="44"/>
        <v>0</v>
      </c>
      <c r="BU39" s="12">
        <f t="shared" si="44"/>
        <v>0</v>
      </c>
      <c r="BV39" s="12">
        <f t="shared" si="44"/>
        <v>0</v>
      </c>
      <c r="BW39" s="12">
        <f t="shared" si="44"/>
        <v>0</v>
      </c>
      <c r="BX39" s="12">
        <f t="shared" si="44"/>
        <v>0</v>
      </c>
      <c r="BY39" s="12">
        <f t="shared" ref="BY39:DE39" si="45">IF(BX62="OK",0,IF(BX62="Error",1,0))</f>
        <v>0</v>
      </c>
      <c r="BZ39" s="12">
        <f t="shared" si="45"/>
        <v>0</v>
      </c>
      <c r="CA39" s="12">
        <f t="shared" si="45"/>
        <v>0</v>
      </c>
      <c r="CB39" s="12">
        <f t="shared" si="45"/>
        <v>0</v>
      </c>
      <c r="CC39" s="12">
        <f t="shared" si="45"/>
        <v>0</v>
      </c>
      <c r="CD39" s="12">
        <f t="shared" si="45"/>
        <v>0</v>
      </c>
      <c r="CE39" s="12">
        <f t="shared" si="45"/>
        <v>0</v>
      </c>
      <c r="CF39" s="12">
        <f t="shared" si="45"/>
        <v>0</v>
      </c>
      <c r="CG39" s="12">
        <f t="shared" si="45"/>
        <v>0</v>
      </c>
      <c r="CH39" s="12">
        <f t="shared" si="45"/>
        <v>0</v>
      </c>
      <c r="CI39" s="12">
        <f t="shared" si="45"/>
        <v>0</v>
      </c>
      <c r="CJ39" s="12">
        <f t="shared" si="45"/>
        <v>0</v>
      </c>
      <c r="CK39" s="12">
        <f t="shared" si="45"/>
        <v>0</v>
      </c>
      <c r="CL39" s="12">
        <f t="shared" si="45"/>
        <v>0</v>
      </c>
      <c r="CM39" s="12">
        <f t="shared" si="45"/>
        <v>0</v>
      </c>
      <c r="CN39" s="12">
        <f t="shared" si="45"/>
        <v>0</v>
      </c>
      <c r="CO39" s="12">
        <f t="shared" si="45"/>
        <v>0</v>
      </c>
      <c r="CP39" s="12">
        <f t="shared" si="45"/>
        <v>0</v>
      </c>
      <c r="CQ39" s="12">
        <f t="shared" si="45"/>
        <v>0</v>
      </c>
      <c r="CR39" s="12">
        <f t="shared" si="45"/>
        <v>0</v>
      </c>
      <c r="CS39" s="12">
        <f t="shared" si="45"/>
        <v>0</v>
      </c>
      <c r="CT39" s="12">
        <f t="shared" si="45"/>
        <v>0</v>
      </c>
      <c r="CU39" s="12">
        <f t="shared" si="45"/>
        <v>0</v>
      </c>
      <c r="CV39" s="12">
        <f t="shared" si="45"/>
        <v>0</v>
      </c>
      <c r="CW39" s="12">
        <f t="shared" si="45"/>
        <v>0</v>
      </c>
      <c r="CX39" s="12">
        <f t="shared" si="45"/>
        <v>0</v>
      </c>
      <c r="CY39" s="12">
        <f t="shared" si="45"/>
        <v>0</v>
      </c>
      <c r="CZ39" s="12">
        <f t="shared" si="45"/>
        <v>0</v>
      </c>
      <c r="DA39" s="12">
        <f t="shared" si="45"/>
        <v>0</v>
      </c>
      <c r="DB39" s="12">
        <f t="shared" si="45"/>
        <v>0</v>
      </c>
      <c r="DC39" s="12">
        <f t="shared" si="45"/>
        <v>0</v>
      </c>
      <c r="DD39" s="12">
        <f t="shared" si="45"/>
        <v>0</v>
      </c>
      <c r="DE39" s="12">
        <f t="shared" si="45"/>
        <v>0</v>
      </c>
    </row>
    <row r="40" spans="2:229" s="12" customFormat="1">
      <c r="B40" s="454">
        <v>2.13</v>
      </c>
      <c r="C40" s="454">
        <f t="shared" si="28"/>
        <v>0</v>
      </c>
      <c r="D40" s="12">
        <f t="shared" si="33"/>
        <v>0</v>
      </c>
      <c r="E40" s="12">
        <f t="shared" si="33"/>
        <v>0</v>
      </c>
      <c r="F40" s="12">
        <f t="shared" si="33"/>
        <v>0</v>
      </c>
      <c r="G40" s="12">
        <f t="shared" si="33"/>
        <v>0</v>
      </c>
      <c r="H40" s="12">
        <f t="shared" si="33"/>
        <v>0</v>
      </c>
      <c r="I40" s="12">
        <f t="shared" si="33"/>
        <v>0</v>
      </c>
      <c r="J40" s="12">
        <f t="shared" si="33"/>
        <v>0</v>
      </c>
      <c r="K40" s="12">
        <f t="shared" si="33"/>
        <v>0</v>
      </c>
      <c r="L40" s="12">
        <f>IF(K63="OK",0,IF(K63="Error",1,0))</f>
        <v>0</v>
      </c>
      <c r="M40" s="12">
        <f t="shared" ref="M40:AR40" si="46">IF(L63="OK",0,IF(L63="Error",1,0))</f>
        <v>0</v>
      </c>
      <c r="N40" s="12">
        <f t="shared" si="46"/>
        <v>0</v>
      </c>
      <c r="O40" s="12">
        <f t="shared" si="46"/>
        <v>0</v>
      </c>
      <c r="P40" s="12">
        <f t="shared" si="46"/>
        <v>0</v>
      </c>
      <c r="Q40" s="12">
        <f t="shared" si="46"/>
        <v>0</v>
      </c>
      <c r="R40" s="12">
        <f t="shared" si="46"/>
        <v>0</v>
      </c>
      <c r="S40" s="12">
        <f t="shared" si="46"/>
        <v>0</v>
      </c>
      <c r="T40" s="12">
        <f t="shared" si="46"/>
        <v>0</v>
      </c>
      <c r="U40" s="12">
        <f t="shared" si="46"/>
        <v>0</v>
      </c>
      <c r="V40" s="12">
        <f t="shared" si="46"/>
        <v>0</v>
      </c>
      <c r="W40" s="12">
        <f t="shared" si="46"/>
        <v>0</v>
      </c>
      <c r="X40" s="12">
        <f t="shared" si="46"/>
        <v>0</v>
      </c>
      <c r="Y40" s="12">
        <f t="shared" si="46"/>
        <v>0</v>
      </c>
      <c r="Z40" s="12">
        <f t="shared" si="46"/>
        <v>0</v>
      </c>
      <c r="AA40" s="12">
        <f t="shared" si="46"/>
        <v>0</v>
      </c>
      <c r="AB40" s="12">
        <f t="shared" si="46"/>
        <v>0</v>
      </c>
      <c r="AC40" s="12">
        <f t="shared" si="46"/>
        <v>0</v>
      </c>
      <c r="AD40" s="12">
        <f t="shared" si="46"/>
        <v>0</v>
      </c>
      <c r="AE40" s="12">
        <f t="shared" si="46"/>
        <v>0</v>
      </c>
      <c r="AF40" s="12">
        <f t="shared" si="46"/>
        <v>0</v>
      </c>
      <c r="AG40" s="12">
        <f t="shared" si="46"/>
        <v>0</v>
      </c>
      <c r="AH40" s="12">
        <f t="shared" si="46"/>
        <v>0</v>
      </c>
      <c r="AI40" s="12">
        <f t="shared" si="46"/>
        <v>0</v>
      </c>
      <c r="AJ40" s="12">
        <f t="shared" si="46"/>
        <v>0</v>
      </c>
      <c r="AK40" s="12">
        <f t="shared" si="46"/>
        <v>0</v>
      </c>
      <c r="AL40" s="12">
        <f t="shared" si="46"/>
        <v>0</v>
      </c>
      <c r="AM40" s="12">
        <f t="shared" si="46"/>
        <v>0</v>
      </c>
      <c r="AN40" s="12">
        <f t="shared" si="46"/>
        <v>0</v>
      </c>
      <c r="AO40" s="12">
        <f t="shared" si="46"/>
        <v>0</v>
      </c>
      <c r="AP40" s="12">
        <f t="shared" si="46"/>
        <v>0</v>
      </c>
      <c r="AQ40" s="12">
        <f t="shared" si="46"/>
        <v>0</v>
      </c>
      <c r="AR40" s="12">
        <f t="shared" si="46"/>
        <v>0</v>
      </c>
      <c r="AS40" s="12">
        <f t="shared" ref="AS40:BX40" si="47">IF(AR63="OK",0,IF(AR63="Error",1,0))</f>
        <v>0</v>
      </c>
      <c r="AT40" s="12">
        <f t="shared" si="47"/>
        <v>0</v>
      </c>
      <c r="AU40" s="12">
        <f t="shared" si="47"/>
        <v>0</v>
      </c>
      <c r="AV40" s="12">
        <f t="shared" si="47"/>
        <v>0</v>
      </c>
      <c r="AW40" s="12">
        <f t="shared" si="47"/>
        <v>0</v>
      </c>
      <c r="AX40" s="12">
        <f t="shared" si="47"/>
        <v>0</v>
      </c>
      <c r="AY40" s="12">
        <f t="shared" si="47"/>
        <v>0</v>
      </c>
      <c r="AZ40" s="12">
        <f t="shared" si="47"/>
        <v>0</v>
      </c>
      <c r="BA40" s="12">
        <f t="shared" si="47"/>
        <v>0</v>
      </c>
      <c r="BB40" s="12">
        <f t="shared" si="47"/>
        <v>0</v>
      </c>
      <c r="BC40" s="12">
        <f t="shared" si="47"/>
        <v>0</v>
      </c>
      <c r="BD40" s="12">
        <f t="shared" si="47"/>
        <v>0</v>
      </c>
      <c r="BE40" s="12">
        <f t="shared" si="47"/>
        <v>0</v>
      </c>
      <c r="BF40" s="12">
        <f t="shared" si="47"/>
        <v>0</v>
      </c>
      <c r="BG40" s="12">
        <f t="shared" si="47"/>
        <v>0</v>
      </c>
      <c r="BH40" s="12">
        <f t="shared" si="47"/>
        <v>0</v>
      </c>
      <c r="BI40" s="12">
        <f t="shared" si="47"/>
        <v>0</v>
      </c>
      <c r="BJ40" s="12">
        <f t="shared" si="47"/>
        <v>0</v>
      </c>
      <c r="BK40" s="12">
        <f t="shared" si="47"/>
        <v>0</v>
      </c>
      <c r="BL40" s="12">
        <f t="shared" si="47"/>
        <v>0</v>
      </c>
      <c r="BM40" s="12">
        <f t="shared" si="47"/>
        <v>0</v>
      </c>
      <c r="BN40" s="12">
        <f t="shared" si="47"/>
        <v>0</v>
      </c>
      <c r="BO40" s="12">
        <f t="shared" si="47"/>
        <v>0</v>
      </c>
      <c r="BP40" s="12">
        <f t="shared" si="47"/>
        <v>0</v>
      </c>
      <c r="BQ40" s="12">
        <f t="shared" si="47"/>
        <v>0</v>
      </c>
      <c r="BR40" s="12">
        <f t="shared" si="47"/>
        <v>0</v>
      </c>
      <c r="BS40" s="12">
        <f t="shared" si="47"/>
        <v>0</v>
      </c>
      <c r="BT40" s="12">
        <f t="shared" si="47"/>
        <v>0</v>
      </c>
      <c r="BU40" s="12">
        <f t="shared" si="47"/>
        <v>0</v>
      </c>
      <c r="BV40" s="12">
        <f t="shared" si="47"/>
        <v>0</v>
      </c>
      <c r="BW40" s="12">
        <f t="shared" si="47"/>
        <v>0</v>
      </c>
      <c r="BX40" s="12">
        <f t="shared" si="47"/>
        <v>0</v>
      </c>
      <c r="BY40" s="12">
        <f t="shared" ref="BY40:DE40" si="48">IF(BX63="OK",0,IF(BX63="Error",1,0))</f>
        <v>0</v>
      </c>
      <c r="BZ40" s="12">
        <f t="shared" si="48"/>
        <v>0</v>
      </c>
      <c r="CA40" s="12">
        <f t="shared" si="48"/>
        <v>0</v>
      </c>
      <c r="CB40" s="12">
        <f t="shared" si="48"/>
        <v>0</v>
      </c>
      <c r="CC40" s="12">
        <f t="shared" si="48"/>
        <v>0</v>
      </c>
      <c r="CD40" s="12">
        <f t="shared" si="48"/>
        <v>0</v>
      </c>
      <c r="CE40" s="12">
        <f t="shared" si="48"/>
        <v>0</v>
      </c>
      <c r="CF40" s="12">
        <f t="shared" si="48"/>
        <v>0</v>
      </c>
      <c r="CG40" s="12">
        <f t="shared" si="48"/>
        <v>0</v>
      </c>
      <c r="CH40" s="12">
        <f t="shared" si="48"/>
        <v>0</v>
      </c>
      <c r="CI40" s="12">
        <f t="shared" si="48"/>
        <v>0</v>
      </c>
      <c r="CJ40" s="12">
        <f t="shared" si="48"/>
        <v>0</v>
      </c>
      <c r="CK40" s="12">
        <f t="shared" si="48"/>
        <v>0</v>
      </c>
      <c r="CL40" s="12">
        <f t="shared" si="48"/>
        <v>0</v>
      </c>
      <c r="CM40" s="12">
        <f t="shared" si="48"/>
        <v>0</v>
      </c>
      <c r="CN40" s="12">
        <f t="shared" si="48"/>
        <v>0</v>
      </c>
      <c r="CO40" s="12">
        <f t="shared" si="48"/>
        <v>0</v>
      </c>
      <c r="CP40" s="12">
        <f t="shared" si="48"/>
        <v>0</v>
      </c>
      <c r="CQ40" s="12">
        <f t="shared" si="48"/>
        <v>0</v>
      </c>
      <c r="CR40" s="12">
        <f t="shared" si="48"/>
        <v>0</v>
      </c>
      <c r="CS40" s="12">
        <f t="shared" si="48"/>
        <v>0</v>
      </c>
      <c r="CT40" s="12">
        <f t="shared" si="48"/>
        <v>0</v>
      </c>
      <c r="CU40" s="12">
        <f t="shared" si="48"/>
        <v>0</v>
      </c>
      <c r="CV40" s="12">
        <f t="shared" si="48"/>
        <v>0</v>
      </c>
      <c r="CW40" s="12">
        <f t="shared" si="48"/>
        <v>0</v>
      </c>
      <c r="CX40" s="12">
        <f t="shared" si="48"/>
        <v>0</v>
      </c>
      <c r="CY40" s="12">
        <f t="shared" si="48"/>
        <v>0</v>
      </c>
      <c r="CZ40" s="12">
        <f t="shared" si="48"/>
        <v>0</v>
      </c>
      <c r="DA40" s="12">
        <f t="shared" si="48"/>
        <v>0</v>
      </c>
      <c r="DB40" s="12">
        <f t="shared" si="48"/>
        <v>0</v>
      </c>
      <c r="DC40" s="12">
        <f t="shared" si="48"/>
        <v>0</v>
      </c>
      <c r="DD40" s="12">
        <f t="shared" si="48"/>
        <v>0</v>
      </c>
      <c r="DE40" s="12">
        <f t="shared" si="48"/>
        <v>0</v>
      </c>
    </row>
    <row r="41" spans="2:229" s="12" customFormat="1">
      <c r="B41" s="454">
        <v>3.2</v>
      </c>
      <c r="C41" s="454">
        <f>SUM(D41:DD41)</f>
        <v>0</v>
      </c>
      <c r="D41" s="12">
        <f t="shared" si="33"/>
        <v>0</v>
      </c>
      <c r="E41" s="12">
        <f t="shared" si="33"/>
        <v>0</v>
      </c>
      <c r="F41" s="12">
        <f t="shared" si="33"/>
        <v>0</v>
      </c>
      <c r="G41" s="12">
        <f t="shared" si="33"/>
        <v>0</v>
      </c>
      <c r="H41" s="12">
        <f t="shared" si="33"/>
        <v>0</v>
      </c>
      <c r="I41" s="12">
        <f t="shared" si="33"/>
        <v>0</v>
      </c>
      <c r="J41" s="12">
        <f t="shared" si="33"/>
        <v>0</v>
      </c>
      <c r="K41" s="12">
        <f t="shared" si="33"/>
        <v>0</v>
      </c>
      <c r="L41" s="12">
        <f>IF(K64="OK",0,IF(K64="Error",1,0))</f>
        <v>0</v>
      </c>
      <c r="M41" s="12">
        <f t="shared" ref="M41:AR41" si="49">IF(L64="OK",0,IF(L64="Error",1,0))</f>
        <v>0</v>
      </c>
      <c r="N41" s="12">
        <f t="shared" si="49"/>
        <v>0</v>
      </c>
      <c r="O41" s="12">
        <f t="shared" si="49"/>
        <v>0</v>
      </c>
      <c r="P41" s="12">
        <f t="shared" si="49"/>
        <v>0</v>
      </c>
      <c r="Q41" s="12">
        <f t="shared" si="49"/>
        <v>0</v>
      </c>
      <c r="R41" s="12">
        <f t="shared" si="49"/>
        <v>0</v>
      </c>
      <c r="S41" s="12">
        <f t="shared" si="49"/>
        <v>0</v>
      </c>
      <c r="T41" s="12">
        <f t="shared" si="49"/>
        <v>0</v>
      </c>
      <c r="U41" s="12">
        <f t="shared" si="49"/>
        <v>0</v>
      </c>
      <c r="V41" s="12">
        <f t="shared" si="49"/>
        <v>0</v>
      </c>
      <c r="W41" s="12">
        <f t="shared" si="49"/>
        <v>0</v>
      </c>
      <c r="X41" s="12">
        <f t="shared" si="49"/>
        <v>0</v>
      </c>
      <c r="Y41" s="12">
        <f t="shared" si="49"/>
        <v>0</v>
      </c>
      <c r="Z41" s="12">
        <f t="shared" si="49"/>
        <v>0</v>
      </c>
      <c r="AA41" s="12">
        <f t="shared" si="49"/>
        <v>0</v>
      </c>
      <c r="AB41" s="12">
        <f t="shared" si="49"/>
        <v>0</v>
      </c>
      <c r="AC41" s="12">
        <f t="shared" si="49"/>
        <v>0</v>
      </c>
      <c r="AD41" s="12">
        <f t="shared" si="49"/>
        <v>0</v>
      </c>
      <c r="AE41" s="12">
        <f t="shared" si="49"/>
        <v>0</v>
      </c>
      <c r="AF41" s="12">
        <f t="shared" si="49"/>
        <v>0</v>
      </c>
      <c r="AG41" s="12">
        <f t="shared" si="49"/>
        <v>0</v>
      </c>
      <c r="AH41" s="12">
        <f t="shared" si="49"/>
        <v>0</v>
      </c>
      <c r="AI41" s="12">
        <f t="shared" si="49"/>
        <v>0</v>
      </c>
      <c r="AJ41" s="12">
        <f t="shared" si="49"/>
        <v>0</v>
      </c>
      <c r="AK41" s="12">
        <f t="shared" si="49"/>
        <v>0</v>
      </c>
      <c r="AL41" s="12">
        <f t="shared" si="49"/>
        <v>0</v>
      </c>
      <c r="AM41" s="12">
        <f t="shared" si="49"/>
        <v>0</v>
      </c>
      <c r="AN41" s="12">
        <f t="shared" si="49"/>
        <v>0</v>
      </c>
      <c r="AO41" s="12">
        <f t="shared" si="49"/>
        <v>0</v>
      </c>
      <c r="AP41" s="12">
        <f t="shared" si="49"/>
        <v>0</v>
      </c>
      <c r="AQ41" s="12">
        <f t="shared" si="49"/>
        <v>0</v>
      </c>
      <c r="AR41" s="12">
        <f t="shared" si="49"/>
        <v>0</v>
      </c>
      <c r="AS41" s="12">
        <f t="shared" ref="AS41:BX41" si="50">IF(AR64="OK",0,IF(AR64="Error",1,0))</f>
        <v>0</v>
      </c>
      <c r="AT41" s="12">
        <f t="shared" si="50"/>
        <v>0</v>
      </c>
      <c r="AU41" s="12">
        <f t="shared" si="50"/>
        <v>0</v>
      </c>
      <c r="AV41" s="12">
        <f t="shared" si="50"/>
        <v>0</v>
      </c>
      <c r="AW41" s="12">
        <f t="shared" si="50"/>
        <v>0</v>
      </c>
      <c r="AX41" s="12">
        <f t="shared" si="50"/>
        <v>0</v>
      </c>
      <c r="AY41" s="12">
        <f t="shared" si="50"/>
        <v>0</v>
      </c>
      <c r="AZ41" s="12">
        <f t="shared" si="50"/>
        <v>0</v>
      </c>
      <c r="BA41" s="12">
        <f t="shared" si="50"/>
        <v>0</v>
      </c>
      <c r="BB41" s="12">
        <f t="shared" si="50"/>
        <v>0</v>
      </c>
      <c r="BC41" s="12">
        <f t="shared" si="50"/>
        <v>0</v>
      </c>
      <c r="BD41" s="12">
        <f t="shared" si="50"/>
        <v>0</v>
      </c>
      <c r="BE41" s="12">
        <f t="shared" si="50"/>
        <v>0</v>
      </c>
      <c r="BF41" s="12">
        <f t="shared" si="50"/>
        <v>0</v>
      </c>
      <c r="BG41" s="12">
        <f t="shared" si="50"/>
        <v>0</v>
      </c>
      <c r="BH41" s="12">
        <f t="shared" si="50"/>
        <v>0</v>
      </c>
      <c r="BI41" s="12">
        <f t="shared" si="50"/>
        <v>0</v>
      </c>
      <c r="BJ41" s="12">
        <f t="shared" si="50"/>
        <v>0</v>
      </c>
      <c r="BK41" s="12">
        <f t="shared" si="50"/>
        <v>0</v>
      </c>
      <c r="BL41" s="12">
        <f t="shared" si="50"/>
        <v>0</v>
      </c>
      <c r="BM41" s="12">
        <f t="shared" si="50"/>
        <v>0</v>
      </c>
      <c r="BN41" s="12">
        <f t="shared" si="50"/>
        <v>0</v>
      </c>
      <c r="BO41" s="12">
        <f t="shared" si="50"/>
        <v>0</v>
      </c>
      <c r="BP41" s="12">
        <f t="shared" si="50"/>
        <v>0</v>
      </c>
      <c r="BQ41" s="12">
        <f t="shared" si="50"/>
        <v>0</v>
      </c>
      <c r="BR41" s="12">
        <f t="shared" si="50"/>
        <v>0</v>
      </c>
      <c r="BS41" s="12">
        <f t="shared" si="50"/>
        <v>0</v>
      </c>
      <c r="BT41" s="12">
        <f t="shared" si="50"/>
        <v>0</v>
      </c>
      <c r="BU41" s="12">
        <f t="shared" si="50"/>
        <v>0</v>
      </c>
      <c r="BV41" s="12">
        <f t="shared" si="50"/>
        <v>0</v>
      </c>
      <c r="BW41" s="12">
        <f t="shared" si="50"/>
        <v>0</v>
      </c>
      <c r="BX41" s="12">
        <f t="shared" si="50"/>
        <v>0</v>
      </c>
      <c r="BY41" s="12">
        <f t="shared" ref="BY41:DE41" si="51">IF(BX64="OK",0,IF(BX64="Error",1,0))</f>
        <v>0</v>
      </c>
      <c r="BZ41" s="12">
        <f t="shared" si="51"/>
        <v>0</v>
      </c>
      <c r="CA41" s="12">
        <f t="shared" si="51"/>
        <v>0</v>
      </c>
      <c r="CB41" s="12">
        <f t="shared" si="51"/>
        <v>0</v>
      </c>
      <c r="CC41" s="12">
        <f t="shared" si="51"/>
        <v>0</v>
      </c>
      <c r="CD41" s="12">
        <f t="shared" si="51"/>
        <v>0</v>
      </c>
      <c r="CE41" s="12">
        <f t="shared" si="51"/>
        <v>0</v>
      </c>
      <c r="CF41" s="12">
        <f t="shared" si="51"/>
        <v>0</v>
      </c>
      <c r="CG41" s="12">
        <f t="shared" si="51"/>
        <v>0</v>
      </c>
      <c r="CH41" s="12">
        <f t="shared" si="51"/>
        <v>0</v>
      </c>
      <c r="CI41" s="12">
        <f t="shared" si="51"/>
        <v>0</v>
      </c>
      <c r="CJ41" s="12">
        <f t="shared" si="51"/>
        <v>0</v>
      </c>
      <c r="CK41" s="12">
        <f t="shared" si="51"/>
        <v>0</v>
      </c>
      <c r="CL41" s="12">
        <f t="shared" si="51"/>
        <v>0</v>
      </c>
      <c r="CM41" s="12">
        <f t="shared" si="51"/>
        <v>0</v>
      </c>
      <c r="CN41" s="12">
        <f t="shared" si="51"/>
        <v>0</v>
      </c>
      <c r="CO41" s="12">
        <f t="shared" si="51"/>
        <v>0</v>
      </c>
      <c r="CP41" s="12">
        <f t="shared" si="51"/>
        <v>0</v>
      </c>
      <c r="CQ41" s="12">
        <f t="shared" si="51"/>
        <v>0</v>
      </c>
      <c r="CR41" s="12">
        <f t="shared" si="51"/>
        <v>0</v>
      </c>
      <c r="CS41" s="12">
        <f t="shared" si="51"/>
        <v>0</v>
      </c>
      <c r="CT41" s="12">
        <f t="shared" si="51"/>
        <v>0</v>
      </c>
      <c r="CU41" s="12">
        <f t="shared" si="51"/>
        <v>0</v>
      </c>
      <c r="CV41" s="12">
        <f t="shared" si="51"/>
        <v>0</v>
      </c>
      <c r="CW41" s="12">
        <f t="shared" si="51"/>
        <v>0</v>
      </c>
      <c r="CX41" s="12">
        <f t="shared" si="51"/>
        <v>0</v>
      </c>
      <c r="CY41" s="12">
        <f t="shared" si="51"/>
        <v>0</v>
      </c>
      <c r="CZ41" s="12">
        <f t="shared" si="51"/>
        <v>0</v>
      </c>
      <c r="DA41" s="12">
        <f t="shared" si="51"/>
        <v>0</v>
      </c>
      <c r="DB41" s="12">
        <f t="shared" si="51"/>
        <v>0</v>
      </c>
      <c r="DC41" s="12">
        <f t="shared" si="51"/>
        <v>0</v>
      </c>
      <c r="DD41" s="12">
        <f t="shared" si="51"/>
        <v>0</v>
      </c>
      <c r="DE41" s="12">
        <f t="shared" si="51"/>
        <v>0</v>
      </c>
    </row>
    <row r="42" spans="2:229" s="12" customFormat="1">
      <c r="B42" s="454">
        <v>4.2</v>
      </c>
      <c r="C42" s="454">
        <f t="shared" si="28"/>
        <v>0</v>
      </c>
      <c r="D42" s="12">
        <f t="shared" ref="D42:L42" si="52">IF(C65="OK",0,IF(C65="Error",1,0))</f>
        <v>0</v>
      </c>
      <c r="E42" s="12">
        <f t="shared" si="52"/>
        <v>0</v>
      </c>
      <c r="F42" s="12">
        <f t="shared" si="52"/>
        <v>0</v>
      </c>
      <c r="G42" s="12">
        <f t="shared" si="52"/>
        <v>0</v>
      </c>
      <c r="H42" s="12">
        <f t="shared" si="52"/>
        <v>0</v>
      </c>
      <c r="I42" s="12">
        <f t="shared" si="52"/>
        <v>0</v>
      </c>
      <c r="J42" s="12">
        <f t="shared" si="52"/>
        <v>0</v>
      </c>
      <c r="K42" s="12">
        <f t="shared" si="52"/>
        <v>0</v>
      </c>
      <c r="L42" s="12">
        <f t="shared" si="52"/>
        <v>0</v>
      </c>
      <c r="M42" s="12">
        <f t="shared" ref="M42:AR42" si="53">IF(L65="OK",0,IF(L65="Error",1,0))</f>
        <v>0</v>
      </c>
      <c r="N42" s="12">
        <f t="shared" si="53"/>
        <v>0</v>
      </c>
      <c r="O42" s="12">
        <f t="shared" si="53"/>
        <v>0</v>
      </c>
      <c r="P42" s="12">
        <f t="shared" si="53"/>
        <v>0</v>
      </c>
      <c r="Q42" s="12">
        <f t="shared" si="53"/>
        <v>0</v>
      </c>
      <c r="R42" s="12">
        <f t="shared" si="53"/>
        <v>0</v>
      </c>
      <c r="S42" s="12">
        <f t="shared" si="53"/>
        <v>0</v>
      </c>
      <c r="T42" s="12">
        <f t="shared" si="53"/>
        <v>0</v>
      </c>
      <c r="U42" s="12">
        <f t="shared" si="53"/>
        <v>0</v>
      </c>
      <c r="V42" s="12">
        <f t="shared" si="53"/>
        <v>0</v>
      </c>
      <c r="W42" s="12">
        <f t="shared" si="53"/>
        <v>0</v>
      </c>
      <c r="X42" s="12">
        <f t="shared" si="53"/>
        <v>0</v>
      </c>
      <c r="Y42" s="12">
        <f t="shared" si="53"/>
        <v>0</v>
      </c>
      <c r="Z42" s="12">
        <f t="shared" si="53"/>
        <v>0</v>
      </c>
      <c r="AA42" s="12">
        <f t="shared" si="53"/>
        <v>0</v>
      </c>
      <c r="AB42" s="12">
        <f t="shared" si="53"/>
        <v>0</v>
      </c>
      <c r="AC42" s="12">
        <f t="shared" si="53"/>
        <v>0</v>
      </c>
      <c r="AD42" s="12">
        <f t="shared" si="53"/>
        <v>0</v>
      </c>
      <c r="AE42" s="12">
        <f t="shared" si="53"/>
        <v>0</v>
      </c>
      <c r="AF42" s="12">
        <f t="shared" si="53"/>
        <v>0</v>
      </c>
      <c r="AG42" s="12">
        <f t="shared" si="53"/>
        <v>0</v>
      </c>
      <c r="AH42" s="12">
        <f t="shared" si="53"/>
        <v>0</v>
      </c>
      <c r="AI42" s="12">
        <f t="shared" si="53"/>
        <v>0</v>
      </c>
      <c r="AJ42" s="12">
        <f t="shared" si="53"/>
        <v>0</v>
      </c>
      <c r="AK42" s="12">
        <f t="shared" si="53"/>
        <v>0</v>
      </c>
      <c r="AL42" s="12">
        <f t="shared" si="53"/>
        <v>0</v>
      </c>
      <c r="AM42" s="12">
        <f t="shared" si="53"/>
        <v>0</v>
      </c>
      <c r="AN42" s="12">
        <f t="shared" si="53"/>
        <v>0</v>
      </c>
      <c r="AO42" s="12">
        <f t="shared" si="53"/>
        <v>0</v>
      </c>
      <c r="AP42" s="12">
        <f t="shared" si="53"/>
        <v>0</v>
      </c>
      <c r="AQ42" s="12">
        <f t="shared" si="53"/>
        <v>0</v>
      </c>
      <c r="AR42" s="12">
        <f t="shared" si="53"/>
        <v>0</v>
      </c>
      <c r="AS42" s="12">
        <f t="shared" ref="AS42:BX42" si="54">IF(AR65="OK",0,IF(AR65="Error",1,0))</f>
        <v>0</v>
      </c>
      <c r="AT42" s="12">
        <f t="shared" si="54"/>
        <v>0</v>
      </c>
      <c r="AU42" s="12">
        <f t="shared" si="54"/>
        <v>0</v>
      </c>
      <c r="AV42" s="12">
        <f t="shared" si="54"/>
        <v>0</v>
      </c>
      <c r="AW42" s="12">
        <f t="shared" si="54"/>
        <v>0</v>
      </c>
      <c r="AX42" s="12">
        <f t="shared" si="54"/>
        <v>0</v>
      </c>
      <c r="AY42" s="12">
        <f t="shared" si="54"/>
        <v>0</v>
      </c>
      <c r="AZ42" s="12">
        <f t="shared" si="54"/>
        <v>0</v>
      </c>
      <c r="BA42" s="12">
        <f t="shared" si="54"/>
        <v>0</v>
      </c>
      <c r="BB42" s="12">
        <f t="shared" si="54"/>
        <v>0</v>
      </c>
      <c r="BC42" s="12">
        <f t="shared" si="54"/>
        <v>0</v>
      </c>
      <c r="BD42" s="12">
        <f t="shared" si="54"/>
        <v>0</v>
      </c>
      <c r="BE42" s="12">
        <f t="shared" si="54"/>
        <v>0</v>
      </c>
      <c r="BF42" s="12">
        <f t="shared" si="54"/>
        <v>0</v>
      </c>
      <c r="BG42" s="12">
        <f t="shared" si="54"/>
        <v>0</v>
      </c>
      <c r="BH42" s="12">
        <f t="shared" si="54"/>
        <v>0</v>
      </c>
      <c r="BI42" s="12">
        <f t="shared" si="54"/>
        <v>0</v>
      </c>
      <c r="BJ42" s="12">
        <f t="shared" si="54"/>
        <v>0</v>
      </c>
      <c r="BK42" s="12">
        <f t="shared" si="54"/>
        <v>0</v>
      </c>
      <c r="BL42" s="12">
        <f t="shared" si="54"/>
        <v>0</v>
      </c>
      <c r="BM42" s="12">
        <f t="shared" si="54"/>
        <v>0</v>
      </c>
      <c r="BN42" s="12">
        <f t="shared" si="54"/>
        <v>0</v>
      </c>
      <c r="BO42" s="12">
        <f t="shared" si="54"/>
        <v>0</v>
      </c>
      <c r="BP42" s="12">
        <f t="shared" si="54"/>
        <v>0</v>
      </c>
      <c r="BQ42" s="12">
        <f t="shared" si="54"/>
        <v>0</v>
      </c>
      <c r="BR42" s="12">
        <f t="shared" si="54"/>
        <v>0</v>
      </c>
      <c r="BS42" s="12">
        <f t="shared" si="54"/>
        <v>0</v>
      </c>
      <c r="BT42" s="12">
        <f t="shared" si="54"/>
        <v>0</v>
      </c>
      <c r="BU42" s="12">
        <f t="shared" si="54"/>
        <v>0</v>
      </c>
      <c r="BV42" s="12">
        <f t="shared" si="54"/>
        <v>0</v>
      </c>
      <c r="BW42" s="12">
        <f t="shared" si="54"/>
        <v>0</v>
      </c>
      <c r="BX42" s="12">
        <f t="shared" si="54"/>
        <v>0</v>
      </c>
      <c r="BY42" s="12">
        <f t="shared" ref="BY42:DE42" si="55">IF(BX65="OK",0,IF(BX65="Error",1,0))</f>
        <v>0</v>
      </c>
      <c r="BZ42" s="12">
        <f t="shared" si="55"/>
        <v>0</v>
      </c>
      <c r="CA42" s="12">
        <f t="shared" si="55"/>
        <v>0</v>
      </c>
      <c r="CB42" s="12">
        <f t="shared" si="55"/>
        <v>0</v>
      </c>
      <c r="CC42" s="12">
        <f t="shared" si="55"/>
        <v>0</v>
      </c>
      <c r="CD42" s="12">
        <f t="shared" si="55"/>
        <v>0</v>
      </c>
      <c r="CE42" s="12">
        <f t="shared" si="55"/>
        <v>0</v>
      </c>
      <c r="CF42" s="12">
        <f t="shared" si="55"/>
        <v>0</v>
      </c>
      <c r="CG42" s="12">
        <f t="shared" si="55"/>
        <v>0</v>
      </c>
      <c r="CH42" s="12">
        <f t="shared" si="55"/>
        <v>0</v>
      </c>
      <c r="CI42" s="12">
        <f t="shared" si="55"/>
        <v>0</v>
      </c>
      <c r="CJ42" s="12">
        <f t="shared" si="55"/>
        <v>0</v>
      </c>
      <c r="CK42" s="12">
        <f t="shared" si="55"/>
        <v>0</v>
      </c>
      <c r="CL42" s="12">
        <f t="shared" si="55"/>
        <v>0</v>
      </c>
      <c r="CM42" s="12">
        <f t="shared" si="55"/>
        <v>0</v>
      </c>
      <c r="CN42" s="12">
        <f t="shared" si="55"/>
        <v>0</v>
      </c>
      <c r="CO42" s="12">
        <f t="shared" si="55"/>
        <v>0</v>
      </c>
      <c r="CP42" s="12">
        <f t="shared" si="55"/>
        <v>0</v>
      </c>
      <c r="CQ42" s="12">
        <f t="shared" si="55"/>
        <v>0</v>
      </c>
      <c r="CR42" s="12">
        <f t="shared" si="55"/>
        <v>0</v>
      </c>
      <c r="CS42" s="12">
        <f t="shared" si="55"/>
        <v>0</v>
      </c>
      <c r="CT42" s="12">
        <f t="shared" si="55"/>
        <v>0</v>
      </c>
      <c r="CU42" s="12">
        <f t="shared" si="55"/>
        <v>0</v>
      </c>
      <c r="CV42" s="12">
        <f t="shared" si="55"/>
        <v>0</v>
      </c>
      <c r="CW42" s="12">
        <f t="shared" si="55"/>
        <v>0</v>
      </c>
      <c r="CX42" s="12">
        <f t="shared" si="55"/>
        <v>0</v>
      </c>
      <c r="CY42" s="12">
        <f t="shared" si="55"/>
        <v>0</v>
      </c>
      <c r="CZ42" s="12">
        <f t="shared" si="55"/>
        <v>0</v>
      </c>
      <c r="DA42" s="12">
        <f t="shared" si="55"/>
        <v>0</v>
      </c>
      <c r="DB42" s="12">
        <f t="shared" si="55"/>
        <v>0</v>
      </c>
      <c r="DC42" s="12">
        <f t="shared" si="55"/>
        <v>0</v>
      </c>
      <c r="DD42" s="12">
        <f t="shared" si="55"/>
        <v>0</v>
      </c>
      <c r="DE42" s="12">
        <f t="shared" si="55"/>
        <v>0</v>
      </c>
    </row>
    <row r="43" spans="2:229" s="12" customFormat="1">
      <c r="B43" s="454">
        <v>4.3</v>
      </c>
      <c r="C43" s="454">
        <f t="shared" si="28"/>
        <v>0</v>
      </c>
      <c r="D43" s="12">
        <f t="shared" ref="D43:L43" si="56">IF(C66="OK",0,IF(C66="Error",1,0))</f>
        <v>0</v>
      </c>
      <c r="E43" s="12">
        <f t="shared" si="56"/>
        <v>0</v>
      </c>
      <c r="F43" s="12">
        <f t="shared" si="56"/>
        <v>0</v>
      </c>
      <c r="G43" s="12">
        <f t="shared" si="56"/>
        <v>0</v>
      </c>
      <c r="H43" s="12">
        <f t="shared" si="56"/>
        <v>0</v>
      </c>
      <c r="I43" s="12">
        <f t="shared" si="56"/>
        <v>0</v>
      </c>
      <c r="J43" s="12">
        <f t="shared" si="56"/>
        <v>0</v>
      </c>
      <c r="K43" s="12">
        <f t="shared" si="56"/>
        <v>0</v>
      </c>
      <c r="L43" s="12">
        <f t="shared" si="56"/>
        <v>0</v>
      </c>
      <c r="M43" s="12">
        <f t="shared" ref="M43:AR43" si="57">IF(L66="OK",0,IF(L66="Error",1,0))</f>
        <v>0</v>
      </c>
      <c r="N43" s="12">
        <f t="shared" si="57"/>
        <v>0</v>
      </c>
      <c r="O43" s="12">
        <f t="shared" si="57"/>
        <v>0</v>
      </c>
      <c r="P43" s="12">
        <f t="shared" si="57"/>
        <v>0</v>
      </c>
      <c r="Q43" s="12">
        <f t="shared" si="57"/>
        <v>0</v>
      </c>
      <c r="R43" s="12">
        <f t="shared" si="57"/>
        <v>0</v>
      </c>
      <c r="S43" s="12">
        <f t="shared" si="57"/>
        <v>0</v>
      </c>
      <c r="T43" s="12">
        <f t="shared" si="57"/>
        <v>0</v>
      </c>
      <c r="U43" s="12">
        <f t="shared" si="57"/>
        <v>0</v>
      </c>
      <c r="V43" s="12">
        <f t="shared" si="57"/>
        <v>0</v>
      </c>
      <c r="W43" s="12">
        <f t="shared" si="57"/>
        <v>0</v>
      </c>
      <c r="X43" s="12">
        <f t="shared" si="57"/>
        <v>0</v>
      </c>
      <c r="Y43" s="12">
        <f t="shared" si="57"/>
        <v>0</v>
      </c>
      <c r="Z43" s="12">
        <f t="shared" si="57"/>
        <v>0</v>
      </c>
      <c r="AA43" s="12">
        <f t="shared" si="57"/>
        <v>0</v>
      </c>
      <c r="AB43" s="12">
        <f t="shared" si="57"/>
        <v>0</v>
      </c>
      <c r="AC43" s="12">
        <f t="shared" si="57"/>
        <v>0</v>
      </c>
      <c r="AD43" s="12">
        <f t="shared" si="57"/>
        <v>0</v>
      </c>
      <c r="AE43" s="12">
        <f t="shared" si="57"/>
        <v>0</v>
      </c>
      <c r="AF43" s="12">
        <f t="shared" si="57"/>
        <v>0</v>
      </c>
      <c r="AG43" s="12">
        <f t="shared" si="57"/>
        <v>0</v>
      </c>
      <c r="AH43" s="12">
        <f t="shared" si="57"/>
        <v>0</v>
      </c>
      <c r="AI43" s="12">
        <f t="shared" si="57"/>
        <v>0</v>
      </c>
      <c r="AJ43" s="12">
        <f t="shared" si="57"/>
        <v>0</v>
      </c>
      <c r="AK43" s="12">
        <f t="shared" si="57"/>
        <v>0</v>
      </c>
      <c r="AL43" s="12">
        <f t="shared" si="57"/>
        <v>0</v>
      </c>
      <c r="AM43" s="12">
        <f t="shared" si="57"/>
        <v>0</v>
      </c>
      <c r="AN43" s="12">
        <f t="shared" si="57"/>
        <v>0</v>
      </c>
      <c r="AO43" s="12">
        <f t="shared" si="57"/>
        <v>0</v>
      </c>
      <c r="AP43" s="12">
        <f t="shared" si="57"/>
        <v>0</v>
      </c>
      <c r="AQ43" s="12">
        <f t="shared" si="57"/>
        <v>0</v>
      </c>
      <c r="AR43" s="12">
        <f t="shared" si="57"/>
        <v>0</v>
      </c>
      <c r="AS43" s="12">
        <f t="shared" ref="AS43:BX43" si="58">IF(AR66="OK",0,IF(AR66="Error",1,0))</f>
        <v>0</v>
      </c>
      <c r="AT43" s="12">
        <f t="shared" si="58"/>
        <v>0</v>
      </c>
      <c r="AU43" s="12">
        <f t="shared" si="58"/>
        <v>0</v>
      </c>
      <c r="AV43" s="12">
        <f t="shared" si="58"/>
        <v>0</v>
      </c>
      <c r="AW43" s="12">
        <f t="shared" si="58"/>
        <v>0</v>
      </c>
      <c r="AX43" s="12">
        <f t="shared" si="58"/>
        <v>0</v>
      </c>
      <c r="AY43" s="12">
        <f t="shared" si="58"/>
        <v>0</v>
      </c>
      <c r="AZ43" s="12">
        <f t="shared" si="58"/>
        <v>0</v>
      </c>
      <c r="BA43" s="12">
        <f t="shared" si="58"/>
        <v>0</v>
      </c>
      <c r="BB43" s="12">
        <f t="shared" si="58"/>
        <v>0</v>
      </c>
      <c r="BC43" s="12">
        <f t="shared" si="58"/>
        <v>0</v>
      </c>
      <c r="BD43" s="12">
        <f t="shared" si="58"/>
        <v>0</v>
      </c>
      <c r="BE43" s="12">
        <f t="shared" si="58"/>
        <v>0</v>
      </c>
      <c r="BF43" s="12">
        <f t="shared" si="58"/>
        <v>0</v>
      </c>
      <c r="BG43" s="12">
        <f t="shared" si="58"/>
        <v>0</v>
      </c>
      <c r="BH43" s="12">
        <f t="shared" si="58"/>
        <v>0</v>
      </c>
      <c r="BI43" s="12">
        <f t="shared" si="58"/>
        <v>0</v>
      </c>
      <c r="BJ43" s="12">
        <f t="shared" si="58"/>
        <v>0</v>
      </c>
      <c r="BK43" s="12">
        <f t="shared" si="58"/>
        <v>0</v>
      </c>
      <c r="BL43" s="12">
        <f t="shared" si="58"/>
        <v>0</v>
      </c>
      <c r="BM43" s="12">
        <f t="shared" si="58"/>
        <v>0</v>
      </c>
      <c r="BN43" s="12">
        <f t="shared" si="58"/>
        <v>0</v>
      </c>
      <c r="BO43" s="12">
        <f t="shared" si="58"/>
        <v>0</v>
      </c>
      <c r="BP43" s="12">
        <f t="shared" si="58"/>
        <v>0</v>
      </c>
      <c r="BQ43" s="12">
        <f t="shared" si="58"/>
        <v>0</v>
      </c>
      <c r="BR43" s="12">
        <f t="shared" si="58"/>
        <v>0</v>
      </c>
      <c r="BS43" s="12">
        <f t="shared" si="58"/>
        <v>0</v>
      </c>
      <c r="BT43" s="12">
        <f t="shared" si="58"/>
        <v>0</v>
      </c>
      <c r="BU43" s="12">
        <f t="shared" si="58"/>
        <v>0</v>
      </c>
      <c r="BV43" s="12">
        <f t="shared" si="58"/>
        <v>0</v>
      </c>
      <c r="BW43" s="12">
        <f t="shared" si="58"/>
        <v>0</v>
      </c>
      <c r="BX43" s="12">
        <f t="shared" si="58"/>
        <v>0</v>
      </c>
      <c r="BY43" s="12">
        <f t="shared" ref="BY43:DE43" si="59">IF(BX66="OK",0,IF(BX66="Error",1,0))</f>
        <v>0</v>
      </c>
      <c r="BZ43" s="12">
        <f t="shared" si="59"/>
        <v>0</v>
      </c>
      <c r="CA43" s="12">
        <f t="shared" si="59"/>
        <v>0</v>
      </c>
      <c r="CB43" s="12">
        <f t="shared" si="59"/>
        <v>0</v>
      </c>
      <c r="CC43" s="12">
        <f t="shared" si="59"/>
        <v>0</v>
      </c>
      <c r="CD43" s="12">
        <f t="shared" si="59"/>
        <v>0</v>
      </c>
      <c r="CE43" s="12">
        <f t="shared" si="59"/>
        <v>0</v>
      </c>
      <c r="CF43" s="12">
        <f t="shared" si="59"/>
        <v>0</v>
      </c>
      <c r="CG43" s="12">
        <f t="shared" si="59"/>
        <v>0</v>
      </c>
      <c r="CH43" s="12">
        <f t="shared" si="59"/>
        <v>0</v>
      </c>
      <c r="CI43" s="12">
        <f t="shared" si="59"/>
        <v>0</v>
      </c>
      <c r="CJ43" s="12">
        <f t="shared" si="59"/>
        <v>0</v>
      </c>
      <c r="CK43" s="12">
        <f t="shared" si="59"/>
        <v>0</v>
      </c>
      <c r="CL43" s="12">
        <f t="shared" si="59"/>
        <v>0</v>
      </c>
      <c r="CM43" s="12">
        <f t="shared" si="59"/>
        <v>0</v>
      </c>
      <c r="CN43" s="12">
        <f t="shared" si="59"/>
        <v>0</v>
      </c>
      <c r="CO43" s="12">
        <f t="shared" si="59"/>
        <v>0</v>
      </c>
      <c r="CP43" s="12">
        <f t="shared" si="59"/>
        <v>0</v>
      </c>
      <c r="CQ43" s="12">
        <f t="shared" si="59"/>
        <v>0</v>
      </c>
      <c r="CR43" s="12">
        <f t="shared" si="59"/>
        <v>0</v>
      </c>
      <c r="CS43" s="12">
        <f t="shared" si="59"/>
        <v>0</v>
      </c>
      <c r="CT43" s="12">
        <f t="shared" si="59"/>
        <v>0</v>
      </c>
      <c r="CU43" s="12">
        <f t="shared" si="59"/>
        <v>0</v>
      </c>
      <c r="CV43" s="12">
        <f t="shared" si="59"/>
        <v>0</v>
      </c>
      <c r="CW43" s="12">
        <f t="shared" si="59"/>
        <v>0</v>
      </c>
      <c r="CX43" s="12">
        <f t="shared" si="59"/>
        <v>0</v>
      </c>
      <c r="CY43" s="12">
        <f t="shared" si="59"/>
        <v>0</v>
      </c>
      <c r="CZ43" s="12">
        <f t="shared" si="59"/>
        <v>0</v>
      </c>
      <c r="DA43" s="12">
        <f t="shared" si="59"/>
        <v>0</v>
      </c>
      <c r="DB43" s="12">
        <f t="shared" si="59"/>
        <v>0</v>
      </c>
      <c r="DC43" s="12">
        <f t="shared" si="59"/>
        <v>0</v>
      </c>
      <c r="DD43" s="12">
        <f t="shared" si="59"/>
        <v>0</v>
      </c>
      <c r="DE43" s="12">
        <f t="shared" si="59"/>
        <v>0</v>
      </c>
    </row>
    <row r="44" spans="2:229" s="12" customFormat="1">
      <c r="B44" s="454"/>
      <c r="C44" s="454">
        <f>SUM(D44:DE44)</f>
        <v>0</v>
      </c>
      <c r="D44" s="12">
        <f t="shared" ref="D44:L44" si="60">IF(C67="OK",0,IF(C67="Error",1,0))</f>
        <v>0</v>
      </c>
      <c r="E44" s="12">
        <f t="shared" si="60"/>
        <v>0</v>
      </c>
      <c r="F44" s="12">
        <f t="shared" si="60"/>
        <v>0</v>
      </c>
      <c r="G44" s="12">
        <f t="shared" si="60"/>
        <v>0</v>
      </c>
      <c r="H44" s="12">
        <f t="shared" si="60"/>
        <v>0</v>
      </c>
      <c r="I44" s="12">
        <f t="shared" si="60"/>
        <v>0</v>
      </c>
      <c r="J44" s="12">
        <f t="shared" si="60"/>
        <v>0</v>
      </c>
      <c r="K44" s="12">
        <f t="shared" si="60"/>
        <v>0</v>
      </c>
      <c r="L44" s="12">
        <f t="shared" si="60"/>
        <v>0</v>
      </c>
      <c r="M44" s="12">
        <f t="shared" ref="M44:AR44" si="61">IF(L67="OK",0,IF(L67="Error",1,0))</f>
        <v>0</v>
      </c>
      <c r="N44" s="12">
        <f t="shared" si="61"/>
        <v>0</v>
      </c>
      <c r="O44" s="12">
        <f t="shared" si="61"/>
        <v>0</v>
      </c>
      <c r="P44" s="12">
        <f t="shared" si="61"/>
        <v>0</v>
      </c>
      <c r="Q44" s="12">
        <f t="shared" si="61"/>
        <v>0</v>
      </c>
      <c r="R44" s="12">
        <f t="shared" si="61"/>
        <v>0</v>
      </c>
      <c r="S44" s="12">
        <f t="shared" si="61"/>
        <v>0</v>
      </c>
      <c r="T44" s="12">
        <f t="shared" si="61"/>
        <v>0</v>
      </c>
      <c r="U44" s="12">
        <f t="shared" si="61"/>
        <v>0</v>
      </c>
      <c r="V44" s="12">
        <f t="shared" si="61"/>
        <v>0</v>
      </c>
      <c r="W44" s="12">
        <f t="shared" si="61"/>
        <v>0</v>
      </c>
      <c r="X44" s="12">
        <f t="shared" si="61"/>
        <v>0</v>
      </c>
      <c r="Y44" s="12">
        <f t="shared" si="61"/>
        <v>0</v>
      </c>
      <c r="Z44" s="12">
        <f t="shared" si="61"/>
        <v>0</v>
      </c>
      <c r="AA44" s="12">
        <f t="shared" si="61"/>
        <v>0</v>
      </c>
      <c r="AB44" s="12">
        <f t="shared" si="61"/>
        <v>0</v>
      </c>
      <c r="AC44" s="12">
        <f t="shared" si="61"/>
        <v>0</v>
      </c>
      <c r="AD44" s="12">
        <f t="shared" si="61"/>
        <v>0</v>
      </c>
      <c r="AE44" s="12">
        <f t="shared" si="61"/>
        <v>0</v>
      </c>
      <c r="AF44" s="12">
        <f t="shared" si="61"/>
        <v>0</v>
      </c>
      <c r="AG44" s="12">
        <f t="shared" si="61"/>
        <v>0</v>
      </c>
      <c r="AH44" s="12">
        <f t="shared" si="61"/>
        <v>0</v>
      </c>
      <c r="AI44" s="12">
        <f t="shared" si="61"/>
        <v>0</v>
      </c>
      <c r="AJ44" s="12">
        <f t="shared" si="61"/>
        <v>0</v>
      </c>
      <c r="AK44" s="12">
        <f t="shared" si="61"/>
        <v>0</v>
      </c>
      <c r="AL44" s="12">
        <f t="shared" si="61"/>
        <v>0</v>
      </c>
      <c r="AM44" s="12">
        <f t="shared" si="61"/>
        <v>0</v>
      </c>
      <c r="AN44" s="12">
        <f t="shared" si="61"/>
        <v>0</v>
      </c>
      <c r="AO44" s="12">
        <f t="shared" si="61"/>
        <v>0</v>
      </c>
      <c r="AP44" s="12">
        <f t="shared" si="61"/>
        <v>0</v>
      </c>
      <c r="AQ44" s="12">
        <f t="shared" si="61"/>
        <v>0</v>
      </c>
      <c r="AR44" s="12">
        <f t="shared" si="61"/>
        <v>0</v>
      </c>
      <c r="AS44" s="12">
        <f t="shared" ref="AS44:BX44" si="62">IF(AR67="OK",0,IF(AR67="Error",1,0))</f>
        <v>0</v>
      </c>
      <c r="AT44" s="12">
        <f t="shared" si="62"/>
        <v>0</v>
      </c>
      <c r="AU44" s="12">
        <f t="shared" si="62"/>
        <v>0</v>
      </c>
      <c r="AV44" s="12">
        <f t="shared" si="62"/>
        <v>0</v>
      </c>
      <c r="AW44" s="12">
        <f t="shared" si="62"/>
        <v>0</v>
      </c>
      <c r="AX44" s="12">
        <f t="shared" si="62"/>
        <v>0</v>
      </c>
      <c r="AY44" s="12">
        <f t="shared" si="62"/>
        <v>0</v>
      </c>
      <c r="AZ44" s="12">
        <f t="shared" si="62"/>
        <v>0</v>
      </c>
      <c r="BA44" s="12">
        <f t="shared" si="62"/>
        <v>0</v>
      </c>
      <c r="BB44" s="12">
        <f t="shared" si="62"/>
        <v>0</v>
      </c>
      <c r="BC44" s="12">
        <f t="shared" si="62"/>
        <v>0</v>
      </c>
      <c r="BD44" s="12">
        <f t="shared" si="62"/>
        <v>0</v>
      </c>
      <c r="BE44" s="12">
        <f t="shared" si="62"/>
        <v>0</v>
      </c>
      <c r="BF44" s="12">
        <f t="shared" si="62"/>
        <v>0</v>
      </c>
      <c r="BG44" s="12">
        <f t="shared" si="62"/>
        <v>0</v>
      </c>
      <c r="BH44" s="12">
        <f t="shared" si="62"/>
        <v>0</v>
      </c>
      <c r="BI44" s="12">
        <f t="shared" si="62"/>
        <v>0</v>
      </c>
      <c r="BJ44" s="12">
        <f t="shared" si="62"/>
        <v>0</v>
      </c>
      <c r="BK44" s="12">
        <f t="shared" si="62"/>
        <v>0</v>
      </c>
      <c r="BL44" s="12">
        <f t="shared" si="62"/>
        <v>0</v>
      </c>
      <c r="BM44" s="12">
        <f t="shared" si="62"/>
        <v>0</v>
      </c>
      <c r="BN44" s="12">
        <f t="shared" si="62"/>
        <v>0</v>
      </c>
      <c r="BO44" s="12">
        <f t="shared" si="62"/>
        <v>0</v>
      </c>
      <c r="BP44" s="12">
        <f t="shared" si="62"/>
        <v>0</v>
      </c>
      <c r="BQ44" s="12">
        <f t="shared" si="62"/>
        <v>0</v>
      </c>
      <c r="BR44" s="12">
        <f t="shared" si="62"/>
        <v>0</v>
      </c>
      <c r="BS44" s="12">
        <f t="shared" si="62"/>
        <v>0</v>
      </c>
      <c r="BT44" s="12">
        <f t="shared" si="62"/>
        <v>0</v>
      </c>
      <c r="BU44" s="12">
        <f t="shared" si="62"/>
        <v>0</v>
      </c>
      <c r="BV44" s="12">
        <f t="shared" si="62"/>
        <v>0</v>
      </c>
      <c r="BW44" s="12">
        <f t="shared" si="62"/>
        <v>0</v>
      </c>
      <c r="BX44" s="12">
        <f t="shared" si="62"/>
        <v>0</v>
      </c>
      <c r="BY44" s="12">
        <f t="shared" ref="BY44:DE44" si="63">IF(BX67="OK",0,IF(BX67="Error",1,0))</f>
        <v>0</v>
      </c>
      <c r="BZ44" s="12">
        <f t="shared" si="63"/>
        <v>0</v>
      </c>
      <c r="CA44" s="12">
        <f t="shared" si="63"/>
        <v>0</v>
      </c>
      <c r="CB44" s="12">
        <f t="shared" si="63"/>
        <v>0</v>
      </c>
      <c r="CC44" s="12">
        <f t="shared" si="63"/>
        <v>0</v>
      </c>
      <c r="CD44" s="12">
        <f t="shared" si="63"/>
        <v>0</v>
      </c>
      <c r="CE44" s="12">
        <f t="shared" si="63"/>
        <v>0</v>
      </c>
      <c r="CF44" s="12">
        <f t="shared" si="63"/>
        <v>0</v>
      </c>
      <c r="CG44" s="12">
        <f t="shared" si="63"/>
        <v>0</v>
      </c>
      <c r="CH44" s="12">
        <f t="shared" si="63"/>
        <v>0</v>
      </c>
      <c r="CI44" s="12">
        <f t="shared" si="63"/>
        <v>0</v>
      </c>
      <c r="CJ44" s="12">
        <f t="shared" si="63"/>
        <v>0</v>
      </c>
      <c r="CK44" s="12">
        <f t="shared" si="63"/>
        <v>0</v>
      </c>
      <c r="CL44" s="12">
        <f t="shared" si="63"/>
        <v>0</v>
      </c>
      <c r="CM44" s="12">
        <f t="shared" si="63"/>
        <v>0</v>
      </c>
      <c r="CN44" s="12">
        <f t="shared" si="63"/>
        <v>0</v>
      </c>
      <c r="CO44" s="12">
        <f t="shared" si="63"/>
        <v>0</v>
      </c>
      <c r="CP44" s="12">
        <f t="shared" si="63"/>
        <v>0</v>
      </c>
      <c r="CQ44" s="12">
        <f t="shared" si="63"/>
        <v>0</v>
      </c>
      <c r="CR44" s="12">
        <f t="shared" si="63"/>
        <v>0</v>
      </c>
      <c r="CS44" s="12">
        <f t="shared" si="63"/>
        <v>0</v>
      </c>
      <c r="CT44" s="12">
        <f t="shared" si="63"/>
        <v>0</v>
      </c>
      <c r="CU44" s="12">
        <f t="shared" si="63"/>
        <v>0</v>
      </c>
      <c r="CV44" s="12">
        <f t="shared" si="63"/>
        <v>0</v>
      </c>
      <c r="CW44" s="12">
        <f t="shared" si="63"/>
        <v>0</v>
      </c>
      <c r="CX44" s="12">
        <f t="shared" si="63"/>
        <v>0</v>
      </c>
      <c r="CY44" s="12">
        <f t="shared" si="63"/>
        <v>0</v>
      </c>
      <c r="CZ44" s="12">
        <f t="shared" si="63"/>
        <v>0</v>
      </c>
      <c r="DA44" s="12">
        <f t="shared" si="63"/>
        <v>0</v>
      </c>
      <c r="DB44" s="12">
        <f t="shared" si="63"/>
        <v>0</v>
      </c>
      <c r="DC44" s="12">
        <f t="shared" si="63"/>
        <v>0</v>
      </c>
      <c r="DD44" s="12">
        <f t="shared" si="63"/>
        <v>0</v>
      </c>
      <c r="DE44" s="12">
        <f t="shared" si="63"/>
        <v>0</v>
      </c>
    </row>
    <row r="45" spans="2:229" s="12" customFormat="1">
      <c r="B45" s="454"/>
      <c r="C45" s="454">
        <f>SUM(D45:DE45)</f>
        <v>0</v>
      </c>
      <c r="D45" s="12">
        <f t="shared" ref="D45:L45" si="64">IF(C68="OK",0,IF(C68="Error",1,0))</f>
        <v>0</v>
      </c>
      <c r="E45" s="12">
        <f t="shared" si="64"/>
        <v>0</v>
      </c>
      <c r="F45" s="12">
        <f t="shared" si="64"/>
        <v>0</v>
      </c>
      <c r="G45" s="12">
        <f t="shared" si="64"/>
        <v>0</v>
      </c>
      <c r="H45" s="12">
        <f t="shared" si="64"/>
        <v>0</v>
      </c>
      <c r="I45" s="12">
        <f t="shared" si="64"/>
        <v>0</v>
      </c>
      <c r="J45" s="12">
        <f t="shared" si="64"/>
        <v>0</v>
      </c>
      <c r="K45" s="12">
        <f t="shared" si="64"/>
        <v>0</v>
      </c>
      <c r="L45" s="12">
        <f t="shared" si="64"/>
        <v>0</v>
      </c>
      <c r="M45" s="12">
        <f t="shared" ref="M45:AR45" si="65">IF(L68="OK",0,IF(L68="Error",1,0))</f>
        <v>0</v>
      </c>
      <c r="N45" s="12">
        <f t="shared" si="65"/>
        <v>0</v>
      </c>
      <c r="O45" s="12">
        <f t="shared" si="65"/>
        <v>0</v>
      </c>
      <c r="P45" s="12">
        <f t="shared" si="65"/>
        <v>0</v>
      </c>
      <c r="Q45" s="12">
        <f t="shared" si="65"/>
        <v>0</v>
      </c>
      <c r="R45" s="12">
        <f t="shared" si="65"/>
        <v>0</v>
      </c>
      <c r="S45" s="12">
        <f t="shared" si="65"/>
        <v>0</v>
      </c>
      <c r="T45" s="12">
        <f t="shared" si="65"/>
        <v>0</v>
      </c>
      <c r="U45" s="12">
        <f t="shared" si="65"/>
        <v>0</v>
      </c>
      <c r="V45" s="12">
        <f t="shared" si="65"/>
        <v>0</v>
      </c>
      <c r="W45" s="12">
        <f t="shared" si="65"/>
        <v>0</v>
      </c>
      <c r="X45" s="12">
        <f t="shared" si="65"/>
        <v>0</v>
      </c>
      <c r="Y45" s="12">
        <f t="shared" si="65"/>
        <v>0</v>
      </c>
      <c r="Z45" s="12">
        <f t="shared" si="65"/>
        <v>0</v>
      </c>
      <c r="AA45" s="12">
        <f t="shared" si="65"/>
        <v>0</v>
      </c>
      <c r="AB45" s="12">
        <f t="shared" si="65"/>
        <v>0</v>
      </c>
      <c r="AC45" s="12">
        <f t="shared" si="65"/>
        <v>0</v>
      </c>
      <c r="AD45" s="12">
        <f t="shared" si="65"/>
        <v>0</v>
      </c>
      <c r="AE45" s="12">
        <f t="shared" si="65"/>
        <v>0</v>
      </c>
      <c r="AF45" s="12">
        <f t="shared" si="65"/>
        <v>0</v>
      </c>
      <c r="AG45" s="12">
        <f t="shared" si="65"/>
        <v>0</v>
      </c>
      <c r="AH45" s="12">
        <f t="shared" si="65"/>
        <v>0</v>
      </c>
      <c r="AI45" s="12">
        <f t="shared" si="65"/>
        <v>0</v>
      </c>
      <c r="AJ45" s="12">
        <f t="shared" si="65"/>
        <v>0</v>
      </c>
      <c r="AK45" s="12">
        <f t="shared" si="65"/>
        <v>0</v>
      </c>
      <c r="AL45" s="12">
        <f t="shared" si="65"/>
        <v>0</v>
      </c>
      <c r="AM45" s="12">
        <f t="shared" si="65"/>
        <v>0</v>
      </c>
      <c r="AN45" s="12">
        <f t="shared" si="65"/>
        <v>0</v>
      </c>
      <c r="AO45" s="12">
        <f t="shared" si="65"/>
        <v>0</v>
      </c>
      <c r="AP45" s="12">
        <f t="shared" si="65"/>
        <v>0</v>
      </c>
      <c r="AQ45" s="12">
        <f t="shared" si="65"/>
        <v>0</v>
      </c>
      <c r="AR45" s="12">
        <f t="shared" si="65"/>
        <v>0</v>
      </c>
      <c r="AS45" s="12">
        <f t="shared" ref="AS45:BX45" si="66">IF(AR68="OK",0,IF(AR68="Error",1,0))</f>
        <v>0</v>
      </c>
      <c r="AT45" s="12">
        <f t="shared" si="66"/>
        <v>0</v>
      </c>
      <c r="AU45" s="12">
        <f t="shared" si="66"/>
        <v>0</v>
      </c>
      <c r="AV45" s="12">
        <f t="shared" si="66"/>
        <v>0</v>
      </c>
      <c r="AW45" s="12">
        <f t="shared" si="66"/>
        <v>0</v>
      </c>
      <c r="AX45" s="12">
        <f t="shared" si="66"/>
        <v>0</v>
      </c>
      <c r="AY45" s="12">
        <f t="shared" si="66"/>
        <v>0</v>
      </c>
      <c r="AZ45" s="12">
        <f t="shared" si="66"/>
        <v>0</v>
      </c>
      <c r="BA45" s="12">
        <f t="shared" si="66"/>
        <v>0</v>
      </c>
      <c r="BB45" s="12">
        <f t="shared" si="66"/>
        <v>0</v>
      </c>
      <c r="BC45" s="12">
        <f t="shared" si="66"/>
        <v>0</v>
      </c>
      <c r="BD45" s="12">
        <f t="shared" si="66"/>
        <v>0</v>
      </c>
      <c r="BE45" s="12">
        <f t="shared" si="66"/>
        <v>0</v>
      </c>
      <c r="BF45" s="12">
        <f t="shared" si="66"/>
        <v>0</v>
      </c>
      <c r="BG45" s="12">
        <f t="shared" si="66"/>
        <v>0</v>
      </c>
      <c r="BH45" s="12">
        <f t="shared" si="66"/>
        <v>0</v>
      </c>
      <c r="BI45" s="12">
        <f t="shared" si="66"/>
        <v>0</v>
      </c>
      <c r="BJ45" s="12">
        <f t="shared" si="66"/>
        <v>0</v>
      </c>
      <c r="BK45" s="12">
        <f t="shared" si="66"/>
        <v>0</v>
      </c>
      <c r="BL45" s="12">
        <f t="shared" si="66"/>
        <v>0</v>
      </c>
      <c r="BM45" s="12">
        <f t="shared" si="66"/>
        <v>0</v>
      </c>
      <c r="BN45" s="12">
        <f t="shared" si="66"/>
        <v>0</v>
      </c>
      <c r="BO45" s="12">
        <f t="shared" si="66"/>
        <v>0</v>
      </c>
      <c r="BP45" s="12">
        <f t="shared" si="66"/>
        <v>0</v>
      </c>
      <c r="BQ45" s="12">
        <f t="shared" si="66"/>
        <v>0</v>
      </c>
      <c r="BR45" s="12">
        <f t="shared" si="66"/>
        <v>0</v>
      </c>
      <c r="BS45" s="12">
        <f t="shared" si="66"/>
        <v>0</v>
      </c>
      <c r="BT45" s="12">
        <f t="shared" si="66"/>
        <v>0</v>
      </c>
      <c r="BU45" s="12">
        <f t="shared" si="66"/>
        <v>0</v>
      </c>
      <c r="BV45" s="12">
        <f t="shared" si="66"/>
        <v>0</v>
      </c>
      <c r="BW45" s="12">
        <f t="shared" si="66"/>
        <v>0</v>
      </c>
      <c r="BX45" s="12">
        <f t="shared" si="66"/>
        <v>0</v>
      </c>
      <c r="BY45" s="12">
        <f t="shared" ref="BY45:DE45" si="67">IF(BX68="OK",0,IF(BX68="Error",1,0))</f>
        <v>0</v>
      </c>
      <c r="BZ45" s="12">
        <f t="shared" si="67"/>
        <v>0</v>
      </c>
      <c r="CA45" s="12">
        <f t="shared" si="67"/>
        <v>0</v>
      </c>
      <c r="CB45" s="12">
        <f t="shared" si="67"/>
        <v>0</v>
      </c>
      <c r="CC45" s="12">
        <f t="shared" si="67"/>
        <v>0</v>
      </c>
      <c r="CD45" s="12">
        <f t="shared" si="67"/>
        <v>0</v>
      </c>
      <c r="CE45" s="12">
        <f t="shared" si="67"/>
        <v>0</v>
      </c>
      <c r="CF45" s="12">
        <f t="shared" si="67"/>
        <v>0</v>
      </c>
      <c r="CG45" s="12">
        <f t="shared" si="67"/>
        <v>0</v>
      </c>
      <c r="CH45" s="12">
        <f t="shared" si="67"/>
        <v>0</v>
      </c>
      <c r="CI45" s="12">
        <f t="shared" si="67"/>
        <v>0</v>
      </c>
      <c r="CJ45" s="12">
        <f t="shared" si="67"/>
        <v>0</v>
      </c>
      <c r="CK45" s="12">
        <f t="shared" si="67"/>
        <v>0</v>
      </c>
      <c r="CL45" s="12">
        <f t="shared" si="67"/>
        <v>0</v>
      </c>
      <c r="CM45" s="12">
        <f t="shared" si="67"/>
        <v>0</v>
      </c>
      <c r="CN45" s="12">
        <f t="shared" si="67"/>
        <v>0</v>
      </c>
      <c r="CO45" s="12">
        <f t="shared" si="67"/>
        <v>0</v>
      </c>
      <c r="CP45" s="12">
        <f t="shared" si="67"/>
        <v>0</v>
      </c>
      <c r="CQ45" s="12">
        <f t="shared" si="67"/>
        <v>0</v>
      </c>
      <c r="CR45" s="12">
        <f t="shared" si="67"/>
        <v>0</v>
      </c>
      <c r="CS45" s="12">
        <f t="shared" si="67"/>
        <v>0</v>
      </c>
      <c r="CT45" s="12">
        <f t="shared" si="67"/>
        <v>0</v>
      </c>
      <c r="CU45" s="12">
        <f t="shared" si="67"/>
        <v>0</v>
      </c>
      <c r="CV45" s="12">
        <f t="shared" si="67"/>
        <v>0</v>
      </c>
      <c r="CW45" s="12">
        <f t="shared" si="67"/>
        <v>0</v>
      </c>
      <c r="CX45" s="12">
        <f t="shared" si="67"/>
        <v>0</v>
      </c>
      <c r="CY45" s="12">
        <f t="shared" si="67"/>
        <v>0</v>
      </c>
      <c r="CZ45" s="12">
        <f t="shared" si="67"/>
        <v>0</v>
      </c>
      <c r="DA45" s="12">
        <f t="shared" si="67"/>
        <v>0</v>
      </c>
      <c r="DB45" s="12">
        <f t="shared" si="67"/>
        <v>0</v>
      </c>
      <c r="DC45" s="12">
        <f t="shared" si="67"/>
        <v>0</v>
      </c>
      <c r="DD45" s="12">
        <f t="shared" si="67"/>
        <v>0</v>
      </c>
      <c r="DE45" s="12">
        <f t="shared" si="67"/>
        <v>0</v>
      </c>
    </row>
    <row r="46" spans="2:229" s="12" customFormat="1">
      <c r="B46" s="454"/>
      <c r="C46" s="454">
        <f>SUM(D46:DD46)</f>
        <v>0</v>
      </c>
      <c r="D46" s="12">
        <f t="shared" ref="D46:L46" si="68">IF(C69="OK",0,IF(C69="Error",1,0))</f>
        <v>0</v>
      </c>
      <c r="E46" s="12">
        <f t="shared" si="68"/>
        <v>0</v>
      </c>
      <c r="F46" s="12">
        <f t="shared" si="68"/>
        <v>0</v>
      </c>
      <c r="G46" s="12">
        <f t="shared" si="68"/>
        <v>0</v>
      </c>
      <c r="H46" s="12">
        <f t="shared" si="68"/>
        <v>0</v>
      </c>
      <c r="I46" s="12">
        <f t="shared" si="68"/>
        <v>0</v>
      </c>
      <c r="J46" s="12">
        <f t="shared" si="68"/>
        <v>0</v>
      </c>
      <c r="K46" s="12">
        <f t="shared" si="68"/>
        <v>0</v>
      </c>
      <c r="L46" s="12">
        <f t="shared" si="68"/>
        <v>0</v>
      </c>
      <c r="M46" s="12">
        <f t="shared" ref="M46:AR46" si="69">IF(L69="OK",0,IF(L69="Error",1,0))</f>
        <v>0</v>
      </c>
      <c r="N46" s="12">
        <f t="shared" si="69"/>
        <v>0</v>
      </c>
      <c r="O46" s="12">
        <f t="shared" si="69"/>
        <v>0</v>
      </c>
      <c r="P46" s="12">
        <f t="shared" si="69"/>
        <v>0</v>
      </c>
      <c r="Q46" s="12">
        <f t="shared" si="69"/>
        <v>0</v>
      </c>
      <c r="R46" s="12">
        <f t="shared" si="69"/>
        <v>0</v>
      </c>
      <c r="S46" s="12">
        <f t="shared" si="69"/>
        <v>0</v>
      </c>
      <c r="T46" s="12">
        <f t="shared" si="69"/>
        <v>0</v>
      </c>
      <c r="U46" s="12">
        <f t="shared" si="69"/>
        <v>0</v>
      </c>
      <c r="V46" s="12">
        <f t="shared" si="69"/>
        <v>0</v>
      </c>
      <c r="W46" s="12">
        <f t="shared" si="69"/>
        <v>0</v>
      </c>
      <c r="X46" s="12">
        <f t="shared" si="69"/>
        <v>0</v>
      </c>
      <c r="Y46" s="12">
        <f t="shared" si="69"/>
        <v>0</v>
      </c>
      <c r="Z46" s="12">
        <f t="shared" si="69"/>
        <v>0</v>
      </c>
      <c r="AA46" s="12">
        <f t="shared" si="69"/>
        <v>0</v>
      </c>
      <c r="AB46" s="12">
        <f t="shared" si="69"/>
        <v>0</v>
      </c>
      <c r="AC46" s="12">
        <f t="shared" si="69"/>
        <v>0</v>
      </c>
      <c r="AD46" s="12">
        <f t="shared" si="69"/>
        <v>0</v>
      </c>
      <c r="AE46" s="12">
        <f t="shared" si="69"/>
        <v>0</v>
      </c>
      <c r="AF46" s="12">
        <f t="shared" si="69"/>
        <v>0</v>
      </c>
      <c r="AG46" s="12">
        <f t="shared" si="69"/>
        <v>0</v>
      </c>
      <c r="AH46" s="12">
        <f t="shared" si="69"/>
        <v>0</v>
      </c>
      <c r="AI46" s="12">
        <f t="shared" si="69"/>
        <v>0</v>
      </c>
      <c r="AJ46" s="12">
        <f t="shared" si="69"/>
        <v>0</v>
      </c>
      <c r="AK46" s="12">
        <f t="shared" si="69"/>
        <v>0</v>
      </c>
      <c r="AL46" s="12">
        <f t="shared" si="69"/>
        <v>0</v>
      </c>
      <c r="AM46" s="12">
        <f t="shared" si="69"/>
        <v>0</v>
      </c>
      <c r="AN46" s="12">
        <f t="shared" si="69"/>
        <v>0</v>
      </c>
      <c r="AO46" s="12">
        <f t="shared" si="69"/>
        <v>0</v>
      </c>
      <c r="AP46" s="12">
        <f t="shared" si="69"/>
        <v>0</v>
      </c>
      <c r="AQ46" s="12">
        <f t="shared" si="69"/>
        <v>0</v>
      </c>
      <c r="AR46" s="12">
        <f t="shared" si="69"/>
        <v>0</v>
      </c>
      <c r="AS46" s="12">
        <f t="shared" ref="AS46:BX46" si="70">IF(AR69="OK",0,IF(AR69="Error",1,0))</f>
        <v>0</v>
      </c>
      <c r="AT46" s="12">
        <f t="shared" si="70"/>
        <v>0</v>
      </c>
      <c r="AU46" s="12">
        <f t="shared" si="70"/>
        <v>0</v>
      </c>
      <c r="AV46" s="12">
        <f t="shared" si="70"/>
        <v>0</v>
      </c>
      <c r="AW46" s="12">
        <f t="shared" si="70"/>
        <v>0</v>
      </c>
      <c r="AX46" s="12">
        <f t="shared" si="70"/>
        <v>0</v>
      </c>
      <c r="AY46" s="12">
        <f t="shared" si="70"/>
        <v>0</v>
      </c>
      <c r="AZ46" s="12">
        <f t="shared" si="70"/>
        <v>0</v>
      </c>
      <c r="BA46" s="12">
        <f t="shared" si="70"/>
        <v>0</v>
      </c>
      <c r="BB46" s="12">
        <f t="shared" si="70"/>
        <v>0</v>
      </c>
      <c r="BC46" s="12">
        <f t="shared" si="70"/>
        <v>0</v>
      </c>
      <c r="BD46" s="12">
        <f t="shared" si="70"/>
        <v>0</v>
      </c>
      <c r="BE46" s="12">
        <f t="shared" si="70"/>
        <v>0</v>
      </c>
      <c r="BF46" s="12">
        <f t="shared" si="70"/>
        <v>0</v>
      </c>
      <c r="BG46" s="12">
        <f t="shared" si="70"/>
        <v>0</v>
      </c>
      <c r="BH46" s="12">
        <f t="shared" si="70"/>
        <v>0</v>
      </c>
      <c r="BI46" s="12">
        <f t="shared" si="70"/>
        <v>0</v>
      </c>
      <c r="BJ46" s="12">
        <f t="shared" si="70"/>
        <v>0</v>
      </c>
      <c r="BK46" s="12">
        <f t="shared" si="70"/>
        <v>0</v>
      </c>
      <c r="BL46" s="12">
        <f t="shared" si="70"/>
        <v>0</v>
      </c>
      <c r="BM46" s="12">
        <f t="shared" si="70"/>
        <v>0</v>
      </c>
      <c r="BN46" s="12">
        <f t="shared" si="70"/>
        <v>0</v>
      </c>
      <c r="BO46" s="12">
        <f t="shared" si="70"/>
        <v>0</v>
      </c>
      <c r="BP46" s="12">
        <f t="shared" si="70"/>
        <v>0</v>
      </c>
      <c r="BQ46" s="12">
        <f t="shared" si="70"/>
        <v>0</v>
      </c>
      <c r="BR46" s="12">
        <f t="shared" si="70"/>
        <v>0</v>
      </c>
      <c r="BS46" s="12">
        <f t="shared" si="70"/>
        <v>0</v>
      </c>
      <c r="BT46" s="12">
        <f t="shared" si="70"/>
        <v>0</v>
      </c>
      <c r="BU46" s="12">
        <f t="shared" si="70"/>
        <v>0</v>
      </c>
      <c r="BV46" s="12">
        <f t="shared" si="70"/>
        <v>0</v>
      </c>
      <c r="BW46" s="12">
        <f t="shared" si="70"/>
        <v>0</v>
      </c>
      <c r="BX46" s="12">
        <f t="shared" si="70"/>
        <v>0</v>
      </c>
      <c r="BY46" s="12">
        <f t="shared" ref="BY46:DE46" si="71">IF(BX69="OK",0,IF(BX69="Error",1,0))</f>
        <v>0</v>
      </c>
      <c r="BZ46" s="12">
        <f t="shared" si="71"/>
        <v>0</v>
      </c>
      <c r="CA46" s="12">
        <f t="shared" si="71"/>
        <v>0</v>
      </c>
      <c r="CB46" s="12">
        <f t="shared" si="71"/>
        <v>0</v>
      </c>
      <c r="CC46" s="12">
        <f t="shared" si="71"/>
        <v>0</v>
      </c>
      <c r="CD46" s="12">
        <f t="shared" si="71"/>
        <v>0</v>
      </c>
      <c r="CE46" s="12">
        <f t="shared" si="71"/>
        <v>0</v>
      </c>
      <c r="CF46" s="12">
        <f t="shared" si="71"/>
        <v>0</v>
      </c>
      <c r="CG46" s="12">
        <f t="shared" si="71"/>
        <v>0</v>
      </c>
      <c r="CH46" s="12">
        <f t="shared" si="71"/>
        <v>0</v>
      </c>
      <c r="CI46" s="12">
        <f t="shared" si="71"/>
        <v>0</v>
      </c>
      <c r="CJ46" s="12">
        <f t="shared" si="71"/>
        <v>0</v>
      </c>
      <c r="CK46" s="12">
        <f t="shared" si="71"/>
        <v>0</v>
      </c>
      <c r="CL46" s="12">
        <f t="shared" si="71"/>
        <v>0</v>
      </c>
      <c r="CM46" s="12">
        <f t="shared" si="71"/>
        <v>0</v>
      </c>
      <c r="CN46" s="12">
        <f t="shared" si="71"/>
        <v>0</v>
      </c>
      <c r="CO46" s="12">
        <f t="shared" si="71"/>
        <v>0</v>
      </c>
      <c r="CP46" s="12">
        <f t="shared" si="71"/>
        <v>0</v>
      </c>
      <c r="CQ46" s="12">
        <f t="shared" si="71"/>
        <v>0</v>
      </c>
      <c r="CR46" s="12">
        <f t="shared" si="71"/>
        <v>0</v>
      </c>
      <c r="CS46" s="12">
        <f t="shared" si="71"/>
        <v>0</v>
      </c>
      <c r="CT46" s="12">
        <f t="shared" si="71"/>
        <v>0</v>
      </c>
      <c r="CU46" s="12">
        <f t="shared" si="71"/>
        <v>0</v>
      </c>
      <c r="CV46" s="12">
        <f t="shared" si="71"/>
        <v>0</v>
      </c>
      <c r="CW46" s="12">
        <f t="shared" si="71"/>
        <v>0</v>
      </c>
      <c r="CX46" s="12">
        <f t="shared" si="71"/>
        <v>0</v>
      </c>
      <c r="CY46" s="12">
        <f t="shared" si="71"/>
        <v>0</v>
      </c>
      <c r="CZ46" s="12">
        <f t="shared" si="71"/>
        <v>0</v>
      </c>
      <c r="DA46" s="12">
        <f t="shared" si="71"/>
        <v>0</v>
      </c>
      <c r="DB46" s="12">
        <f t="shared" si="71"/>
        <v>0</v>
      </c>
      <c r="DC46" s="12">
        <f t="shared" si="71"/>
        <v>0</v>
      </c>
      <c r="DD46" s="12">
        <f t="shared" si="71"/>
        <v>0</v>
      </c>
      <c r="DE46" s="12">
        <f t="shared" si="71"/>
        <v>0</v>
      </c>
    </row>
    <row r="47" spans="2:229" s="12" customFormat="1">
      <c r="B47" s="454"/>
      <c r="C47" s="454">
        <f>SUM(D47:DD47)</f>
        <v>0</v>
      </c>
      <c r="D47" s="12">
        <f t="shared" ref="D47:BO47" si="72">IF(C70="OK",0,IF(C70="Error",1,0))</f>
        <v>0</v>
      </c>
      <c r="E47" s="12">
        <f t="shared" si="72"/>
        <v>0</v>
      </c>
      <c r="F47" s="12">
        <f t="shared" si="72"/>
        <v>0</v>
      </c>
      <c r="G47" s="12">
        <f t="shared" si="72"/>
        <v>0</v>
      </c>
      <c r="H47" s="12">
        <f t="shared" si="72"/>
        <v>0</v>
      </c>
      <c r="I47" s="12">
        <f t="shared" si="72"/>
        <v>0</v>
      </c>
      <c r="J47" s="12">
        <f t="shared" si="72"/>
        <v>0</v>
      </c>
      <c r="K47" s="12">
        <f t="shared" si="72"/>
        <v>0</v>
      </c>
      <c r="L47" s="12">
        <f t="shared" si="72"/>
        <v>0</v>
      </c>
      <c r="M47" s="12">
        <f t="shared" si="72"/>
        <v>0</v>
      </c>
      <c r="N47" s="12">
        <f t="shared" si="72"/>
        <v>0</v>
      </c>
      <c r="O47" s="12">
        <f t="shared" si="72"/>
        <v>0</v>
      </c>
      <c r="P47" s="12">
        <f t="shared" si="72"/>
        <v>0</v>
      </c>
      <c r="Q47" s="12">
        <f t="shared" si="72"/>
        <v>0</v>
      </c>
      <c r="R47" s="12">
        <f t="shared" si="72"/>
        <v>0</v>
      </c>
      <c r="S47" s="12">
        <f t="shared" si="72"/>
        <v>0</v>
      </c>
      <c r="T47" s="12">
        <f t="shared" si="72"/>
        <v>0</v>
      </c>
      <c r="U47" s="12">
        <f t="shared" si="72"/>
        <v>0</v>
      </c>
      <c r="V47" s="12">
        <f t="shared" si="72"/>
        <v>0</v>
      </c>
      <c r="W47" s="12">
        <f t="shared" si="72"/>
        <v>0</v>
      </c>
      <c r="X47" s="12">
        <f t="shared" si="72"/>
        <v>0</v>
      </c>
      <c r="Y47" s="12">
        <f t="shared" si="72"/>
        <v>0</v>
      </c>
      <c r="Z47" s="12">
        <f t="shared" si="72"/>
        <v>0</v>
      </c>
      <c r="AA47" s="12">
        <f t="shared" si="72"/>
        <v>0</v>
      </c>
      <c r="AB47" s="12">
        <f t="shared" si="72"/>
        <v>0</v>
      </c>
      <c r="AC47" s="12">
        <f t="shared" si="72"/>
        <v>0</v>
      </c>
      <c r="AD47" s="12">
        <f t="shared" si="72"/>
        <v>0</v>
      </c>
      <c r="AE47" s="12">
        <f t="shared" si="72"/>
        <v>0</v>
      </c>
      <c r="AF47" s="12">
        <f t="shared" si="72"/>
        <v>0</v>
      </c>
      <c r="AG47" s="12">
        <f t="shared" si="72"/>
        <v>0</v>
      </c>
      <c r="AH47" s="12">
        <f t="shared" si="72"/>
        <v>0</v>
      </c>
      <c r="AI47" s="12">
        <f t="shared" si="72"/>
        <v>0</v>
      </c>
      <c r="AJ47" s="12">
        <f t="shared" si="72"/>
        <v>0</v>
      </c>
      <c r="AK47" s="12">
        <f t="shared" si="72"/>
        <v>0</v>
      </c>
      <c r="AL47" s="12">
        <f t="shared" si="72"/>
        <v>0</v>
      </c>
      <c r="AM47" s="12">
        <f t="shared" si="72"/>
        <v>0</v>
      </c>
      <c r="AN47" s="12">
        <f t="shared" si="72"/>
        <v>0</v>
      </c>
      <c r="AO47" s="12">
        <f t="shared" si="72"/>
        <v>0</v>
      </c>
      <c r="AP47" s="12">
        <f t="shared" si="72"/>
        <v>0</v>
      </c>
      <c r="AQ47" s="12">
        <f t="shared" si="72"/>
        <v>0</v>
      </c>
      <c r="AR47" s="12">
        <f t="shared" si="72"/>
        <v>0</v>
      </c>
      <c r="AS47" s="12">
        <f t="shared" si="72"/>
        <v>0</v>
      </c>
      <c r="AT47" s="12">
        <f t="shared" si="72"/>
        <v>0</v>
      </c>
      <c r="AU47" s="12">
        <f t="shared" si="72"/>
        <v>0</v>
      </c>
      <c r="AV47" s="12">
        <f t="shared" si="72"/>
        <v>0</v>
      </c>
      <c r="AW47" s="12">
        <f t="shared" si="72"/>
        <v>0</v>
      </c>
      <c r="AX47" s="12">
        <f t="shared" si="72"/>
        <v>0</v>
      </c>
      <c r="AY47" s="12">
        <f t="shared" si="72"/>
        <v>0</v>
      </c>
      <c r="AZ47" s="12">
        <f t="shared" si="72"/>
        <v>0</v>
      </c>
      <c r="BA47" s="12">
        <f t="shared" si="72"/>
        <v>0</v>
      </c>
      <c r="BB47" s="12">
        <f t="shared" si="72"/>
        <v>0</v>
      </c>
      <c r="BC47" s="12">
        <f t="shared" si="72"/>
        <v>0</v>
      </c>
      <c r="BD47" s="12">
        <f t="shared" si="72"/>
        <v>0</v>
      </c>
      <c r="BE47" s="12">
        <f t="shared" si="72"/>
        <v>0</v>
      </c>
      <c r="BF47" s="12">
        <f t="shared" si="72"/>
        <v>0</v>
      </c>
      <c r="BG47" s="12">
        <f t="shared" si="72"/>
        <v>0</v>
      </c>
      <c r="BH47" s="12">
        <f t="shared" si="72"/>
        <v>0</v>
      </c>
      <c r="BI47" s="12">
        <f t="shared" si="72"/>
        <v>0</v>
      </c>
      <c r="BJ47" s="12">
        <f t="shared" si="72"/>
        <v>0</v>
      </c>
      <c r="BK47" s="12">
        <f t="shared" si="72"/>
        <v>0</v>
      </c>
      <c r="BL47" s="12">
        <f t="shared" si="72"/>
        <v>0</v>
      </c>
      <c r="BM47" s="12">
        <f t="shared" si="72"/>
        <v>0</v>
      </c>
      <c r="BN47" s="12">
        <f t="shared" si="72"/>
        <v>0</v>
      </c>
      <c r="BO47" s="12">
        <f t="shared" si="72"/>
        <v>0</v>
      </c>
      <c r="BP47" s="12">
        <f t="shared" ref="BP47:DE47" si="73">IF(BO70="OK",0,IF(BO70="Error",1,0))</f>
        <v>0</v>
      </c>
      <c r="BQ47" s="12">
        <f t="shared" si="73"/>
        <v>0</v>
      </c>
      <c r="BR47" s="12">
        <f t="shared" si="73"/>
        <v>0</v>
      </c>
      <c r="BS47" s="12">
        <f t="shared" si="73"/>
        <v>0</v>
      </c>
      <c r="BT47" s="12">
        <f t="shared" si="73"/>
        <v>0</v>
      </c>
      <c r="BU47" s="12">
        <f t="shared" si="73"/>
        <v>0</v>
      </c>
      <c r="BV47" s="12">
        <f t="shared" si="73"/>
        <v>0</v>
      </c>
      <c r="BW47" s="12">
        <f t="shared" si="73"/>
        <v>0</v>
      </c>
      <c r="BX47" s="12">
        <f t="shared" si="73"/>
        <v>0</v>
      </c>
      <c r="BY47" s="12">
        <f t="shared" si="73"/>
        <v>0</v>
      </c>
      <c r="BZ47" s="12">
        <f t="shared" si="73"/>
        <v>0</v>
      </c>
      <c r="CA47" s="12">
        <f t="shared" si="73"/>
        <v>0</v>
      </c>
      <c r="CB47" s="12">
        <f t="shared" si="73"/>
        <v>0</v>
      </c>
      <c r="CC47" s="12">
        <f t="shared" si="73"/>
        <v>0</v>
      </c>
      <c r="CD47" s="12">
        <f t="shared" si="73"/>
        <v>0</v>
      </c>
      <c r="CE47" s="12">
        <f t="shared" si="73"/>
        <v>0</v>
      </c>
      <c r="CF47" s="12">
        <f t="shared" si="73"/>
        <v>0</v>
      </c>
      <c r="CG47" s="12">
        <f t="shared" si="73"/>
        <v>0</v>
      </c>
      <c r="CH47" s="12">
        <f t="shared" si="73"/>
        <v>0</v>
      </c>
      <c r="CI47" s="12">
        <f t="shared" si="73"/>
        <v>0</v>
      </c>
      <c r="CJ47" s="12">
        <f t="shared" si="73"/>
        <v>0</v>
      </c>
      <c r="CK47" s="12">
        <f t="shared" si="73"/>
        <v>0</v>
      </c>
      <c r="CL47" s="12">
        <f t="shared" si="73"/>
        <v>0</v>
      </c>
      <c r="CM47" s="12">
        <f t="shared" si="73"/>
        <v>0</v>
      </c>
      <c r="CN47" s="12">
        <f t="shared" si="73"/>
        <v>0</v>
      </c>
      <c r="CO47" s="12">
        <f t="shared" si="73"/>
        <v>0</v>
      </c>
      <c r="CP47" s="12">
        <f t="shared" si="73"/>
        <v>0</v>
      </c>
      <c r="CQ47" s="12">
        <f t="shared" si="73"/>
        <v>0</v>
      </c>
      <c r="CR47" s="12">
        <f t="shared" si="73"/>
        <v>0</v>
      </c>
      <c r="CS47" s="12">
        <f t="shared" si="73"/>
        <v>0</v>
      </c>
      <c r="CT47" s="12">
        <f t="shared" si="73"/>
        <v>0</v>
      </c>
      <c r="CU47" s="12">
        <f t="shared" si="73"/>
        <v>0</v>
      </c>
      <c r="CV47" s="12">
        <f t="shared" si="73"/>
        <v>0</v>
      </c>
      <c r="CW47" s="12">
        <f t="shared" si="73"/>
        <v>0</v>
      </c>
      <c r="CX47" s="12">
        <f t="shared" si="73"/>
        <v>0</v>
      </c>
      <c r="CY47" s="12">
        <f t="shared" si="73"/>
        <v>0</v>
      </c>
      <c r="CZ47" s="12">
        <f t="shared" si="73"/>
        <v>0</v>
      </c>
      <c r="DA47" s="12">
        <f t="shared" si="73"/>
        <v>0</v>
      </c>
      <c r="DB47" s="12">
        <f t="shared" si="73"/>
        <v>0</v>
      </c>
      <c r="DC47" s="12">
        <f t="shared" si="73"/>
        <v>0</v>
      </c>
      <c r="DD47" s="12">
        <f t="shared" si="73"/>
        <v>0</v>
      </c>
      <c r="DE47" s="12">
        <f t="shared" si="73"/>
        <v>0</v>
      </c>
    </row>
    <row r="48" spans="2:229" s="12" customFormat="1">
      <c r="B48" s="454"/>
      <c r="C48" s="454">
        <f>SUM(D48:DD48)</f>
        <v>0</v>
      </c>
      <c r="D48" s="12">
        <f t="shared" ref="D48:BO48" si="74">IF(C71="OK",0,IF(C71="Error",1,0))</f>
        <v>0</v>
      </c>
      <c r="E48" s="12">
        <f t="shared" si="74"/>
        <v>0</v>
      </c>
      <c r="F48" s="12">
        <f t="shared" si="74"/>
        <v>0</v>
      </c>
      <c r="G48" s="12">
        <f t="shared" si="74"/>
        <v>0</v>
      </c>
      <c r="H48" s="12">
        <f t="shared" si="74"/>
        <v>0</v>
      </c>
      <c r="I48" s="12">
        <f t="shared" si="74"/>
        <v>0</v>
      </c>
      <c r="J48" s="12">
        <f t="shared" si="74"/>
        <v>0</v>
      </c>
      <c r="K48" s="12">
        <f t="shared" si="74"/>
        <v>0</v>
      </c>
      <c r="L48" s="12">
        <f t="shared" si="74"/>
        <v>0</v>
      </c>
      <c r="M48" s="12">
        <f t="shared" si="74"/>
        <v>0</v>
      </c>
      <c r="N48" s="12">
        <f t="shared" si="74"/>
        <v>0</v>
      </c>
      <c r="O48" s="12">
        <f t="shared" si="74"/>
        <v>0</v>
      </c>
      <c r="P48" s="12">
        <f t="shared" si="74"/>
        <v>0</v>
      </c>
      <c r="Q48" s="12">
        <f t="shared" si="74"/>
        <v>0</v>
      </c>
      <c r="R48" s="12">
        <f t="shared" si="74"/>
        <v>0</v>
      </c>
      <c r="S48" s="12">
        <f t="shared" si="74"/>
        <v>0</v>
      </c>
      <c r="T48" s="12">
        <f t="shared" si="74"/>
        <v>0</v>
      </c>
      <c r="U48" s="12">
        <f t="shared" si="74"/>
        <v>0</v>
      </c>
      <c r="V48" s="12">
        <f t="shared" si="74"/>
        <v>0</v>
      </c>
      <c r="W48" s="12">
        <f t="shared" si="74"/>
        <v>0</v>
      </c>
      <c r="X48" s="12">
        <f t="shared" si="74"/>
        <v>0</v>
      </c>
      <c r="Y48" s="12">
        <f t="shared" si="74"/>
        <v>0</v>
      </c>
      <c r="Z48" s="12">
        <f t="shared" si="74"/>
        <v>0</v>
      </c>
      <c r="AA48" s="12">
        <f t="shared" si="74"/>
        <v>0</v>
      </c>
      <c r="AB48" s="12">
        <f t="shared" si="74"/>
        <v>0</v>
      </c>
      <c r="AC48" s="12">
        <f t="shared" si="74"/>
        <v>0</v>
      </c>
      <c r="AD48" s="12">
        <f t="shared" si="74"/>
        <v>0</v>
      </c>
      <c r="AE48" s="12">
        <f t="shared" si="74"/>
        <v>0</v>
      </c>
      <c r="AF48" s="12">
        <f t="shared" si="74"/>
        <v>0</v>
      </c>
      <c r="AG48" s="12">
        <f t="shared" si="74"/>
        <v>0</v>
      </c>
      <c r="AH48" s="12">
        <f t="shared" si="74"/>
        <v>0</v>
      </c>
      <c r="AI48" s="12">
        <f t="shared" si="74"/>
        <v>0</v>
      </c>
      <c r="AJ48" s="12">
        <f t="shared" si="74"/>
        <v>0</v>
      </c>
      <c r="AK48" s="12">
        <f t="shared" si="74"/>
        <v>0</v>
      </c>
      <c r="AL48" s="12">
        <f t="shared" si="74"/>
        <v>0</v>
      </c>
      <c r="AM48" s="12">
        <f t="shared" si="74"/>
        <v>0</v>
      </c>
      <c r="AN48" s="12">
        <f t="shared" si="74"/>
        <v>0</v>
      </c>
      <c r="AO48" s="12">
        <f t="shared" si="74"/>
        <v>0</v>
      </c>
      <c r="AP48" s="12">
        <f t="shared" si="74"/>
        <v>0</v>
      </c>
      <c r="AQ48" s="12">
        <f t="shared" si="74"/>
        <v>0</v>
      </c>
      <c r="AR48" s="12">
        <f t="shared" si="74"/>
        <v>0</v>
      </c>
      <c r="AS48" s="12">
        <f t="shared" si="74"/>
        <v>0</v>
      </c>
      <c r="AT48" s="12">
        <f t="shared" si="74"/>
        <v>0</v>
      </c>
      <c r="AU48" s="12">
        <f t="shared" si="74"/>
        <v>0</v>
      </c>
      <c r="AV48" s="12">
        <f t="shared" si="74"/>
        <v>0</v>
      </c>
      <c r="AW48" s="12">
        <f t="shared" si="74"/>
        <v>0</v>
      </c>
      <c r="AX48" s="12">
        <f t="shared" si="74"/>
        <v>0</v>
      </c>
      <c r="AY48" s="12">
        <f t="shared" si="74"/>
        <v>0</v>
      </c>
      <c r="AZ48" s="12">
        <f t="shared" si="74"/>
        <v>0</v>
      </c>
      <c r="BA48" s="12">
        <f t="shared" si="74"/>
        <v>0</v>
      </c>
      <c r="BB48" s="12">
        <f t="shared" si="74"/>
        <v>0</v>
      </c>
      <c r="BC48" s="12">
        <f t="shared" si="74"/>
        <v>0</v>
      </c>
      <c r="BD48" s="12">
        <f t="shared" si="74"/>
        <v>0</v>
      </c>
      <c r="BE48" s="12">
        <f t="shared" si="74"/>
        <v>0</v>
      </c>
      <c r="BF48" s="12">
        <f t="shared" si="74"/>
        <v>0</v>
      </c>
      <c r="BG48" s="12">
        <f t="shared" si="74"/>
        <v>0</v>
      </c>
      <c r="BH48" s="12">
        <f t="shared" si="74"/>
        <v>0</v>
      </c>
      <c r="BI48" s="12">
        <f t="shared" si="74"/>
        <v>0</v>
      </c>
      <c r="BJ48" s="12">
        <f t="shared" si="74"/>
        <v>0</v>
      </c>
      <c r="BK48" s="12">
        <f t="shared" si="74"/>
        <v>0</v>
      </c>
      <c r="BL48" s="12">
        <f t="shared" si="74"/>
        <v>0</v>
      </c>
      <c r="BM48" s="12">
        <f t="shared" si="74"/>
        <v>0</v>
      </c>
      <c r="BN48" s="12">
        <f t="shared" si="74"/>
        <v>0</v>
      </c>
      <c r="BO48" s="12">
        <f t="shared" si="74"/>
        <v>0</v>
      </c>
      <c r="BP48" s="12">
        <f t="shared" ref="BP48:DE48" si="75">IF(BO71="OK",0,IF(BO71="Error",1,0))</f>
        <v>0</v>
      </c>
      <c r="BQ48" s="12">
        <f t="shared" si="75"/>
        <v>0</v>
      </c>
      <c r="BR48" s="12">
        <f t="shared" si="75"/>
        <v>0</v>
      </c>
      <c r="BS48" s="12">
        <f t="shared" si="75"/>
        <v>0</v>
      </c>
      <c r="BT48" s="12">
        <f t="shared" si="75"/>
        <v>0</v>
      </c>
      <c r="BU48" s="12">
        <f t="shared" si="75"/>
        <v>0</v>
      </c>
      <c r="BV48" s="12">
        <f t="shared" si="75"/>
        <v>0</v>
      </c>
      <c r="BW48" s="12">
        <f t="shared" si="75"/>
        <v>0</v>
      </c>
      <c r="BX48" s="12">
        <f t="shared" si="75"/>
        <v>0</v>
      </c>
      <c r="BY48" s="12">
        <f t="shared" si="75"/>
        <v>0</v>
      </c>
      <c r="BZ48" s="12">
        <f t="shared" si="75"/>
        <v>0</v>
      </c>
      <c r="CA48" s="12">
        <f t="shared" si="75"/>
        <v>0</v>
      </c>
      <c r="CB48" s="12">
        <f t="shared" si="75"/>
        <v>0</v>
      </c>
      <c r="CC48" s="12">
        <f t="shared" si="75"/>
        <v>0</v>
      </c>
      <c r="CD48" s="12">
        <f t="shared" si="75"/>
        <v>0</v>
      </c>
      <c r="CE48" s="12">
        <f t="shared" si="75"/>
        <v>0</v>
      </c>
      <c r="CF48" s="12">
        <f t="shared" si="75"/>
        <v>0</v>
      </c>
      <c r="CG48" s="12">
        <f t="shared" si="75"/>
        <v>0</v>
      </c>
      <c r="CH48" s="12">
        <f t="shared" si="75"/>
        <v>0</v>
      </c>
      <c r="CI48" s="12">
        <f t="shared" si="75"/>
        <v>0</v>
      </c>
      <c r="CJ48" s="12">
        <f t="shared" si="75"/>
        <v>0</v>
      </c>
      <c r="CK48" s="12">
        <f t="shared" si="75"/>
        <v>0</v>
      </c>
      <c r="CL48" s="12">
        <f t="shared" si="75"/>
        <v>0</v>
      </c>
      <c r="CM48" s="12">
        <f t="shared" si="75"/>
        <v>0</v>
      </c>
      <c r="CN48" s="12">
        <f t="shared" si="75"/>
        <v>0</v>
      </c>
      <c r="CO48" s="12">
        <f t="shared" si="75"/>
        <v>0</v>
      </c>
      <c r="CP48" s="12">
        <f t="shared" si="75"/>
        <v>0</v>
      </c>
      <c r="CQ48" s="12">
        <f t="shared" si="75"/>
        <v>0</v>
      </c>
      <c r="CR48" s="12">
        <f t="shared" si="75"/>
        <v>0</v>
      </c>
      <c r="CS48" s="12">
        <f t="shared" si="75"/>
        <v>0</v>
      </c>
      <c r="CT48" s="12">
        <f t="shared" si="75"/>
        <v>0</v>
      </c>
      <c r="CU48" s="12">
        <f t="shared" si="75"/>
        <v>0</v>
      </c>
      <c r="CV48" s="12">
        <f t="shared" si="75"/>
        <v>0</v>
      </c>
      <c r="CW48" s="12">
        <f t="shared" si="75"/>
        <v>0</v>
      </c>
      <c r="CX48" s="12">
        <f t="shared" si="75"/>
        <v>0</v>
      </c>
      <c r="CY48" s="12">
        <f t="shared" si="75"/>
        <v>0</v>
      </c>
      <c r="CZ48" s="12">
        <f t="shared" si="75"/>
        <v>0</v>
      </c>
      <c r="DA48" s="12">
        <f t="shared" si="75"/>
        <v>0</v>
      </c>
      <c r="DB48" s="12">
        <f t="shared" si="75"/>
        <v>0</v>
      </c>
      <c r="DC48" s="12">
        <f t="shared" si="75"/>
        <v>0</v>
      </c>
      <c r="DD48" s="12">
        <f t="shared" si="75"/>
        <v>0</v>
      </c>
      <c r="DE48" s="12">
        <f t="shared" si="75"/>
        <v>0</v>
      </c>
    </row>
    <row r="49" spans="2:228" s="12" customFormat="1">
      <c r="B49" s="454"/>
      <c r="C49" s="454">
        <f>SUM(C30:C48)</f>
        <v>0</v>
      </c>
    </row>
    <row r="50" spans="2:228" s="12" customFormat="1">
      <c r="B50" s="454"/>
      <c r="C50" s="454"/>
    </row>
    <row r="51" spans="2:228" s="12" customFormat="1">
      <c r="B51" s="454" t="s">
        <v>728</v>
      </c>
      <c r="C51" s="454"/>
    </row>
    <row r="52" spans="2:228" s="12" customFormat="1">
      <c r="B52" s="454" t="str">
        <f>+B29</f>
        <v>Table</v>
      </c>
      <c r="C52" s="454"/>
    </row>
    <row r="53" spans="2:228" s="12" customFormat="1">
      <c r="B53" s="454">
        <v>2.1</v>
      </c>
      <c r="C53" s="454" t="str">
        <f>+'2.1 Reg Accounts Rec'!F74</f>
        <v>OK</v>
      </c>
      <c r="D53" s="12" t="str">
        <f>+'2.1 Reg Accounts Rec'!$S27</f>
        <v>OK</v>
      </c>
      <c r="E53" s="12" t="str">
        <f>+'2.1 Reg Accounts Rec'!$S28</f>
        <v>OK</v>
      </c>
      <c r="F53" s="12" t="str">
        <f>+'2.1 Reg Accounts Rec'!$S29</f>
        <v>OK</v>
      </c>
      <c r="G53" s="12" t="str">
        <f>+'2.1 Reg Accounts Rec'!$S30</f>
        <v>OK</v>
      </c>
      <c r="H53" s="12" t="str">
        <f>+'2.1 Reg Accounts Rec'!$S31</f>
        <v>OK</v>
      </c>
      <c r="I53" s="12" t="str">
        <f>+'2.1 Reg Accounts Rec'!$S32</f>
        <v>OK</v>
      </c>
      <c r="J53" s="12" t="str">
        <f>+'2.1 Reg Accounts Rec'!$S33</f>
        <v>OK</v>
      </c>
      <c r="K53" s="12" t="str">
        <f>+'2.1 Reg Accounts Rec'!$S27</f>
        <v>OK</v>
      </c>
      <c r="L53" s="12" t="str">
        <f>+'2.1 Reg Accounts Rec'!$S34</f>
        <v>OK</v>
      </c>
      <c r="M53" s="12" t="str">
        <f>+'2.1 Reg Accounts Rec'!$S35</f>
        <v>OK</v>
      </c>
      <c r="N53" s="12" t="str">
        <f>+'2.1 Reg Accounts Rec'!$S36</f>
        <v>OK</v>
      </c>
      <c r="O53" s="12" t="str">
        <f>+'2.1 Reg Accounts Rec'!$S37</f>
        <v>OK</v>
      </c>
      <c r="P53" s="12" t="str">
        <f>+'2.1 Reg Accounts Rec'!$S38</f>
        <v>OK</v>
      </c>
      <c r="Q53" s="12" t="str">
        <f>+'2.1 Reg Accounts Rec'!$S39</f>
        <v>OK</v>
      </c>
      <c r="R53" s="12" t="str">
        <f>+'2.1 Reg Accounts Rec'!$S40</f>
        <v>OK</v>
      </c>
      <c r="S53" s="12" t="str">
        <f>+'2.1 Reg Accounts Rec'!$S41</f>
        <v>OK</v>
      </c>
      <c r="T53" s="12" t="str">
        <f>+'2.1 Reg Accounts Rec'!$S42</f>
        <v>OK</v>
      </c>
      <c r="U53" s="12" t="str">
        <f>+'2.1 Reg Accounts Rec'!$S43</f>
        <v>OK</v>
      </c>
      <c r="V53" s="12" t="str">
        <f>+'2.1 Reg Accounts Rec'!$S44</f>
        <v>OK</v>
      </c>
      <c r="W53" s="12" t="str">
        <f>+'2.1 Reg Accounts Rec'!$S45</f>
        <v>OK</v>
      </c>
      <c r="X53" s="12" t="str">
        <f>+'2.1 Reg Accounts Rec'!$S46</f>
        <v>OK</v>
      </c>
      <c r="Y53" s="12" t="str">
        <f>+'2.1 Reg Accounts Rec'!$S47</f>
        <v>OK</v>
      </c>
      <c r="Z53" s="12" t="str">
        <f>+'2.1 Reg Accounts Rec'!D97</f>
        <v>OK</v>
      </c>
      <c r="AA53" s="12" t="str">
        <f>+'2.1 Reg Accounts Rec'!D121</f>
        <v>OK</v>
      </c>
      <c r="AB53" s="12" t="str">
        <f>'2.1 Reg Accounts Rec'!C136</f>
        <v>OK</v>
      </c>
      <c r="AC53" s="12" t="str">
        <f>'2.1 Reg Accounts Rec'!D136</f>
        <v>OK</v>
      </c>
      <c r="AD53" s="12" t="str">
        <f>'2.1 Reg Accounts Rec'!F136</f>
        <v>OK</v>
      </c>
      <c r="AE53" s="12" t="str">
        <f>'2.1 Reg Accounts Rec'!C153</f>
        <v>OK</v>
      </c>
      <c r="AF53" s="12" t="str">
        <f>'2.1 Reg Accounts Rec'!D153</f>
        <v>OK</v>
      </c>
      <c r="AG53" s="12" t="str">
        <f>'2.1 Reg Accounts Rec'!F153</f>
        <v>OK</v>
      </c>
      <c r="AH53" s="12">
        <f>'2.1 Reg Accounts Rec'!I111</f>
        <v>0</v>
      </c>
      <c r="AI53" s="12">
        <f>'2.1 Reg Accounts Rec'!J111</f>
        <v>0</v>
      </c>
    </row>
    <row r="54" spans="2:228" s="12" customFormat="1">
      <c r="B54" s="454">
        <v>2.2000000000000002</v>
      </c>
      <c r="C54" s="454" t="str">
        <f>+'2.2 Detailed Cost Matrix'!H212</f>
        <v>OK</v>
      </c>
      <c r="D54" s="12" t="str">
        <f>+'2.2 Detailed Cost Matrix'!I212</f>
        <v>OK</v>
      </c>
      <c r="F54" s="12" t="str">
        <f>+'2.2 Detailed Cost Matrix'!J212</f>
        <v>OK</v>
      </c>
      <c r="G54" s="12" t="str">
        <f>+'2.2 Detailed Cost Matrix'!K212</f>
        <v>OK</v>
      </c>
      <c r="H54" s="12" t="str">
        <f>+'2.2 Detailed Cost Matrix'!L212</f>
        <v>OK</v>
      </c>
      <c r="I54" s="12" t="str">
        <f>+'2.2 Detailed Cost Matrix'!M212</f>
        <v>OK</v>
      </c>
      <c r="J54" s="12" t="str">
        <f>+'2.2 Detailed Cost Matrix'!X212</f>
        <v>OK</v>
      </c>
      <c r="K54" s="12" t="str">
        <f>+'2.2 Detailed Cost Matrix'!AB212</f>
        <v>OK</v>
      </c>
      <c r="L54" s="12" t="str">
        <f>+'2.2 Detailed Cost Matrix'!AC212</f>
        <v>OK</v>
      </c>
      <c r="M54" s="12" t="str">
        <f>+'2.2 Detailed Cost Matrix'!AF212</f>
        <v>OK</v>
      </c>
      <c r="N54" s="12" t="str">
        <f>+'2.2 Detailed Cost Matrix'!AG212</f>
        <v>OK</v>
      </c>
      <c r="O54" s="12">
        <f>+'2.2 Detailed Cost Matrix'!AN212</f>
        <v>0</v>
      </c>
      <c r="P54" s="12" t="str">
        <f>+'2.2 Detailed Cost Matrix'!N213</f>
        <v>OK</v>
      </c>
      <c r="Q54" s="12" t="str">
        <f>+'2.2 Detailed Cost Matrix'!AD213</f>
        <v>OK</v>
      </c>
      <c r="R54" s="12" t="str">
        <f>+'2.2 Detailed Cost Matrix'!AE213</f>
        <v>OK</v>
      </c>
      <c r="S54" s="12" t="str">
        <f>+'2.2 Detailed Cost Matrix'!AO209</f>
        <v>OK</v>
      </c>
      <c r="U54" s="12" t="str">
        <f>+'2.2 Detailed Cost Matrix'!AO182</f>
        <v>OK</v>
      </c>
      <c r="V54" s="12" t="str">
        <f>+'2.2 Detailed Cost Matrix'!AO183</f>
        <v>OK</v>
      </c>
      <c r="W54" s="12" t="str">
        <f>+'2.2 Detailed Cost Matrix'!$AO192</f>
        <v>OK</v>
      </c>
      <c r="AD54" s="12" t="str">
        <f>+'2.2 Detailed Cost Matrix'!$AO187</f>
        <v>OK</v>
      </c>
    </row>
    <row r="55" spans="2:228" s="12" customFormat="1">
      <c r="B55" s="454">
        <v>2.2999999999999998</v>
      </c>
      <c r="C55" s="454" t="str">
        <f>+'2.3 Insp, maint,tree &amp; Faults'!G35</f>
        <v>OK</v>
      </c>
      <c r="D55" s="12" t="str">
        <f>+'2.3 Insp, maint,tree &amp; Faults'!G49</f>
        <v>OK</v>
      </c>
      <c r="E55" s="12" t="str">
        <f>+'2.3 Insp, maint,tree &amp; Faults'!K35</f>
        <v>OK</v>
      </c>
      <c r="G55" s="12" t="str">
        <f>+'2.3 Insp, maint,tree &amp; Faults'!I41</f>
        <v>OK</v>
      </c>
      <c r="J55" s="12" t="str">
        <f>+'2.3 Insp, maint,tree &amp; Faults'!K41</f>
        <v>OK</v>
      </c>
    </row>
    <row r="56" spans="2:228" s="12" customFormat="1">
      <c r="B56" s="454">
        <v>2.4</v>
      </c>
      <c r="C56" s="454" t="str">
        <f>+'2.4 Detailed Capex'!M21</f>
        <v>OK</v>
      </c>
      <c r="D56" s="12" t="str">
        <f>+'2.4 Detailed Capex'!M22</f>
        <v>OK</v>
      </c>
      <c r="E56" s="12" t="str">
        <f>+'2.4 Detailed Capex'!M24</f>
        <v>OK</v>
      </c>
      <c r="F56" s="12">
        <f>+'2.4 Detailed Capex'!H56</f>
        <v>0</v>
      </c>
      <c r="G56" s="12">
        <f>+'2.4 Detailed Capex'!H57</f>
        <v>0</v>
      </c>
      <c r="H56" s="12" t="str">
        <f>+'2.4 Detailed Capex'!H89</f>
        <v>OK</v>
      </c>
      <c r="I56" s="12" t="str">
        <f>+'2.4 Detailed Capex'!H88</f>
        <v>OK</v>
      </c>
    </row>
    <row r="57" spans="2:228" s="12" customFormat="1">
      <c r="B57" s="454">
        <v>2.5</v>
      </c>
      <c r="C57" s="454" t="str">
        <f>+'2.5 Atypicals &amp; provisions'!H67</f>
        <v>OK</v>
      </c>
      <c r="D57" s="12" t="str">
        <f>+'2.5 Atypicals &amp; provisions'!I67</f>
        <v>OK</v>
      </c>
      <c r="E57" s="12" t="str">
        <f>+'2.5 Atypicals &amp; provisions'!J67</f>
        <v>OK</v>
      </c>
      <c r="F57" s="12" t="str">
        <f>+'2.5 Atypicals &amp; provisions'!K67</f>
        <v>OK</v>
      </c>
      <c r="G57" s="12" t="str">
        <f>+'2.5 Atypicals &amp; provisions'!L67</f>
        <v>OK</v>
      </c>
      <c r="H57" s="12" t="str">
        <f>+'2.5 Atypicals &amp; provisions'!M67</f>
        <v>OK</v>
      </c>
      <c r="I57" s="12" t="str">
        <f>+'2.5 Atypicals &amp; provisions'!N67</f>
        <v>OK</v>
      </c>
      <c r="J57" s="12" t="str">
        <f>+'2.5 Atypicals &amp; provisions'!O67</f>
        <v>OK</v>
      </c>
      <c r="K57" s="12" t="str">
        <f>+'2.5 Atypicals &amp; provisions'!P67</f>
        <v>OK</v>
      </c>
      <c r="L57" s="12" t="str">
        <f>+'2.5 Atypicals &amp; provisions'!Q67</f>
        <v>OK</v>
      </c>
      <c r="M57" s="12" t="str">
        <f>+'2.5 Atypicals &amp; provisions'!R67</f>
        <v>OK</v>
      </c>
      <c r="N57" s="12" t="str">
        <f>+'2.5 Atypicals &amp; provisions'!J348</f>
        <v>OK</v>
      </c>
      <c r="O57" s="12" t="str">
        <f>+'2.5 Atypicals &amp; provisions'!S67</f>
        <v>OK</v>
      </c>
      <c r="P57" s="12" t="str">
        <f>+'2.5 Atypicals &amp; provisions'!T67</f>
        <v>OK</v>
      </c>
      <c r="Q57" s="12" t="str">
        <f>+'2.5 Atypicals &amp; provisions'!U67</f>
        <v>OK</v>
      </c>
      <c r="R57" s="12" t="str">
        <f>+'2.5 Atypicals &amp; provisions'!V67</f>
        <v>OK</v>
      </c>
      <c r="S57" s="12" t="str">
        <f>+'2.5 Atypicals &amp; provisions'!W67</f>
        <v>OK</v>
      </c>
      <c r="T57" s="12" t="str">
        <f>+'2.5 Atypicals &amp; provisions'!X67</f>
        <v>OK</v>
      </c>
      <c r="U57" s="12" t="str">
        <f>+'2.5 Atypicals &amp; provisions'!Y67</f>
        <v>OK</v>
      </c>
      <c r="V57" s="12" t="str">
        <f>+'2.5 Atypicals &amp; provisions'!Z67</f>
        <v>OK</v>
      </c>
      <c r="W57" s="12" t="str">
        <f>+'2.5 Atypicals &amp; provisions'!AA67</f>
        <v>OK</v>
      </c>
      <c r="X57" s="12" t="str">
        <f>+'2.5 Atypicals &amp; provisions'!AB67</f>
        <v>OK</v>
      </c>
      <c r="Y57" s="12" t="str">
        <f>+'2.5 Atypicals &amp; provisions'!AC67</f>
        <v>OK</v>
      </c>
      <c r="Z57" s="12" t="str">
        <f>+'2.5 Atypicals &amp; provisions'!AD67</f>
        <v>OK</v>
      </c>
      <c r="AA57" s="12" t="str">
        <f>+'2.5 Atypicals &amp; provisions'!AE67</f>
        <v>OK</v>
      </c>
      <c r="AB57" s="12" t="str">
        <f>+'2.5 Atypicals &amp; provisions'!AF67</f>
        <v>OK</v>
      </c>
      <c r="AC57" s="12" t="str">
        <f>+'2.5 Atypicals &amp; provisions'!AG67</f>
        <v>OK</v>
      </c>
      <c r="AD57" s="12" t="str">
        <f>+'2.5 Atypicals &amp; provisions'!AH67</f>
        <v>OK</v>
      </c>
      <c r="AE57" s="12" t="str">
        <f>+'2.5 Atypicals &amp; provisions'!AJ67</f>
        <v>OK</v>
      </c>
      <c r="AF57" s="12" t="str">
        <f>+'2.5 Atypicals &amp; provisions'!AK67</f>
        <v>OK</v>
      </c>
      <c r="AG57" s="12" t="str">
        <f>+'2.5 Atypicals &amp; provisions'!AL67</f>
        <v>OK</v>
      </c>
      <c r="AH57" s="12" t="str">
        <f>+'2.5 Atypicals &amp; provisions'!AM67</f>
        <v>OK</v>
      </c>
      <c r="AI57" s="12" t="str">
        <f>+'2.5 Atypicals &amp; provisions'!AN67</f>
        <v>OK</v>
      </c>
      <c r="AJ57" s="12" t="str">
        <f>+'2.5 Atypicals &amp; provisions'!H125</f>
        <v>OK</v>
      </c>
      <c r="AK57" s="12" t="str">
        <f>+'2.5 Atypicals &amp; provisions'!I125</f>
        <v>OK</v>
      </c>
      <c r="AL57" s="12" t="str">
        <f>+'2.5 Atypicals &amp; provisions'!J125</f>
        <v>OK</v>
      </c>
      <c r="AM57" s="12" t="str">
        <f>+'2.5 Atypicals &amp; provisions'!K125</f>
        <v>OK</v>
      </c>
      <c r="AN57" s="12" t="str">
        <f>+'2.5 Atypicals &amp; provisions'!L125</f>
        <v>OK</v>
      </c>
      <c r="AO57" s="12" t="str">
        <f>+'2.5 Atypicals &amp; provisions'!M125</f>
        <v>OK</v>
      </c>
      <c r="AP57" s="12" t="str">
        <f>+'2.5 Atypicals &amp; provisions'!N125</f>
        <v>OK</v>
      </c>
      <c r="AQ57" s="12" t="str">
        <f>+'2.5 Atypicals &amp; provisions'!O125</f>
        <v>OK</v>
      </c>
      <c r="AR57" s="12" t="str">
        <f>+'2.5 Atypicals &amp; provisions'!P125</f>
        <v>OK</v>
      </c>
      <c r="AS57" s="12" t="str">
        <f>+'2.5 Atypicals &amp; provisions'!Q125</f>
        <v>OK</v>
      </c>
      <c r="AT57" s="12" t="str">
        <f>+'2.5 Atypicals &amp; provisions'!R125</f>
        <v>OK</v>
      </c>
      <c r="AV57" s="12" t="str">
        <f>+'2.5 Atypicals &amp; provisions'!S125</f>
        <v>OK</v>
      </c>
      <c r="AW57" s="12" t="str">
        <f>+'2.5 Atypicals &amp; provisions'!T125</f>
        <v>OK</v>
      </c>
      <c r="AX57" s="12" t="str">
        <f>+'2.5 Atypicals &amp; provisions'!U125</f>
        <v>OK</v>
      </c>
      <c r="AY57" s="12" t="str">
        <f>+'2.5 Atypicals &amp; provisions'!V125</f>
        <v>OK</v>
      </c>
      <c r="AZ57" s="12" t="str">
        <f>+'2.5 Atypicals &amp; provisions'!W125</f>
        <v>OK</v>
      </c>
      <c r="BA57" s="12" t="str">
        <f>+'2.5 Atypicals &amp; provisions'!X125</f>
        <v>OK</v>
      </c>
      <c r="BB57" s="12" t="str">
        <f>+'2.5 Atypicals &amp; provisions'!Y125</f>
        <v>OK</v>
      </c>
      <c r="BC57" s="12" t="str">
        <f>+'2.5 Atypicals &amp; provisions'!Z125</f>
        <v>OK</v>
      </c>
      <c r="BD57" s="12" t="str">
        <f>+'2.5 Atypicals &amp; provisions'!AA125</f>
        <v>OK</v>
      </c>
      <c r="BE57" s="12" t="str">
        <f>+'2.5 Atypicals &amp; provisions'!AB125</f>
        <v>OK</v>
      </c>
      <c r="BF57" s="12" t="str">
        <f>+'2.5 Atypicals &amp; provisions'!AC125</f>
        <v>OK</v>
      </c>
      <c r="BG57" s="12" t="str">
        <f>+'2.5 Atypicals &amp; provisions'!AD125</f>
        <v>OK</v>
      </c>
      <c r="BH57" s="12" t="str">
        <f>+'2.5 Atypicals &amp; provisions'!AE125</f>
        <v>OK</v>
      </c>
      <c r="BI57" s="12" t="str">
        <f>+'2.5 Atypicals &amp; provisions'!AF125</f>
        <v>OK</v>
      </c>
      <c r="BJ57" s="12" t="str">
        <f>+'2.5 Atypicals &amp; provisions'!AG125</f>
        <v>OK</v>
      </c>
      <c r="BK57" s="12" t="str">
        <f>+'2.5 Atypicals &amp; provisions'!AH125</f>
        <v>OK</v>
      </c>
      <c r="BL57" s="12" t="str">
        <f>+'2.5 Atypicals &amp; provisions'!AJ125</f>
        <v>OK</v>
      </c>
      <c r="BM57" s="12" t="str">
        <f>+'2.5 Atypicals &amp; provisions'!AK125</f>
        <v>OK</v>
      </c>
      <c r="BN57" s="12" t="str">
        <f>+'2.5 Atypicals &amp; provisions'!AL125</f>
        <v>OK</v>
      </c>
      <c r="BO57" s="12" t="str">
        <f>+'2.5 Atypicals &amp; provisions'!AM125</f>
        <v>OK</v>
      </c>
      <c r="BP57" s="12" t="str">
        <f>+'2.5 Atypicals &amp; provisions'!AN125</f>
        <v>OK</v>
      </c>
      <c r="BQ57" s="12" t="str">
        <f>+'2.5 Atypicals &amp; provisions'!H265</f>
        <v>OK</v>
      </c>
      <c r="BR57" s="12" t="str">
        <f>+'2.5 Atypicals &amp; provisions'!I265</f>
        <v>OK</v>
      </c>
      <c r="BS57" s="12" t="str">
        <f>+'2.5 Atypicals &amp; provisions'!J265</f>
        <v>OK</v>
      </c>
      <c r="BT57" s="12" t="str">
        <f>+'2.5 Atypicals &amp; provisions'!K265</f>
        <v>OK</v>
      </c>
      <c r="BU57" s="12" t="str">
        <f>+'2.5 Atypicals &amp; provisions'!L265</f>
        <v>OK</v>
      </c>
      <c r="BV57" s="12" t="str">
        <f>+'2.5 Atypicals &amp; provisions'!M265</f>
        <v>OK</v>
      </c>
      <c r="BW57" s="12" t="str">
        <f>+'2.5 Atypicals &amp; provisions'!N265</f>
        <v>OK</v>
      </c>
      <c r="BX57" s="12" t="str">
        <f>+'2.5 Atypicals &amp; provisions'!O265</f>
        <v>OK</v>
      </c>
      <c r="BY57" s="12" t="str">
        <f>+'2.5 Atypicals &amp; provisions'!P265</f>
        <v>OK</v>
      </c>
      <c r="BZ57" s="12" t="str">
        <f>+'2.5 Atypicals &amp; provisions'!Q265</f>
        <v>OK</v>
      </c>
      <c r="CA57" s="12" t="str">
        <f>+'2.5 Atypicals &amp; provisions'!R265</f>
        <v>OK</v>
      </c>
      <c r="CC57" s="12" t="str">
        <f>+'2.5 Atypicals &amp; provisions'!S265</f>
        <v>OK</v>
      </c>
      <c r="CD57" s="12" t="str">
        <f>+'2.5 Atypicals &amp; provisions'!T265</f>
        <v>OK</v>
      </c>
      <c r="CE57" s="12" t="str">
        <f>+'2.5 Atypicals &amp; provisions'!U265</f>
        <v>OK</v>
      </c>
      <c r="CF57" s="12" t="str">
        <f>+'2.5 Atypicals &amp; provisions'!V265</f>
        <v>OK</v>
      </c>
      <c r="CG57" s="12" t="str">
        <f>+'2.5 Atypicals &amp; provisions'!W265</f>
        <v>OK</v>
      </c>
      <c r="CH57" s="12" t="str">
        <f>+'2.5 Atypicals &amp; provisions'!X265</f>
        <v>OK</v>
      </c>
      <c r="CI57" s="12" t="str">
        <f>+'2.5 Atypicals &amp; provisions'!Y265</f>
        <v>OK</v>
      </c>
      <c r="CJ57" s="12" t="str">
        <f>+'2.5 Atypicals &amp; provisions'!Z265</f>
        <v>OK</v>
      </c>
      <c r="CK57" s="12" t="str">
        <f>+'2.5 Atypicals &amp; provisions'!AA265</f>
        <v>OK</v>
      </c>
      <c r="CL57" s="12" t="str">
        <f>+'2.5 Atypicals &amp; provisions'!AB265</f>
        <v>OK</v>
      </c>
      <c r="CM57" s="12" t="str">
        <f>+'2.5 Atypicals &amp; provisions'!AC265</f>
        <v>OK</v>
      </c>
      <c r="CN57" s="12" t="str">
        <f>+'2.5 Atypicals &amp; provisions'!AD265</f>
        <v>OK</v>
      </c>
      <c r="CO57" s="12" t="str">
        <f>+'2.5 Atypicals &amp; provisions'!AE265</f>
        <v>OK</v>
      </c>
      <c r="CP57" s="12" t="str">
        <f>+'2.5 Atypicals &amp; provisions'!AF265</f>
        <v>OK</v>
      </c>
      <c r="CQ57" s="12" t="str">
        <f>+'2.5 Atypicals &amp; provisions'!AG265</f>
        <v>OK</v>
      </c>
      <c r="CR57" s="12" t="str">
        <f>+'2.5 Atypicals &amp; provisions'!AH265</f>
        <v>OK</v>
      </c>
      <c r="CS57" s="12" t="str">
        <f>+'2.5 Atypicals &amp; provisions'!AJ265</f>
        <v>OK</v>
      </c>
      <c r="CT57" s="12" t="str">
        <f>+'2.5 Atypicals &amp; provisions'!AK265</f>
        <v>OK</v>
      </c>
      <c r="CU57" s="12" t="str">
        <f>+'2.5 Atypicals &amp; provisions'!AL265</f>
        <v>OK</v>
      </c>
      <c r="CV57" s="12" t="str">
        <f>+'2.5 Atypicals &amp; provisions'!AM265</f>
        <v>OK</v>
      </c>
      <c r="CW57" s="12" t="str">
        <f>+'2.5 Atypicals &amp; provisions'!AN265</f>
        <v>OK</v>
      </c>
      <c r="CX57" s="12" t="str">
        <f>+'2.5 Atypicals &amp; provisions'!H295</f>
        <v>OK</v>
      </c>
      <c r="CY57" s="12" t="str">
        <f>+'2.5 Atypicals &amp; provisions'!I295</f>
        <v>OK</v>
      </c>
      <c r="CZ57" s="12" t="str">
        <f>+'2.5 Atypicals &amp; provisions'!J295</f>
        <v>OK</v>
      </c>
      <c r="DA57" s="12" t="str">
        <f>+'2.5 Atypicals &amp; provisions'!K295</f>
        <v>OK</v>
      </c>
      <c r="DB57" s="12" t="str">
        <f>+'2.5 Atypicals &amp; provisions'!L295</f>
        <v>OK</v>
      </c>
      <c r="DC57" s="12" t="str">
        <f>+'2.5 Atypicals &amp; provisions'!M295</f>
        <v>OK</v>
      </c>
      <c r="DD57" s="12">
        <f>+'2.5 Atypicals &amp; provisions'!N295</f>
        <v>0</v>
      </c>
      <c r="DE57" s="12" t="str">
        <f>+'2.5 Atypicals &amp; provisions'!O295</f>
        <v>OK</v>
      </c>
      <c r="DF57" s="12" t="str">
        <f>+'2.5 Atypicals &amp; provisions'!P295</f>
        <v>OK</v>
      </c>
      <c r="DG57" s="12" t="str">
        <f>+'2.5 Atypicals &amp; provisions'!Q295</f>
        <v>OK</v>
      </c>
      <c r="DH57" s="12" t="str">
        <f>+'2.5 Atypicals &amp; provisions'!R295</f>
        <v>OK</v>
      </c>
      <c r="DJ57" s="12" t="str">
        <f>+'2.5 Atypicals &amp; provisions'!S295</f>
        <v>OK</v>
      </c>
      <c r="DK57" s="12" t="str">
        <f>+'2.5 Atypicals &amp; provisions'!T295</f>
        <v>OK</v>
      </c>
      <c r="DL57" s="12" t="str">
        <f>+'2.5 Atypicals &amp; provisions'!U295</f>
        <v>OK</v>
      </c>
      <c r="DM57" s="12" t="str">
        <f>+'2.5 Atypicals &amp; provisions'!V295</f>
        <v>OK</v>
      </c>
      <c r="DN57" s="12" t="str">
        <f>+'2.5 Atypicals &amp; provisions'!W295</f>
        <v>OK</v>
      </c>
      <c r="DO57" s="12" t="str">
        <f>+'2.5 Atypicals &amp; provisions'!X295</f>
        <v>OK</v>
      </c>
      <c r="DP57" s="12" t="str">
        <f>+'2.5 Atypicals &amp; provisions'!Y295</f>
        <v>OK</v>
      </c>
      <c r="DQ57" s="12" t="str">
        <f>+'2.5 Atypicals &amp; provisions'!Z295</f>
        <v>OK</v>
      </c>
      <c r="DR57" s="12" t="str">
        <f>+'2.5 Atypicals &amp; provisions'!AA295</f>
        <v>OK</v>
      </c>
      <c r="DS57" s="12" t="str">
        <f>+'2.5 Atypicals &amp; provisions'!AB295</f>
        <v>OK</v>
      </c>
      <c r="DT57" s="12" t="str">
        <f>+'2.5 Atypicals &amp; provisions'!AC295</f>
        <v>OK</v>
      </c>
      <c r="DU57" s="12">
        <f>+'2.5 Atypicals &amp; provisions'!AD295</f>
        <v>0</v>
      </c>
      <c r="DV57" s="12">
        <f>+'2.5 Atypicals &amp; provisions'!AE295</f>
        <v>0</v>
      </c>
      <c r="DW57" s="12" t="str">
        <f>+'2.5 Atypicals &amp; provisions'!AF295</f>
        <v>OK</v>
      </c>
      <c r="DX57" s="12" t="str">
        <f>+'2.5 Atypicals &amp; provisions'!AG295</f>
        <v>OK</v>
      </c>
      <c r="DY57" s="12" t="str">
        <f>+'2.5 Atypicals &amp; provisions'!AH295</f>
        <v>OK</v>
      </c>
      <c r="DZ57" s="12" t="str">
        <f>+'2.5 Atypicals &amp; provisions'!AJ295</f>
        <v>OK</v>
      </c>
      <c r="EA57" s="12" t="str">
        <f>+'2.5 Atypicals &amp; provisions'!AK295</f>
        <v>OK</v>
      </c>
      <c r="EB57" s="12" t="str">
        <f>+'2.5 Atypicals &amp; provisions'!AL295</f>
        <v>OK</v>
      </c>
      <c r="EC57" s="12" t="str">
        <f>+'2.5 Atypicals &amp; provisions'!AM295</f>
        <v>OK</v>
      </c>
      <c r="ED57" s="12" t="str">
        <f>+'2.5 Atypicals &amp; provisions'!H309</f>
        <v>OK</v>
      </c>
      <c r="EE57" s="12" t="str">
        <f>+'2.5 Atypicals &amp; provisions'!I309</f>
        <v>OK</v>
      </c>
      <c r="EF57" s="12" t="str">
        <f>+'2.5 Atypicals &amp; provisions'!J309</f>
        <v>OK</v>
      </c>
      <c r="EG57" s="12" t="str">
        <f>+'2.5 Atypicals &amp; provisions'!K309</f>
        <v>OK</v>
      </c>
      <c r="EH57" s="12" t="str">
        <f>+'2.5 Atypicals &amp; provisions'!L309</f>
        <v>OK</v>
      </c>
      <c r="EI57" s="12" t="str">
        <f>+'2.5 Atypicals &amp; provisions'!M309</f>
        <v>OK</v>
      </c>
      <c r="EJ57" s="12" t="str">
        <f>+'2.5 Atypicals &amp; provisions'!O309</f>
        <v>OK</v>
      </c>
      <c r="EK57" s="12" t="str">
        <f>+'2.5 Atypicals &amp; provisions'!P309</f>
        <v>OK</v>
      </c>
      <c r="EL57" s="12" t="str">
        <f>+'2.5 Atypicals &amp; provisions'!Q309</f>
        <v>OK</v>
      </c>
      <c r="EM57" s="12" t="str">
        <f>+'2.5 Atypicals &amp; provisions'!R309</f>
        <v>OK</v>
      </c>
      <c r="EO57" s="12" t="str">
        <f>+'2.5 Atypicals &amp; provisions'!S309</f>
        <v>OK</v>
      </c>
      <c r="EP57" s="12" t="str">
        <f>+'2.5 Atypicals &amp; provisions'!T309</f>
        <v>OK</v>
      </c>
      <c r="EQ57" s="12" t="str">
        <f>+'2.5 Atypicals &amp; provisions'!U309</f>
        <v>OK</v>
      </c>
      <c r="ER57" s="12" t="str">
        <f>+'2.5 Atypicals &amp; provisions'!V309</f>
        <v>OK</v>
      </c>
      <c r="ES57" s="12" t="str">
        <f>+'2.5 Atypicals &amp; provisions'!W309</f>
        <v>OK</v>
      </c>
      <c r="ET57" s="12" t="str">
        <f>+'2.5 Atypicals &amp; provisions'!X309</f>
        <v>OK</v>
      </c>
      <c r="EU57" s="12" t="str">
        <f>+'2.5 Atypicals &amp; provisions'!Y309</f>
        <v>OK</v>
      </c>
      <c r="EV57" s="12" t="str">
        <f>+'2.5 Atypicals &amp; provisions'!Z309</f>
        <v>OK</v>
      </c>
      <c r="EW57" s="12" t="str">
        <f>+'2.5 Atypicals &amp; provisions'!AA309</f>
        <v>OK</v>
      </c>
      <c r="EX57" s="12" t="str">
        <f>+'2.5 Atypicals &amp; provisions'!AB309</f>
        <v>OK</v>
      </c>
      <c r="EY57" s="12" t="str">
        <f>+'2.5 Atypicals &amp; provisions'!AC309</f>
        <v>OK</v>
      </c>
      <c r="EZ57" s="12" t="str">
        <f>+'2.5 Atypicals &amp; provisions'!AF309</f>
        <v>OK</v>
      </c>
      <c r="FA57" s="12" t="str">
        <f>+'2.5 Atypicals &amp; provisions'!AG309</f>
        <v>OK</v>
      </c>
      <c r="FB57" s="12" t="str">
        <f>+'2.5 Atypicals &amp; provisions'!AH309</f>
        <v>OK</v>
      </c>
      <c r="FC57" s="12" t="str">
        <f>+'2.5 Atypicals &amp; provisions'!AJ309</f>
        <v>OK</v>
      </c>
      <c r="FD57" s="12" t="str">
        <f>+'2.5 Atypicals &amp; provisions'!AK309</f>
        <v>OK</v>
      </c>
      <c r="FE57" s="12" t="str">
        <f>+'2.5 Atypicals &amp; provisions'!AL309</f>
        <v>OK</v>
      </c>
      <c r="FF57" s="12" t="str">
        <f>+'2.5 Atypicals &amp; provisions'!AM309</f>
        <v>OK</v>
      </c>
      <c r="FG57" s="12" t="str">
        <f>+'2.5 Atypicals &amp; provisions'!H66</f>
        <v>OK</v>
      </c>
      <c r="FH57" s="12" t="str">
        <f>+'2.5 Atypicals &amp; provisions'!I66</f>
        <v>OK</v>
      </c>
      <c r="FI57" s="12" t="str">
        <f>+'2.5 Atypicals &amp; provisions'!J66</f>
        <v>OK</v>
      </c>
      <c r="FJ57" s="12" t="str">
        <f>+'2.5 Atypicals &amp; provisions'!K66</f>
        <v>OK</v>
      </c>
      <c r="FK57" s="12" t="str">
        <f>+'2.5 Atypicals &amp; provisions'!L66</f>
        <v>OK</v>
      </c>
      <c r="FL57" s="12" t="str">
        <f>+'2.5 Atypicals &amp; provisions'!M66</f>
        <v>OK</v>
      </c>
      <c r="FM57" s="12" t="str">
        <f>+'2.5 Atypicals &amp; provisions'!N66</f>
        <v>OK</v>
      </c>
      <c r="FN57" s="12" t="str">
        <f>+'2.5 Atypicals &amp; provisions'!O66</f>
        <v>OK</v>
      </c>
      <c r="FO57" s="12" t="str">
        <f>+'2.5 Atypicals &amp; provisions'!P66</f>
        <v>OK</v>
      </c>
      <c r="FP57" s="12" t="str">
        <f>+'2.5 Atypicals &amp; provisions'!Q66</f>
        <v>OK</v>
      </c>
      <c r="FQ57" s="12" t="str">
        <f>+'2.5 Atypicals &amp; provisions'!R66</f>
        <v>OK</v>
      </c>
      <c r="FS57" s="12" t="str">
        <f>+'2.5 Atypicals &amp; provisions'!S66</f>
        <v>OK</v>
      </c>
      <c r="FT57" s="12" t="str">
        <f>+'2.5 Atypicals &amp; provisions'!T66</f>
        <v>OK</v>
      </c>
      <c r="FU57" s="12" t="str">
        <f>+'2.5 Atypicals &amp; provisions'!U66</f>
        <v>OK</v>
      </c>
      <c r="FV57" s="12" t="str">
        <f>+'2.5 Atypicals &amp; provisions'!V66</f>
        <v>OK</v>
      </c>
      <c r="FW57" s="12" t="str">
        <f>+'2.5 Atypicals &amp; provisions'!W66</f>
        <v>OK</v>
      </c>
      <c r="FX57" s="12" t="str">
        <f>+'2.5 Atypicals &amp; provisions'!X66</f>
        <v>OK</v>
      </c>
      <c r="FY57" s="12" t="str">
        <f>+'2.5 Atypicals &amp; provisions'!Y66</f>
        <v>OK</v>
      </c>
      <c r="FZ57" s="12" t="str">
        <f>+'2.5 Atypicals &amp; provisions'!Z66</f>
        <v>OK</v>
      </c>
      <c r="GA57" s="12" t="str">
        <f>+'2.5 Atypicals &amp; provisions'!AA66</f>
        <v>OK</v>
      </c>
      <c r="GB57" s="12" t="str">
        <f>+'2.5 Atypicals &amp; provisions'!AB66</f>
        <v>OK</v>
      </c>
      <c r="GC57" s="12" t="str">
        <f>+'2.5 Atypicals &amp; provisions'!AC66</f>
        <v>OK</v>
      </c>
      <c r="GD57" s="12" t="str">
        <f>+'2.5 Atypicals &amp; provisions'!AD66</f>
        <v>OK</v>
      </c>
      <c r="GE57" s="12" t="str">
        <f>+'2.5 Atypicals &amp; provisions'!AE66</f>
        <v>OK</v>
      </c>
      <c r="GF57" s="12" t="str">
        <f>+'2.5 Atypicals &amp; provisions'!AF66</f>
        <v>OK</v>
      </c>
      <c r="GG57" s="12" t="str">
        <f>+'2.5 Atypicals &amp; provisions'!AG66</f>
        <v>OK</v>
      </c>
      <c r="GH57" s="12" t="str">
        <f>+'2.5 Atypicals &amp; provisions'!AH66</f>
        <v>OK</v>
      </c>
      <c r="GI57" s="12" t="str">
        <f>+'2.5 Atypicals &amp; provisions'!AJ66</f>
        <v>OK</v>
      </c>
      <c r="GJ57" s="12" t="str">
        <f>+'2.5 Atypicals &amp; provisions'!AK66</f>
        <v>OK</v>
      </c>
      <c r="GK57" s="12" t="str">
        <f>+'2.5 Atypicals &amp; provisions'!AL66</f>
        <v>OK</v>
      </c>
      <c r="GL57" s="12" t="str">
        <f>+'2.5 Atypicals &amp; provisions'!AM66</f>
        <v>OK</v>
      </c>
      <c r="GM57" s="12" t="str">
        <f>+'2.5 Atypicals &amp; provisions'!AN66</f>
        <v>OK</v>
      </c>
      <c r="GN57" s="12" t="str">
        <f>+'2.5 Atypicals &amp; provisions'!H124</f>
        <v>OK</v>
      </c>
      <c r="GO57" s="12" t="str">
        <f>+'2.5 Atypicals &amp; provisions'!I124</f>
        <v>OK</v>
      </c>
      <c r="GP57" s="12" t="str">
        <f>+'2.5 Atypicals &amp; provisions'!J124</f>
        <v>OK</v>
      </c>
      <c r="GQ57" s="12" t="str">
        <f>+'2.5 Atypicals &amp; provisions'!K124</f>
        <v>OK</v>
      </c>
      <c r="GR57" s="12" t="str">
        <f>+'2.5 Atypicals &amp; provisions'!L124</f>
        <v>OK</v>
      </c>
      <c r="GS57" s="12" t="str">
        <f>+'2.5 Atypicals &amp; provisions'!M124</f>
        <v>OK</v>
      </c>
      <c r="GT57" s="12" t="str">
        <f>+'2.5 Atypicals &amp; provisions'!N124</f>
        <v>OK</v>
      </c>
      <c r="GU57" s="12" t="str">
        <f>+'2.5 Atypicals &amp; provisions'!O124</f>
        <v>OK</v>
      </c>
      <c r="GV57" s="12" t="str">
        <f>+'2.5 Atypicals &amp; provisions'!P124</f>
        <v>OK</v>
      </c>
      <c r="GW57" s="12" t="str">
        <f>+'2.5 Atypicals &amp; provisions'!Q124</f>
        <v>OK</v>
      </c>
      <c r="GX57" s="12" t="str">
        <f>+'2.5 Atypicals &amp; provisions'!R124</f>
        <v>OK</v>
      </c>
      <c r="GZ57" s="12" t="str">
        <f>+'2.5 Atypicals &amp; provisions'!S124</f>
        <v>OK</v>
      </c>
      <c r="HA57" s="12" t="str">
        <f>+'2.5 Atypicals &amp; provisions'!T124</f>
        <v>OK</v>
      </c>
      <c r="HB57" s="12" t="str">
        <f>+'2.5 Atypicals &amp; provisions'!U124</f>
        <v>OK</v>
      </c>
      <c r="HC57" s="12" t="str">
        <f>+'2.5 Atypicals &amp; provisions'!V124</f>
        <v>OK</v>
      </c>
      <c r="HD57" s="12" t="str">
        <f>+'2.5 Atypicals &amp; provisions'!W124</f>
        <v>OK</v>
      </c>
      <c r="HE57" s="12" t="str">
        <f>+'2.5 Atypicals &amp; provisions'!X124</f>
        <v>OK</v>
      </c>
      <c r="HF57" s="12" t="str">
        <f>+'2.5 Atypicals &amp; provisions'!Y124</f>
        <v>OK</v>
      </c>
      <c r="HG57" s="12" t="str">
        <f>+'2.5 Atypicals &amp; provisions'!Z124</f>
        <v>OK</v>
      </c>
      <c r="HH57" s="12" t="str">
        <f>+'2.5 Atypicals &amp; provisions'!AA124</f>
        <v>OK</v>
      </c>
      <c r="HI57" s="12" t="str">
        <f>+'2.5 Atypicals &amp; provisions'!AB124</f>
        <v>OK</v>
      </c>
      <c r="HJ57" s="12" t="str">
        <f>+'2.5 Atypicals &amp; provisions'!AC124</f>
        <v>OK</v>
      </c>
      <c r="HK57" s="12" t="str">
        <f>+'2.5 Atypicals &amp; provisions'!AD124</f>
        <v>OK</v>
      </c>
      <c r="HL57" s="12" t="str">
        <f>+'2.5 Atypicals &amp; provisions'!AE124</f>
        <v>OK</v>
      </c>
      <c r="HM57" s="12" t="str">
        <f>+'2.5 Atypicals &amp; provisions'!AF124</f>
        <v>OK</v>
      </c>
      <c r="HN57" s="12" t="str">
        <f>+'2.5 Atypicals &amp; provisions'!AG124</f>
        <v>OK</v>
      </c>
      <c r="HO57" s="12" t="str">
        <f>+'2.5 Atypicals &amp; provisions'!AH124</f>
        <v>OK</v>
      </c>
      <c r="HP57" s="12" t="str">
        <f>+'2.5 Atypicals &amp; provisions'!AJ124</f>
        <v>OK</v>
      </c>
      <c r="HQ57" s="12" t="str">
        <f>+'2.5 Atypicals &amp; provisions'!AK124</f>
        <v>OK</v>
      </c>
      <c r="HR57" s="12" t="str">
        <f>+'2.5 Atypicals &amp; provisions'!AL124</f>
        <v>OK</v>
      </c>
      <c r="HS57" s="12" t="str">
        <f>+'2.5 Atypicals &amp; provisions'!AM124</f>
        <v>OK</v>
      </c>
      <c r="HT57" s="12" t="str">
        <f>+'2.5 Atypicals &amp; provisions'!AN124</f>
        <v>OK</v>
      </c>
    </row>
    <row r="58" spans="2:228" s="12" customFormat="1">
      <c r="B58" s="454">
        <v>2.6</v>
      </c>
      <c r="C58" s="454" t="str">
        <f>+'2.6 Miscellaneous'!H72</f>
        <v>OK</v>
      </c>
      <c r="D58" s="12" t="str">
        <f>+'2.6 Miscellaneous'!I72</f>
        <v>OK</v>
      </c>
      <c r="E58" s="12" t="str">
        <f>+'2.6 Miscellaneous'!J72</f>
        <v>OK</v>
      </c>
      <c r="F58" s="12" t="str">
        <f>+'2.6 Miscellaneous'!K72</f>
        <v>OK</v>
      </c>
      <c r="G58" s="12" t="str">
        <f>+'2.6 Miscellaneous'!L72</f>
        <v>OK</v>
      </c>
      <c r="H58" s="12" t="str">
        <f>+'2.6 Miscellaneous'!J52</f>
        <v>OK</v>
      </c>
      <c r="I58" s="12" t="str">
        <f>+'2.6 Miscellaneous'!K52</f>
        <v>OK</v>
      </c>
    </row>
    <row r="59" spans="2:228" s="12" customFormat="1">
      <c r="B59" s="454">
        <v>2.7</v>
      </c>
      <c r="C59" s="454" t="str">
        <f>+'2.7 FTEs'!W28</f>
        <v>OK</v>
      </c>
      <c r="D59" s="12" t="str">
        <f>+'2.7 FTEs'!X28</f>
        <v>OK</v>
      </c>
      <c r="E59" s="12" t="str">
        <f>+'2.7 FTEs'!AG28</f>
        <v>OK</v>
      </c>
      <c r="F59" s="12" t="str">
        <f>+'2.7 FTEs'!G47</f>
        <v>OK</v>
      </c>
      <c r="G59" s="12" t="str">
        <f>+'2.7 FTEs'!H47</f>
        <v>OK</v>
      </c>
      <c r="H59" s="12" t="str">
        <f>+'2.7 FTEs'!I47</f>
        <v>OK</v>
      </c>
      <c r="I59" s="12" t="str">
        <f>+'2.7 FTEs'!J47</f>
        <v>OK</v>
      </c>
      <c r="J59" s="12" t="str">
        <f>+'2.7 FTEs'!K47</f>
        <v>OK</v>
      </c>
      <c r="L59" s="12" t="str">
        <f>+'2.7 FTEs'!L47</f>
        <v>OK</v>
      </c>
      <c r="M59" s="12" t="str">
        <f>+'2.7 FTEs'!M47</f>
        <v>OK</v>
      </c>
      <c r="N59" s="12" t="str">
        <f>+'2.7 FTEs'!N47</f>
        <v>OK</v>
      </c>
      <c r="O59" s="12" t="str">
        <f>+'2.7 FTEs'!O47</f>
        <v>OK</v>
      </c>
      <c r="P59" s="12" t="str">
        <f>+'2.7 FTEs'!P47</f>
        <v>OK</v>
      </c>
      <c r="Q59" s="12" t="str">
        <f>+'2.7 FTEs'!Q47</f>
        <v>OK</v>
      </c>
      <c r="R59" s="12" t="str">
        <f>+'2.7 FTEs'!R47</f>
        <v>OK</v>
      </c>
      <c r="S59" s="12" t="str">
        <f>+'2.7 FTEs'!S47</f>
        <v>OK</v>
      </c>
      <c r="T59" s="12" t="str">
        <f>+'2.7 FTEs'!T47</f>
        <v>OK</v>
      </c>
      <c r="U59" s="12" t="str">
        <f>+'2.7 FTEs'!U47</f>
        <v>OK</v>
      </c>
      <c r="V59" s="12" t="str">
        <f>+'2.7 FTEs'!V47</f>
        <v>OK</v>
      </c>
      <c r="W59" s="12">
        <f>+'2.7 FTEs'!W47</f>
        <v>0</v>
      </c>
      <c r="X59" s="12">
        <f>+'2.7 FTEs'!X47</f>
        <v>0</v>
      </c>
      <c r="Y59" s="12" t="str">
        <f>+'2.7 FTEs'!Y47</f>
        <v>OK</v>
      </c>
      <c r="Z59" s="12" t="str">
        <f>+'2.7 FTEs'!Z47</f>
        <v>OK</v>
      </c>
      <c r="AA59" s="12" t="str">
        <f>+'2.7 FTEs'!AA47</f>
        <v>OK</v>
      </c>
      <c r="AB59" s="12" t="str">
        <f>+'2.7 FTEs'!AC47</f>
        <v>OK</v>
      </c>
      <c r="AC59" s="12" t="str">
        <f>+'2.7 FTEs'!AD47</f>
        <v>OK</v>
      </c>
      <c r="AD59" s="12" t="str">
        <f>+'2.7 FTEs'!AE47</f>
        <v>OK</v>
      </c>
      <c r="AE59" s="12" t="str">
        <f>+'2.7 FTEs'!AF47</f>
        <v>OK</v>
      </c>
    </row>
    <row r="60" spans="2:228" s="12" customFormat="1">
      <c r="B60" s="454">
        <v>2.9</v>
      </c>
      <c r="C60" s="454" t="str">
        <f>+'2.9 Business Support'!D19</f>
        <v>OK</v>
      </c>
      <c r="D60" s="12" t="str">
        <f>+'2.9 Business Support'!D41</f>
        <v>OK</v>
      </c>
      <c r="E60" s="12" t="str">
        <f>+'2.9 Business Support'!D73</f>
        <v>OK</v>
      </c>
      <c r="F60" s="12" t="str">
        <f>+'2.9 Business Support'!U16</f>
        <v>OK</v>
      </c>
      <c r="G60" s="12" t="str">
        <f>+'2.9 Business Support'!U17</f>
        <v>OK</v>
      </c>
      <c r="H60" s="12" t="str">
        <f>+'2.9 Business Support'!E41</f>
        <v>OK</v>
      </c>
      <c r="I60" s="12" t="str">
        <f>+'2.9 Business Support'!N68</f>
        <v>OK</v>
      </c>
      <c r="J60" s="12" t="str">
        <f>+'2.9 Business Support'!R68</f>
        <v>OK</v>
      </c>
      <c r="K60" s="12" t="str">
        <f>+'2.9 Business Support'!U38</f>
        <v>OK</v>
      </c>
      <c r="L60" s="12" t="str">
        <f>+'2.9 Business Support'!U39</f>
        <v>OK</v>
      </c>
      <c r="M60" s="12">
        <f>+'2.9 Business Support'!G71</f>
        <v>0</v>
      </c>
      <c r="N60" s="12">
        <f>+'2.9 Business Support'!G72</f>
        <v>0</v>
      </c>
      <c r="O60" s="12" t="str">
        <f>+'2.9 Business Support'!O68</f>
        <v>OK</v>
      </c>
      <c r="P60" s="12" t="str">
        <f>+'2.9 Business Support'!S68</f>
        <v>OK</v>
      </c>
    </row>
    <row r="61" spans="2:228" s="12" customFormat="1">
      <c r="B61" s="454" t="s">
        <v>727</v>
      </c>
      <c r="C61" s="454" t="str">
        <f>+'2.10 Excluded Services'!J38</f>
        <v>OK</v>
      </c>
      <c r="D61" s="12" t="str">
        <f>+'2.10 Excluded Services'!H42</f>
        <v>OK</v>
      </c>
      <c r="E61" s="12" t="str">
        <f>+'2.10 Excluded Services'!I42</f>
        <v>OK</v>
      </c>
      <c r="F61" s="12" t="str">
        <f>+'2.10 Excluded Services'!J42</f>
        <v>OK</v>
      </c>
      <c r="G61" s="12" t="str">
        <f>+'2.10 Excluded Services'!H15</f>
        <v>OK</v>
      </c>
      <c r="H61" s="12" t="str">
        <f>+'2.10 Excluded Services'!I15</f>
        <v>OK</v>
      </c>
    </row>
    <row r="62" spans="2:228" s="12" customFormat="1">
      <c r="B62" s="454">
        <v>2.11</v>
      </c>
      <c r="C62" s="454" t="str">
        <f>+'2.11 Related Party analysis'!S17</f>
        <v>OK</v>
      </c>
      <c r="D62" s="12" t="str">
        <f>+'2.11 Related Party analysis'!S31</f>
        <v>OK</v>
      </c>
      <c r="E62" s="12" t="str">
        <f>+'2.11 Related Party analysis'!S45</f>
        <v>OK</v>
      </c>
      <c r="F62" s="12" t="str">
        <f>+'2.11 Related Party analysis'!$S59</f>
        <v>OK</v>
      </c>
      <c r="G62" s="12" t="str">
        <f>+'2.11 Related Party analysis'!$S73</f>
        <v>OK</v>
      </c>
      <c r="H62" s="12" t="str">
        <f>+'2.11 Related Party analysis'!$S87</f>
        <v>OK</v>
      </c>
      <c r="I62" s="12" t="str">
        <f>+'2.11 Related Party analysis'!$S101</f>
        <v>OK</v>
      </c>
      <c r="J62" s="12" t="str">
        <f>+'2.11 Related Party analysis'!$S115</f>
        <v>OK</v>
      </c>
      <c r="K62" s="12" t="str">
        <f>+'2.11 Related Party analysis'!$S129</f>
        <v>OK</v>
      </c>
      <c r="L62" s="12" t="str">
        <f>+'2.11 Related Party analysis'!$S143</f>
        <v>OK</v>
      </c>
    </row>
    <row r="63" spans="2:228" s="12" customFormat="1">
      <c r="B63" s="454">
        <v>2.13</v>
      </c>
      <c r="C63" s="454" t="str">
        <f>+'2.13 Year movement'!AG35</f>
        <v>OK</v>
      </c>
      <c r="D63" s="12" t="str">
        <f>+'2.13 Year movement'!AG36</f>
        <v>OK</v>
      </c>
      <c r="E63" s="12" t="str">
        <f>+'2.13 Year movement'!AG37</f>
        <v>OK</v>
      </c>
      <c r="K63" s="12">
        <f>+'2.13 Year movement'!AG53</f>
        <v>0</v>
      </c>
    </row>
    <row r="64" spans="2:228" s="12" customFormat="1">
      <c r="B64" s="454">
        <v>3.2</v>
      </c>
      <c r="C64" s="454" t="str">
        <f>+'3.2 Cash Pension contributions'!P92</f>
        <v>OK</v>
      </c>
      <c r="D64" s="12" t="str">
        <f>+'3.2 Cash Pension contributions'!V92</f>
        <v>OK</v>
      </c>
      <c r="E64" s="12" t="str">
        <f>+'3.2 Cash Pension contributions'!X92</f>
        <v>OK</v>
      </c>
      <c r="F64" s="12" t="str">
        <f>+'3.2 Cash Pension contributions'!AB100</f>
        <v>OK</v>
      </c>
      <c r="G64" s="12" t="str">
        <f>+'3.2 Cash Pension contributions'!AB101</f>
        <v>OK</v>
      </c>
      <c r="H64" s="12" t="str">
        <f>+'3.2 Cash Pension contributions'!AB102</f>
        <v>OK</v>
      </c>
      <c r="I64" s="12" t="str">
        <f>+'3.2 Cash Pension contributions'!AB103</f>
        <v>OK</v>
      </c>
      <c r="J64" s="12" t="str">
        <f>+'3.2 Cash Pension contributions'!AB104</f>
        <v>OK</v>
      </c>
      <c r="K64" s="12" t="str">
        <f>+'3.2 Cash Pension contributions'!AB105</f>
        <v>OK</v>
      </c>
      <c r="L64" s="12" t="str">
        <f>+'3.2 Cash Pension contributions'!AB106</f>
        <v>OK</v>
      </c>
      <c r="M64" s="12" t="str">
        <f>+'3.2 Cash Pension contributions'!AB107</f>
        <v>OK</v>
      </c>
      <c r="N64" s="12" t="str">
        <f>+'3.2 Cash Pension contributions'!AB108</f>
        <v>OK</v>
      </c>
      <c r="O64" s="12" t="str">
        <f>+'3.2 Cash Pension contributions'!AB109</f>
        <v>OK</v>
      </c>
      <c r="P64" s="12" t="str">
        <f>+'3.2 Cash Pension contributions'!AB110</f>
        <v>OK</v>
      </c>
      <c r="Q64" s="12" t="str">
        <f>+'3.2 Cash Pension contributions'!AB111</f>
        <v>OK</v>
      </c>
      <c r="R64" s="12" t="str">
        <f>+'3.2 Cash Pension contributions'!$AB115</f>
        <v>OK</v>
      </c>
      <c r="S64" s="12" t="str">
        <f>+'3.2 Cash Pension contributions'!$AB116</f>
        <v>OK</v>
      </c>
      <c r="T64" s="12" t="str">
        <f>+'3.2 Cash Pension contributions'!$AB117</f>
        <v>OK</v>
      </c>
      <c r="U64" s="12" t="str">
        <f>+'3.2 Cash Pension contributions'!$AB118</f>
        <v>OK</v>
      </c>
      <c r="V64" s="12" t="str">
        <f>+'3.2 Cash Pension contributions'!$AB119</f>
        <v>OK</v>
      </c>
      <c r="W64" s="12" t="str">
        <f>+'3.2 Cash Pension contributions'!$AB120</f>
        <v>OK</v>
      </c>
    </row>
    <row r="65" spans="2:19" s="12" customFormat="1">
      <c r="B65" s="454">
        <v>4.2</v>
      </c>
      <c r="C65" s="454" t="str">
        <f>+'4.2 Indirect Cost Adjustment'!U49</f>
        <v>OK</v>
      </c>
    </row>
    <row r="66" spans="2:19" s="12" customFormat="1">
      <c r="B66" s="454">
        <v>4.3</v>
      </c>
      <c r="C66" s="454" t="str">
        <f>+'4.3 DPCR4 basis'!K68</f>
        <v>OK</v>
      </c>
    </row>
    <row r="67" spans="2:19" s="12" customFormat="1">
      <c r="B67" s="454"/>
      <c r="C67" s="454"/>
    </row>
    <row r="68" spans="2:19" s="12" customFormat="1">
      <c r="B68" s="454"/>
      <c r="C68" s="454"/>
    </row>
    <row r="69" spans="2:19" s="12" customFormat="1">
      <c r="B69" s="454"/>
      <c r="C69" s="454"/>
    </row>
    <row r="70" spans="2:19" s="12" customFormat="1">
      <c r="B70" s="454"/>
      <c r="C70" s="454"/>
    </row>
    <row r="71" spans="2:19" s="12" customFormat="1">
      <c r="B71" s="454"/>
      <c r="C71" s="454"/>
    </row>
    <row r="72" spans="2:19" s="12" customFormat="1">
      <c r="B72" s="454"/>
      <c r="C72" s="454"/>
    </row>
    <row r="73" spans="2:19" s="12" customFormat="1">
      <c r="B73" s="454"/>
      <c r="C73" s="454"/>
    </row>
    <row r="74" spans="2:19" s="12" customFormat="1">
      <c r="B74" s="454"/>
      <c r="C74" s="454"/>
      <c r="H74" s="12">
        <f>+'3.2 Cash Pension contributions'!A130</f>
        <v>0</v>
      </c>
      <c r="I74" s="12">
        <f>+'3.2 Cash Pension contributions'!B130</f>
        <v>0</v>
      </c>
      <c r="K74" s="12">
        <f>+'3.2 Cash Pension contributions'!D130</f>
        <v>0</v>
      </c>
      <c r="L74" s="12">
        <f>+'3.2 Cash Pension contributions'!E130</f>
        <v>0</v>
      </c>
      <c r="M74" s="12">
        <f>+'3.2 Cash Pension contributions'!F130</f>
        <v>0</v>
      </c>
      <c r="N74" s="12">
        <f>+'3.2 Cash Pension contributions'!G130</f>
        <v>0</v>
      </c>
      <c r="O74" s="12">
        <f>+'3.2 Cash Pension contributions'!H130</f>
        <v>0</v>
      </c>
      <c r="P74" s="12">
        <f>+'3.2 Cash Pension contributions'!I130</f>
        <v>0</v>
      </c>
      <c r="Q74" s="12">
        <f>+'3.2 Cash Pension contributions'!J130</f>
        <v>0</v>
      </c>
      <c r="R74" s="12">
        <f>+'3.2 Cash Pension contributions'!K130</f>
        <v>0</v>
      </c>
      <c r="S74" s="12">
        <f>+'3.2 Cash Pension contributions'!L130</f>
        <v>0</v>
      </c>
    </row>
    <row r="75" spans="2:19" s="12" customFormat="1">
      <c r="B75" s="454"/>
      <c r="C75" s="454"/>
    </row>
    <row r="76" spans="2:19" s="12" customFormat="1">
      <c r="B76" s="454"/>
      <c r="C76" s="454"/>
    </row>
    <row r="77" spans="2:19" s="12" customFormat="1">
      <c r="B77" s="454"/>
      <c r="C77" s="454"/>
    </row>
    <row r="78" spans="2:19" s="12" customFormat="1">
      <c r="B78" s="454"/>
      <c r="C78" s="454"/>
    </row>
    <row r="79" spans="2:19" s="12" customFormat="1">
      <c r="B79" s="454"/>
      <c r="C79" s="454"/>
    </row>
    <row r="80" spans="2:19" s="12" customFormat="1">
      <c r="B80" s="454"/>
      <c r="C80" s="454"/>
    </row>
    <row r="81" spans="2:6" s="12" customFormat="1">
      <c r="B81" s="454"/>
      <c r="C81" s="454"/>
    </row>
    <row r="82" spans="2:6" s="12" customFormat="1">
      <c r="B82" s="454"/>
      <c r="C82" s="454"/>
    </row>
    <row r="83" spans="2:6" s="12" customFormat="1">
      <c r="B83" s="454"/>
      <c r="C83" s="454"/>
    </row>
    <row r="84" spans="2:6" s="12" customFormat="1">
      <c r="B84" s="454"/>
      <c r="C84" s="454"/>
    </row>
    <row r="85" spans="2:6" s="12" customFormat="1">
      <c r="B85" s="454"/>
      <c r="C85" s="454"/>
    </row>
    <row r="86" spans="2:6" s="12" customFormat="1">
      <c r="B86" s="454"/>
      <c r="C86" s="454"/>
      <c r="D86" s="12">
        <f>+'3.1 Net Debt and Borrowings'!T52</f>
        <v>0</v>
      </c>
      <c r="E86" s="12">
        <f>+'3.1 Net Debt and Borrowings'!T70</f>
        <v>0</v>
      </c>
      <c r="F86" s="12">
        <f>+'3.1 Net Debt and Borrowings'!T88</f>
        <v>0</v>
      </c>
    </row>
    <row r="87" spans="2:6" s="12" customFormat="1">
      <c r="B87" s="454"/>
      <c r="C87" s="454"/>
    </row>
    <row r="88" spans="2:6" s="12" customFormat="1">
      <c r="B88" s="454"/>
      <c r="C88" s="454"/>
    </row>
    <row r="89" spans="2:6" s="12" customFormat="1">
      <c r="B89" s="454"/>
      <c r="C89" s="454"/>
    </row>
    <row r="90" spans="2:6" s="12" customFormat="1">
      <c r="B90" s="454"/>
      <c r="C90" s="454"/>
    </row>
    <row r="91" spans="2:6" s="12" customFormat="1">
      <c r="B91" s="454"/>
      <c r="C91" s="454"/>
    </row>
    <row r="92" spans="2:6" s="12" customFormat="1">
      <c r="B92" s="454"/>
      <c r="C92" s="454"/>
    </row>
    <row r="93" spans="2:6" s="12" customFormat="1">
      <c r="B93" s="454"/>
      <c r="C93" s="454"/>
    </row>
    <row r="94" spans="2:6" s="12" customFormat="1">
      <c r="B94" s="454"/>
      <c r="C94" s="454"/>
    </row>
    <row r="95" spans="2:6" s="12" customFormat="1">
      <c r="B95" s="454"/>
      <c r="C95" s="454"/>
    </row>
    <row r="96" spans="2:6" s="12" customFormat="1">
      <c r="B96" s="454"/>
      <c r="C96" s="454"/>
    </row>
    <row r="97" spans="2:3" s="12" customFormat="1">
      <c r="B97" s="454"/>
      <c r="C97" s="454"/>
    </row>
    <row r="98" spans="2:3" s="12" customFormat="1">
      <c r="B98" s="454"/>
      <c r="C98" s="454"/>
    </row>
    <row r="99" spans="2:3" s="12" customFormat="1">
      <c r="B99" s="454"/>
      <c r="C99" s="454"/>
    </row>
    <row r="100" spans="2:3" s="12" customFormat="1">
      <c r="B100" s="454"/>
      <c r="C100" s="454"/>
    </row>
    <row r="101" spans="2:3" s="12" customFormat="1">
      <c r="B101" s="454"/>
      <c r="C101" s="454"/>
    </row>
    <row r="102" spans="2:3" s="12" customFormat="1">
      <c r="B102" s="454"/>
      <c r="C102" s="454"/>
    </row>
    <row r="103" spans="2:3" s="12" customFormat="1">
      <c r="B103" s="454"/>
      <c r="C103" s="454"/>
    </row>
    <row r="104" spans="2:3" s="12" customFormat="1">
      <c r="B104" s="454"/>
      <c r="C104" s="454"/>
    </row>
    <row r="105" spans="2:3" s="12" customFormat="1">
      <c r="B105" s="454"/>
      <c r="C105" s="454"/>
    </row>
    <row r="106" spans="2:3" s="12" customFormat="1">
      <c r="B106" s="454"/>
      <c r="C106" s="454"/>
    </row>
    <row r="107" spans="2:3" s="12" customFormat="1">
      <c r="B107" s="454"/>
      <c r="C107" s="454"/>
    </row>
    <row r="108" spans="2:3" s="12" customFormat="1">
      <c r="B108" s="454"/>
      <c r="C108" s="454"/>
    </row>
    <row r="109" spans="2:3" s="12" customFormat="1">
      <c r="B109" s="454"/>
      <c r="C109" s="454"/>
    </row>
    <row r="110" spans="2:3" s="12" customFormat="1">
      <c r="B110" s="454"/>
      <c r="C110" s="454"/>
    </row>
    <row r="111" spans="2:3" s="12" customFormat="1">
      <c r="B111" s="454"/>
      <c r="C111" s="454"/>
    </row>
    <row r="112" spans="2:3" s="12" customFormat="1">
      <c r="B112" s="454"/>
      <c r="C112" s="454"/>
    </row>
    <row r="113" spans="2:3" s="12" customFormat="1">
      <c r="B113" s="454"/>
      <c r="C113" s="454"/>
    </row>
    <row r="114" spans="2:3" s="12" customFormat="1">
      <c r="B114" s="454"/>
      <c r="C114" s="454"/>
    </row>
    <row r="115" spans="2:3" s="12" customFormat="1">
      <c r="B115" s="454"/>
      <c r="C115" s="454"/>
    </row>
    <row r="116" spans="2:3" s="12" customFormat="1">
      <c r="B116" s="454"/>
      <c r="C116" s="454"/>
    </row>
    <row r="117" spans="2:3" s="12" customFormat="1">
      <c r="B117" s="454"/>
      <c r="C117" s="454"/>
    </row>
    <row r="118" spans="2:3" s="12" customFormat="1">
      <c r="B118" s="454"/>
      <c r="C118" s="454"/>
    </row>
    <row r="119" spans="2:3" s="12" customFormat="1">
      <c r="B119" s="454"/>
      <c r="C119" s="454"/>
    </row>
    <row r="120" spans="2:3" s="12" customFormat="1">
      <c r="B120" s="454"/>
      <c r="C120" s="454"/>
    </row>
    <row r="121" spans="2:3" s="12" customFormat="1">
      <c r="B121" s="454"/>
      <c r="C121" s="454"/>
    </row>
    <row r="122" spans="2:3" s="12" customFormat="1">
      <c r="B122" s="454"/>
      <c r="C122" s="454"/>
    </row>
    <row r="123" spans="2:3" s="12" customFormat="1">
      <c r="B123" s="454"/>
      <c r="C123" s="454"/>
    </row>
    <row r="124" spans="2:3" s="12" customFormat="1">
      <c r="B124" s="454"/>
      <c r="C124" s="454"/>
    </row>
    <row r="125" spans="2:3" s="12" customFormat="1">
      <c r="B125" s="454"/>
      <c r="C125" s="454"/>
    </row>
    <row r="126" spans="2:3" s="12" customFormat="1">
      <c r="B126" s="454"/>
      <c r="C126" s="454"/>
    </row>
    <row r="127" spans="2:3" s="12" customFormat="1">
      <c r="B127" s="454"/>
      <c r="C127" s="454"/>
    </row>
    <row r="128" spans="2:3" s="12" customFormat="1">
      <c r="B128" s="454"/>
      <c r="C128" s="454"/>
    </row>
    <row r="129" spans="2:3" s="12" customFormat="1">
      <c r="B129" s="454"/>
      <c r="C129" s="454"/>
    </row>
    <row r="130" spans="2:3" s="12" customFormat="1">
      <c r="B130" s="454"/>
      <c r="C130" s="454"/>
    </row>
    <row r="131" spans="2:3" s="12" customFormat="1">
      <c r="B131" s="454"/>
      <c r="C131" s="454"/>
    </row>
    <row r="132" spans="2:3" s="12" customFormat="1">
      <c r="B132" s="454"/>
      <c r="C132" s="454"/>
    </row>
    <row r="133" spans="2:3" s="12" customFormat="1">
      <c r="B133" s="454"/>
      <c r="C133" s="454"/>
    </row>
    <row r="134" spans="2:3" s="12" customFormat="1">
      <c r="B134" s="454"/>
      <c r="C134" s="454"/>
    </row>
    <row r="135" spans="2:3" s="12" customFormat="1">
      <c r="B135" s="454"/>
      <c r="C135" s="454"/>
    </row>
    <row r="136" spans="2:3" s="12" customFormat="1">
      <c r="B136" s="454"/>
      <c r="C136" s="454"/>
    </row>
    <row r="137" spans="2:3" s="12" customFormat="1">
      <c r="B137" s="454"/>
      <c r="C137" s="454"/>
    </row>
    <row r="138" spans="2:3" s="12" customFormat="1">
      <c r="B138" s="454"/>
      <c r="C138" s="454"/>
    </row>
    <row r="139" spans="2:3" s="12" customFormat="1">
      <c r="B139" s="454"/>
      <c r="C139" s="454"/>
    </row>
    <row r="140" spans="2:3" s="12" customFormat="1">
      <c r="B140" s="454"/>
      <c r="C140" s="454"/>
    </row>
    <row r="141" spans="2:3" s="12" customFormat="1">
      <c r="B141" s="454"/>
      <c r="C141" s="454"/>
    </row>
    <row r="142" spans="2:3" s="12" customFormat="1">
      <c r="B142" s="454"/>
      <c r="C142" s="454"/>
    </row>
    <row r="143" spans="2:3" s="12" customFormat="1">
      <c r="B143" s="454"/>
      <c r="C143" s="454"/>
    </row>
    <row r="144" spans="2:3" s="12" customFormat="1">
      <c r="B144" s="454"/>
      <c r="C144" s="454"/>
    </row>
    <row r="145" spans="2:3" s="12" customFormat="1">
      <c r="B145" s="454"/>
      <c r="C145" s="454"/>
    </row>
    <row r="146" spans="2:3" s="12" customFormat="1">
      <c r="B146" s="454"/>
      <c r="C146" s="454"/>
    </row>
    <row r="147" spans="2:3" s="12" customFormat="1">
      <c r="B147" s="454"/>
      <c r="C147" s="454"/>
    </row>
    <row r="148" spans="2:3" s="12" customFormat="1">
      <c r="B148" s="454"/>
      <c r="C148" s="454"/>
    </row>
    <row r="149" spans="2:3" s="12" customFormat="1">
      <c r="B149" s="454"/>
      <c r="C149" s="454"/>
    </row>
    <row r="150" spans="2:3" s="12" customFormat="1">
      <c r="B150" s="454"/>
      <c r="C150" s="454"/>
    </row>
    <row r="151" spans="2:3" s="12" customFormat="1">
      <c r="B151" s="454"/>
      <c r="C151" s="454"/>
    </row>
    <row r="152" spans="2:3" s="12" customFormat="1">
      <c r="B152" s="454"/>
      <c r="C152" s="454"/>
    </row>
    <row r="153" spans="2:3" s="12" customFormat="1">
      <c r="B153" s="454"/>
      <c r="C153" s="454"/>
    </row>
    <row r="154" spans="2:3" s="12" customFormat="1">
      <c r="B154" s="454"/>
      <c r="C154" s="454"/>
    </row>
    <row r="155" spans="2:3" s="12" customFormat="1">
      <c r="B155" s="454"/>
      <c r="C155" s="454"/>
    </row>
    <row r="156" spans="2:3" s="12" customFormat="1">
      <c r="B156" s="454"/>
      <c r="C156" s="454"/>
    </row>
    <row r="157" spans="2:3" s="12" customFormat="1">
      <c r="B157" s="454"/>
      <c r="C157" s="454"/>
    </row>
    <row r="158" spans="2:3" s="12" customFormat="1">
      <c r="B158" s="454"/>
      <c r="C158" s="454"/>
    </row>
    <row r="159" spans="2:3" s="12" customFormat="1">
      <c r="B159" s="454"/>
      <c r="C159" s="454"/>
    </row>
    <row r="160" spans="2:3" s="12" customFormat="1">
      <c r="B160" s="454"/>
      <c r="C160" s="454"/>
    </row>
    <row r="161" spans="2:3" s="12" customFormat="1">
      <c r="B161" s="454"/>
      <c r="C161" s="454"/>
    </row>
    <row r="162" spans="2:3" s="12" customFormat="1">
      <c r="B162" s="454"/>
      <c r="C162" s="454"/>
    </row>
    <row r="163" spans="2:3" s="12" customFormat="1">
      <c r="B163" s="454"/>
      <c r="C163" s="454"/>
    </row>
    <row r="164" spans="2:3" s="12" customFormat="1">
      <c r="B164" s="454"/>
      <c r="C164" s="454"/>
    </row>
    <row r="165" spans="2:3" s="12" customFormat="1">
      <c r="B165" s="454"/>
      <c r="C165" s="454"/>
    </row>
    <row r="166" spans="2:3" s="12" customFormat="1">
      <c r="B166" s="454"/>
      <c r="C166" s="454"/>
    </row>
    <row r="167" spans="2:3" s="12" customFormat="1">
      <c r="B167" s="454"/>
      <c r="C167" s="454"/>
    </row>
    <row r="168" spans="2:3" s="12" customFormat="1">
      <c r="B168" s="454"/>
      <c r="C168" s="454"/>
    </row>
    <row r="169" spans="2:3" s="12" customFormat="1">
      <c r="B169" s="454"/>
      <c r="C169" s="454"/>
    </row>
    <row r="170" spans="2:3" s="12" customFormat="1">
      <c r="B170" s="454"/>
      <c r="C170" s="454"/>
    </row>
    <row r="171" spans="2:3" s="12" customFormat="1">
      <c r="B171" s="454"/>
      <c r="C171" s="454"/>
    </row>
    <row r="172" spans="2:3" s="12" customFormat="1">
      <c r="B172" s="454"/>
      <c r="C172" s="454"/>
    </row>
    <row r="173" spans="2:3" s="12" customFormat="1">
      <c r="B173" s="454"/>
      <c r="C173" s="454"/>
    </row>
    <row r="174" spans="2:3" s="12" customFormat="1">
      <c r="B174" s="454"/>
      <c r="C174" s="454"/>
    </row>
    <row r="175" spans="2:3" s="12" customFormat="1">
      <c r="B175" s="454"/>
      <c r="C175" s="454"/>
    </row>
    <row r="176" spans="2:3" s="12" customFormat="1">
      <c r="B176" s="454"/>
      <c r="C176" s="454"/>
    </row>
    <row r="177" spans="2:3" s="12" customFormat="1">
      <c r="B177" s="454"/>
      <c r="C177" s="454"/>
    </row>
    <row r="178" spans="2:3" s="12" customFormat="1">
      <c r="B178" s="454"/>
      <c r="C178" s="454"/>
    </row>
    <row r="179" spans="2:3" s="12" customFormat="1">
      <c r="B179" s="454"/>
      <c r="C179" s="454"/>
    </row>
    <row r="180" spans="2:3" s="12" customFormat="1">
      <c r="B180" s="454"/>
      <c r="C180" s="454"/>
    </row>
    <row r="181" spans="2:3" s="12" customFormat="1">
      <c r="B181" s="454"/>
      <c r="C181" s="454"/>
    </row>
    <row r="182" spans="2:3" s="12" customFormat="1">
      <c r="B182" s="454"/>
      <c r="C182" s="454"/>
    </row>
    <row r="183" spans="2:3" s="12" customFormat="1">
      <c r="B183" s="454"/>
      <c r="C183" s="454"/>
    </row>
    <row r="184" spans="2:3" s="12" customFormat="1">
      <c r="B184" s="454"/>
      <c r="C184" s="454"/>
    </row>
    <row r="185" spans="2:3" s="12" customFormat="1">
      <c r="B185" s="454"/>
      <c r="C185" s="454"/>
    </row>
    <row r="186" spans="2:3" s="12" customFormat="1">
      <c r="B186" s="454"/>
      <c r="C186" s="454"/>
    </row>
    <row r="187" spans="2:3" s="12" customFormat="1">
      <c r="B187" s="454"/>
      <c r="C187" s="454"/>
    </row>
    <row r="188" spans="2:3" s="12" customFormat="1">
      <c r="B188" s="454"/>
      <c r="C188" s="454"/>
    </row>
    <row r="189" spans="2:3" s="12" customFormat="1">
      <c r="B189" s="454"/>
      <c r="C189" s="454"/>
    </row>
    <row r="190" spans="2:3" s="12" customFormat="1">
      <c r="B190" s="454"/>
      <c r="C190" s="454"/>
    </row>
    <row r="191" spans="2:3" s="12" customFormat="1">
      <c r="B191" s="454"/>
      <c r="C191" s="454"/>
    </row>
    <row r="192" spans="2:3" s="12" customFormat="1">
      <c r="B192" s="454"/>
      <c r="C192" s="454"/>
    </row>
    <row r="193" spans="2:3" s="12" customFormat="1">
      <c r="B193" s="454"/>
      <c r="C193" s="454"/>
    </row>
    <row r="194" spans="2:3" s="12" customFormat="1">
      <c r="B194" s="454"/>
      <c r="C194" s="454"/>
    </row>
    <row r="195" spans="2:3" s="12" customFormat="1">
      <c r="B195" s="454"/>
      <c r="C195" s="454"/>
    </row>
    <row r="196" spans="2:3" s="12" customFormat="1">
      <c r="B196" s="454"/>
      <c r="C196" s="454"/>
    </row>
    <row r="197" spans="2:3" s="12" customFormat="1">
      <c r="B197" s="454"/>
      <c r="C197" s="454"/>
    </row>
    <row r="198" spans="2:3" s="12" customFormat="1">
      <c r="B198" s="454"/>
      <c r="C198" s="454"/>
    </row>
    <row r="199" spans="2:3" s="12" customFormat="1">
      <c r="B199" s="454"/>
      <c r="C199" s="454"/>
    </row>
    <row r="200" spans="2:3" s="12" customFormat="1">
      <c r="B200" s="454"/>
      <c r="C200" s="454"/>
    </row>
    <row r="201" spans="2:3" s="12" customFormat="1">
      <c r="B201" s="454"/>
      <c r="C201" s="454"/>
    </row>
    <row r="202" spans="2:3" s="12" customFormat="1">
      <c r="B202" s="454"/>
      <c r="C202" s="454"/>
    </row>
    <row r="203" spans="2:3" s="12" customFormat="1">
      <c r="B203" s="454"/>
      <c r="C203" s="454"/>
    </row>
    <row r="204" spans="2:3" s="12" customFormat="1">
      <c r="B204" s="454"/>
      <c r="C204" s="454"/>
    </row>
    <row r="205" spans="2:3" s="12" customFormat="1">
      <c r="B205" s="454"/>
      <c r="C205" s="454"/>
    </row>
    <row r="206" spans="2:3" s="12" customFormat="1">
      <c r="B206" s="454"/>
      <c r="C206" s="454"/>
    </row>
    <row r="207" spans="2:3" s="12" customFormat="1">
      <c r="B207" s="454"/>
      <c r="C207" s="454"/>
    </row>
    <row r="208" spans="2:3" s="12" customFormat="1">
      <c r="B208" s="454"/>
      <c r="C208" s="454"/>
    </row>
    <row r="209" spans="2:3" s="12" customFormat="1">
      <c r="B209" s="454"/>
      <c r="C209" s="454"/>
    </row>
    <row r="210" spans="2:3" s="12" customFormat="1">
      <c r="B210" s="454"/>
      <c r="C210" s="454"/>
    </row>
    <row r="211" spans="2:3" s="12" customFormat="1">
      <c r="B211" s="454"/>
      <c r="C211" s="454"/>
    </row>
    <row r="212" spans="2:3" s="12" customFormat="1">
      <c r="B212" s="454"/>
      <c r="C212" s="454"/>
    </row>
    <row r="213" spans="2:3" s="12" customFormat="1">
      <c r="B213" s="454"/>
      <c r="C213" s="454"/>
    </row>
    <row r="214" spans="2:3" s="12" customFormat="1">
      <c r="B214" s="454"/>
      <c r="C214" s="454"/>
    </row>
    <row r="215" spans="2:3" s="12" customFormat="1">
      <c r="B215" s="454"/>
      <c r="C215" s="454"/>
    </row>
    <row r="216" spans="2:3" s="12" customFormat="1">
      <c r="B216" s="454"/>
      <c r="C216" s="454"/>
    </row>
    <row r="217" spans="2:3" s="12" customFormat="1">
      <c r="B217" s="454"/>
      <c r="C217" s="454"/>
    </row>
    <row r="218" spans="2:3" s="12" customFormat="1">
      <c r="B218" s="454"/>
      <c r="C218" s="454"/>
    </row>
    <row r="219" spans="2:3" s="12" customFormat="1">
      <c r="B219" s="454"/>
      <c r="C219" s="454"/>
    </row>
    <row r="220" spans="2:3" s="12" customFormat="1">
      <c r="B220" s="454"/>
      <c r="C220" s="454"/>
    </row>
    <row r="221" spans="2:3" s="12" customFormat="1">
      <c r="B221" s="454"/>
      <c r="C221" s="454"/>
    </row>
    <row r="222" spans="2:3" s="12" customFormat="1">
      <c r="B222" s="454"/>
      <c r="C222" s="454"/>
    </row>
    <row r="223" spans="2:3" s="12" customFormat="1">
      <c r="B223" s="454"/>
      <c r="C223" s="454"/>
    </row>
    <row r="224" spans="2:3" s="12" customFormat="1">
      <c r="B224" s="454"/>
      <c r="C224" s="454"/>
    </row>
    <row r="225" spans="2:3" s="12" customFormat="1">
      <c r="B225" s="454"/>
      <c r="C225" s="454"/>
    </row>
    <row r="226" spans="2:3" s="12" customFormat="1">
      <c r="B226" s="454"/>
      <c r="C226" s="454"/>
    </row>
    <row r="227" spans="2:3" s="12" customFormat="1">
      <c r="B227" s="454"/>
      <c r="C227" s="454"/>
    </row>
    <row r="228" spans="2:3" s="12" customFormat="1">
      <c r="B228" s="454"/>
      <c r="C228" s="454"/>
    </row>
    <row r="229" spans="2:3" s="12" customFormat="1">
      <c r="B229" s="454"/>
      <c r="C229" s="454"/>
    </row>
    <row r="230" spans="2:3" s="12" customFormat="1">
      <c r="B230" s="454"/>
      <c r="C230" s="454"/>
    </row>
    <row r="231" spans="2:3" s="12" customFormat="1">
      <c r="B231" s="454"/>
      <c r="C231" s="454"/>
    </row>
    <row r="232" spans="2:3" s="12" customFormat="1">
      <c r="B232" s="454"/>
      <c r="C232" s="454"/>
    </row>
    <row r="233" spans="2:3" s="12" customFormat="1">
      <c r="B233" s="454"/>
      <c r="C233" s="454"/>
    </row>
    <row r="234" spans="2:3" s="12" customFormat="1">
      <c r="B234" s="454"/>
      <c r="C234" s="454"/>
    </row>
    <row r="235" spans="2:3" s="12" customFormat="1">
      <c r="B235" s="454"/>
      <c r="C235" s="454"/>
    </row>
    <row r="236" spans="2:3" s="12" customFormat="1">
      <c r="B236" s="454"/>
      <c r="C236" s="454"/>
    </row>
    <row r="237" spans="2:3" s="12" customFormat="1">
      <c r="B237" s="454"/>
      <c r="C237" s="454"/>
    </row>
    <row r="238" spans="2:3" s="12" customFormat="1">
      <c r="B238" s="454"/>
      <c r="C238" s="454"/>
    </row>
    <row r="239" spans="2:3" s="12" customFormat="1">
      <c r="B239" s="454"/>
      <c r="C239" s="454"/>
    </row>
    <row r="240" spans="2:3" s="12" customFormat="1">
      <c r="B240" s="454"/>
      <c r="C240" s="454"/>
    </row>
  </sheetData>
  <phoneticPr fontId="0" type="noConversion"/>
  <printOptions horizontalCentered="1"/>
  <pageMargins left="0.15748031496062992" right="0.15748031496062992" top="0.59055118110236227" bottom="0.59055118110236227" header="0.31496062992125984" footer="0.11811023622047245"/>
  <pageSetup paperSize="8" orientation="portrait" r:id="rId1"/>
  <headerFooter alignWithMargins="0">
    <oddHeader>&amp;R&amp;"CG Omega,Bold"&amp;18&amp;A</oddHeader>
    <oddFooter>&amp;L&amp;8&amp;D
&amp;T&amp;R&amp;8&amp;Z&amp;F</oddFooter>
  </headerFooter>
  <legacyDrawing r:id="rId2"/>
</worksheet>
</file>

<file path=xl/worksheets/sheet5.xml><?xml version="1.0" encoding="utf-8"?>
<worksheet xmlns="http://schemas.openxmlformats.org/spreadsheetml/2006/main" xmlns:r="http://schemas.openxmlformats.org/officeDocument/2006/relationships">
  <sheetPr codeName="Sheet32">
    <pageSetUpPr fitToPage="1"/>
  </sheetPr>
  <dimension ref="A1:W59"/>
  <sheetViews>
    <sheetView showZeros="0" topLeftCell="A7" zoomScale="85" workbookViewId="0">
      <selection activeCell="D20" sqref="D20"/>
    </sheetView>
  </sheetViews>
  <sheetFormatPr defaultRowHeight="14.25"/>
  <cols>
    <col min="1" max="1" width="4.75" customWidth="1"/>
    <col min="2" max="2" width="56" customWidth="1"/>
    <col min="3" max="3" width="4" customWidth="1"/>
    <col min="4" max="4" width="23.125" customWidth="1"/>
    <col min="5" max="5" width="3" customWidth="1"/>
    <col min="6" max="6" width="14" customWidth="1"/>
    <col min="7" max="7" width="4" customWidth="1"/>
    <col min="8" max="8" width="12.625" customWidth="1"/>
  </cols>
  <sheetData>
    <row r="1" spans="1:23" s="36" customFormat="1" ht="26.25">
      <c r="A1" s="67" t="str">
        <f>+Cover!$E$8</f>
        <v>Regulatory Reporting Pack (RRP)</v>
      </c>
      <c r="C1" s="291"/>
      <c r="D1" s="291" t="str">
        <f>+'Check&amp;Bal report'!$H$1</f>
        <v xml:space="preserve"> </v>
      </c>
      <c r="E1" s="39"/>
    </row>
    <row r="2" spans="1:23" s="36" customFormat="1" ht="26.25">
      <c r="A2" s="41" t="str">
        <f>+'Names and date input'!$D$21</f>
        <v>CN West</v>
      </c>
      <c r="B2" s="40"/>
    </row>
    <row r="3" spans="1:23" s="70" customFormat="1" ht="27" thickBot="1">
      <c r="A3" s="69" t="str">
        <f>+'Names and date input'!$D$9</f>
        <v>2009-10</v>
      </c>
    </row>
    <row r="4" spans="1:23">
      <c r="A4" s="89"/>
      <c r="B4" s="89"/>
      <c r="C4" s="89"/>
      <c r="D4" s="89"/>
      <c r="E4" s="89"/>
      <c r="F4" s="89"/>
      <c r="G4" s="89"/>
      <c r="H4" s="89"/>
    </row>
    <row r="5" spans="1:23">
      <c r="A5" s="89"/>
      <c r="B5" s="89"/>
      <c r="C5" s="89"/>
      <c r="D5" s="89"/>
      <c r="E5" s="89"/>
      <c r="F5" s="89"/>
      <c r="G5" s="89"/>
      <c r="H5" s="89"/>
    </row>
    <row r="6" spans="1:23" ht="20.25">
      <c r="A6" s="3" t="s">
        <v>177</v>
      </c>
      <c r="B6" s="1348"/>
      <c r="C6" s="1348"/>
      <c r="D6" s="1348"/>
      <c r="E6" s="1348"/>
      <c r="F6" s="1348"/>
      <c r="G6" s="1348"/>
      <c r="H6" s="1348"/>
    </row>
    <row r="7" spans="1:23">
      <c r="A7" s="1348"/>
      <c r="B7" s="1348"/>
      <c r="C7" s="1348"/>
      <c r="D7" s="1348"/>
      <c r="E7" s="1348"/>
      <c r="F7" s="1348"/>
      <c r="G7" s="1348"/>
      <c r="H7" s="1348"/>
      <c r="W7" s="5"/>
    </row>
    <row r="8" spans="1:23">
      <c r="A8" s="1348"/>
      <c r="B8" s="1348"/>
      <c r="C8" s="1348"/>
      <c r="D8" s="1348"/>
      <c r="E8" s="1348"/>
      <c r="F8" s="1348"/>
      <c r="G8" s="1348"/>
      <c r="H8" s="1348"/>
    </row>
    <row r="9" spans="1:23">
      <c r="A9" s="1348"/>
      <c r="B9" s="1348" t="s">
        <v>785</v>
      </c>
      <c r="C9" s="1348"/>
      <c r="D9" s="453" t="s">
        <v>1267</v>
      </c>
      <c r="E9" s="1348"/>
      <c r="F9" s="1348"/>
      <c r="G9" s="1348"/>
      <c r="H9" s="1348"/>
    </row>
    <row r="10" spans="1:23" s="62" customFormat="1" ht="18">
      <c r="A10" s="1348"/>
      <c r="B10" s="1349"/>
      <c r="C10" s="1348"/>
      <c r="D10" s="1348"/>
      <c r="E10" s="1348"/>
      <c r="F10" s="1348"/>
      <c r="G10" s="1348"/>
      <c r="H10" s="1348"/>
    </row>
    <row r="11" spans="1:23" s="62" customFormat="1" ht="18">
      <c r="A11" s="1348"/>
      <c r="B11" s="1348" t="s">
        <v>442</v>
      </c>
      <c r="C11" s="1348"/>
      <c r="D11" s="2149">
        <v>39904</v>
      </c>
      <c r="E11" s="1348"/>
      <c r="F11" s="1348"/>
      <c r="G11" s="1348"/>
      <c r="H11" s="1348"/>
    </row>
    <row r="12" spans="1:23" s="62" customFormat="1" ht="18">
      <c r="A12" s="1348"/>
      <c r="B12" s="1348" t="s">
        <v>615</v>
      </c>
      <c r="C12" s="1348"/>
      <c r="D12" s="2149">
        <v>40268</v>
      </c>
      <c r="E12" s="1348"/>
      <c r="F12" s="1348"/>
      <c r="G12" s="1348"/>
      <c r="H12" s="1348"/>
    </row>
    <row r="13" spans="1:23" s="62" customFormat="1" ht="18">
      <c r="A13" s="1348"/>
      <c r="B13" s="1348"/>
      <c r="C13" s="1348"/>
      <c r="D13" s="1348"/>
      <c r="E13" s="1348"/>
      <c r="F13" s="1348"/>
      <c r="G13" s="1348"/>
      <c r="H13" s="1348"/>
    </row>
    <row r="14" spans="1:23" s="62" customFormat="1" ht="17.25" customHeight="1">
      <c r="A14" s="1348"/>
      <c r="B14" s="1348" t="s">
        <v>441</v>
      </c>
      <c r="C14" s="1348"/>
      <c r="D14" s="2149">
        <v>39903</v>
      </c>
      <c r="E14" s="1348"/>
      <c r="F14" s="2149">
        <v>39538</v>
      </c>
      <c r="G14" s="1348"/>
      <c r="H14" s="1348"/>
    </row>
    <row r="15" spans="1:23" s="62" customFormat="1" ht="18">
      <c r="A15" s="1348"/>
      <c r="B15" s="1348"/>
      <c r="C15" s="1348"/>
      <c r="D15" s="1348"/>
      <c r="E15" s="1348"/>
      <c r="F15" s="1348"/>
      <c r="G15" s="1348"/>
      <c r="H15" s="1348"/>
    </row>
    <row r="16" spans="1:23" s="62" customFormat="1" ht="18">
      <c r="A16" s="1348"/>
      <c r="B16" s="1348" t="s">
        <v>578</v>
      </c>
      <c r="C16" s="1348"/>
      <c r="D16" s="2783">
        <v>215.76666666666662</v>
      </c>
      <c r="E16" s="1348"/>
      <c r="F16" s="1348"/>
      <c r="G16" s="1348"/>
      <c r="H16" s="1348"/>
    </row>
    <row r="17" spans="1:8" s="62" customFormat="1" ht="18">
      <c r="A17" s="1348"/>
      <c r="B17" s="1348" t="s">
        <v>904</v>
      </c>
      <c r="C17" s="1348"/>
      <c r="D17" s="1350"/>
      <c r="E17" s="1348"/>
      <c r="F17" s="1348"/>
      <c r="G17" s="1348"/>
      <c r="H17" s="1348"/>
    </row>
    <row r="18" spans="1:8" s="62" customFormat="1" ht="18">
      <c r="A18" s="1348"/>
      <c r="B18" s="1348"/>
      <c r="C18" s="1348"/>
      <c r="D18" s="1348"/>
      <c r="E18" s="1348"/>
      <c r="F18" s="1348"/>
      <c r="G18" s="1348"/>
      <c r="H18" s="1348"/>
    </row>
    <row r="19" spans="1:8" s="62" customFormat="1" ht="18">
      <c r="A19" s="1348"/>
      <c r="B19" s="2" t="s">
        <v>84</v>
      </c>
      <c r="C19" s="1351"/>
      <c r="D19" s="2" t="s">
        <v>83</v>
      </c>
      <c r="E19" s="1351"/>
      <c r="F19" s="1351"/>
      <c r="G19" s="1351"/>
      <c r="H19" s="1351"/>
    </row>
    <row r="20" spans="1:8" s="62" customFormat="1" ht="18">
      <c r="A20" s="1351"/>
      <c r="B20" s="1351" t="s">
        <v>16</v>
      </c>
      <c r="C20" s="1351"/>
      <c r="D20" s="1352">
        <v>1</v>
      </c>
      <c r="E20" s="1348"/>
      <c r="F20" s="1348"/>
      <c r="G20" s="1358">
        <v>0</v>
      </c>
      <c r="H20" s="1355" t="s">
        <v>17</v>
      </c>
    </row>
    <row r="21" spans="1:8">
      <c r="A21" s="1353"/>
      <c r="B21" s="453"/>
      <c r="C21" s="1348"/>
      <c r="D21" s="1354" t="str">
        <f>VLOOKUP(D20,G20:H34,2)</f>
        <v>CN West</v>
      </c>
      <c r="E21" s="1348"/>
      <c r="F21" s="1348"/>
      <c r="G21" s="1359">
        <v>1</v>
      </c>
      <c r="H21" s="1356" t="s">
        <v>450</v>
      </c>
    </row>
    <row r="22" spans="1:8">
      <c r="A22" s="1353"/>
      <c r="B22" s="1348"/>
      <c r="C22" s="1348"/>
      <c r="D22" s="1348"/>
      <c r="E22" s="1348"/>
      <c r="F22" s="1348"/>
      <c r="G22" s="1359">
        <v>2</v>
      </c>
      <c r="H22" s="1356" t="s">
        <v>451</v>
      </c>
    </row>
    <row r="23" spans="1:8" ht="15">
      <c r="A23" s="1353"/>
      <c r="B23" s="2" t="s">
        <v>85</v>
      </c>
      <c r="C23" s="1348"/>
      <c r="D23" s="1348"/>
      <c r="E23" s="1348"/>
      <c r="F23" s="1348"/>
      <c r="G23" s="1359">
        <v>3</v>
      </c>
      <c r="H23" s="1356" t="s">
        <v>149</v>
      </c>
    </row>
    <row r="24" spans="1:8">
      <c r="A24" s="1353"/>
      <c r="B24" s="453" t="s">
        <v>1319</v>
      </c>
      <c r="C24" s="1348"/>
      <c r="D24" s="453" t="s">
        <v>1319</v>
      </c>
      <c r="E24" s="1348"/>
      <c r="F24" s="1348"/>
      <c r="G24" s="1359">
        <v>4</v>
      </c>
      <c r="H24" s="1356" t="s">
        <v>242</v>
      </c>
    </row>
    <row r="25" spans="1:8">
      <c r="A25" s="1353"/>
      <c r="B25" s="453" t="s">
        <v>1320</v>
      </c>
      <c r="C25" s="1348"/>
      <c r="D25" s="453" t="s">
        <v>1320</v>
      </c>
      <c r="E25" s="1348"/>
      <c r="F25" s="1348"/>
      <c r="G25" s="1359">
        <v>5</v>
      </c>
      <c r="H25" s="1356" t="s">
        <v>243</v>
      </c>
    </row>
    <row r="26" spans="1:8">
      <c r="A26" s="1353"/>
      <c r="B26" s="1348"/>
      <c r="C26" s="1348"/>
      <c r="D26" s="1348"/>
      <c r="E26" s="1348"/>
      <c r="F26" s="1348"/>
      <c r="G26" s="1359">
        <v>6</v>
      </c>
      <c r="H26" s="1356" t="s">
        <v>884</v>
      </c>
    </row>
    <row r="27" spans="1:8" ht="15">
      <c r="A27" s="1353"/>
      <c r="B27" s="2" t="s">
        <v>297</v>
      </c>
      <c r="C27" s="1348"/>
      <c r="D27" s="1348"/>
      <c r="E27" s="1348"/>
      <c r="F27" s="1348"/>
      <c r="G27" s="1359">
        <v>7</v>
      </c>
      <c r="H27" s="1356" t="s">
        <v>885</v>
      </c>
    </row>
    <row r="28" spans="1:8">
      <c r="A28" s="1353"/>
      <c r="B28" s="453" t="s">
        <v>1309</v>
      </c>
      <c r="C28" s="1348"/>
      <c r="D28" s="453" t="s">
        <v>1321</v>
      </c>
      <c r="E28" s="1348"/>
      <c r="F28" s="1348"/>
      <c r="G28" s="1359">
        <v>8</v>
      </c>
      <c r="H28" s="1356" t="s">
        <v>1134</v>
      </c>
    </row>
    <row r="29" spans="1:8">
      <c r="A29" s="1353"/>
      <c r="B29" s="453" t="s">
        <v>1310</v>
      </c>
      <c r="C29" s="1348"/>
      <c r="D29" s="453" t="s">
        <v>1322</v>
      </c>
      <c r="E29" s="1348"/>
      <c r="F29" s="1348"/>
      <c r="G29" s="1359">
        <v>9</v>
      </c>
      <c r="H29" s="1356" t="s">
        <v>1135</v>
      </c>
    </row>
    <row r="30" spans="1:8">
      <c r="A30" s="1353"/>
      <c r="B30" s="453" t="s">
        <v>1311</v>
      </c>
      <c r="C30" s="1348"/>
      <c r="D30" s="453" t="s">
        <v>1323</v>
      </c>
      <c r="E30" s="1348"/>
      <c r="F30" s="1348"/>
      <c r="G30" s="1359">
        <v>10</v>
      </c>
      <c r="H30" s="1356" t="s">
        <v>1136</v>
      </c>
    </row>
    <row r="31" spans="1:8">
      <c r="A31" s="1353"/>
      <c r="B31" s="453" t="s">
        <v>1312</v>
      </c>
      <c r="C31" s="1348"/>
      <c r="D31" s="453" t="s">
        <v>1324</v>
      </c>
      <c r="E31" s="1348"/>
      <c r="F31" s="1348"/>
      <c r="G31" s="1359">
        <v>11</v>
      </c>
      <c r="H31" s="1356" t="s">
        <v>188</v>
      </c>
    </row>
    <row r="32" spans="1:8">
      <c r="A32" s="1353"/>
      <c r="B32" s="453" t="s">
        <v>1313</v>
      </c>
      <c r="C32" s="1348"/>
      <c r="D32" s="453" t="s">
        <v>1325</v>
      </c>
      <c r="E32" s="1348"/>
      <c r="F32" s="1348"/>
      <c r="G32" s="1359">
        <v>12</v>
      </c>
      <c r="H32" s="1356" t="s">
        <v>1165</v>
      </c>
    </row>
    <row r="33" spans="1:8">
      <c r="A33" s="1353"/>
      <c r="B33" s="453" t="s">
        <v>1314</v>
      </c>
      <c r="C33" s="1348"/>
      <c r="D33" s="453" t="s">
        <v>1326</v>
      </c>
      <c r="E33" s="1348"/>
      <c r="F33" s="1348"/>
      <c r="G33" s="1359">
        <v>13</v>
      </c>
      <c r="H33" s="1356" t="s">
        <v>800</v>
      </c>
    </row>
    <row r="34" spans="1:8">
      <c r="A34" s="1353"/>
      <c r="B34" s="453" t="s">
        <v>1315</v>
      </c>
      <c r="C34" s="1348"/>
      <c r="D34" s="453" t="s">
        <v>1327</v>
      </c>
      <c r="E34" s="1348"/>
      <c r="F34" s="1348"/>
      <c r="G34" s="1360">
        <v>14</v>
      </c>
      <c r="H34" s="1357" t="s">
        <v>510</v>
      </c>
    </row>
    <row r="35" spans="1:8">
      <c r="A35" s="1353"/>
      <c r="B35" s="453" t="s">
        <v>1316</v>
      </c>
      <c r="C35" s="1348"/>
      <c r="D35" s="453" t="s">
        <v>1328</v>
      </c>
      <c r="E35" s="1348"/>
      <c r="F35" s="1348"/>
      <c r="G35" s="1348"/>
      <c r="H35" s="1348"/>
    </row>
    <row r="36" spans="1:8">
      <c r="A36" s="1353"/>
      <c r="B36" s="453" t="s">
        <v>1317</v>
      </c>
      <c r="C36" s="1348"/>
      <c r="D36" s="453" t="s">
        <v>1329</v>
      </c>
      <c r="E36" s="1348"/>
      <c r="F36" s="1348"/>
      <c r="G36" s="1532">
        <f>IF(D20=1,1,IF(D20=3,1,0))</f>
        <v>1</v>
      </c>
      <c r="H36" s="1508" t="s">
        <v>319</v>
      </c>
    </row>
    <row r="37" spans="1:8">
      <c r="A37" s="1353"/>
      <c r="B37" s="453" t="s">
        <v>1318</v>
      </c>
      <c r="C37" s="1348"/>
      <c r="D37" s="453" t="s">
        <v>1330</v>
      </c>
      <c r="E37" s="1348"/>
      <c r="F37" s="1348"/>
      <c r="G37" s="1348"/>
      <c r="H37" s="1348"/>
    </row>
    <row r="38" spans="1:8">
      <c r="A38" s="1353"/>
      <c r="B38" s="1348"/>
      <c r="C38" s="1348"/>
      <c r="D38" s="1348"/>
      <c r="E38" s="1348"/>
      <c r="F38" s="1348"/>
      <c r="G38" s="1348"/>
      <c r="H38" s="1348"/>
    </row>
    <row r="39" spans="1:8" ht="15">
      <c r="A39" s="1353"/>
      <c r="B39" s="2" t="s">
        <v>1059</v>
      </c>
      <c r="C39" s="1348"/>
      <c r="D39" s="1348"/>
      <c r="E39" s="1348"/>
      <c r="F39" s="1348"/>
      <c r="G39" s="1348"/>
      <c r="H39" s="1348"/>
    </row>
    <row r="40" spans="1:8">
      <c r="A40" s="1353"/>
      <c r="B40" s="453" t="s">
        <v>1292</v>
      </c>
      <c r="C40" s="1348"/>
      <c r="D40" s="453" t="s">
        <v>1331</v>
      </c>
      <c r="E40" s="1348"/>
      <c r="F40" s="1348"/>
      <c r="G40" s="1348"/>
      <c r="H40" s="1348"/>
    </row>
    <row r="41" spans="1:8">
      <c r="A41" s="1353"/>
      <c r="B41" s="453" t="s">
        <v>1293</v>
      </c>
      <c r="C41" s="1348"/>
      <c r="D41" s="453" t="s">
        <v>1332</v>
      </c>
      <c r="E41" s="1348"/>
      <c r="F41" s="1348"/>
      <c r="G41" s="1348"/>
      <c r="H41" s="1348"/>
    </row>
    <row r="42" spans="1:8">
      <c r="A42" s="1353"/>
      <c r="B42" s="453" t="s">
        <v>1294</v>
      </c>
      <c r="C42" s="1348"/>
      <c r="D42" s="453" t="s">
        <v>1333</v>
      </c>
      <c r="E42" s="1348"/>
      <c r="F42" s="1348"/>
      <c r="G42" s="1348"/>
      <c r="H42" s="1348"/>
    </row>
    <row r="43" spans="1:8">
      <c r="A43" s="1353"/>
      <c r="B43" s="453" t="s">
        <v>1295</v>
      </c>
      <c r="C43" s="1348"/>
      <c r="D43" s="453" t="s">
        <v>1334</v>
      </c>
      <c r="E43" s="1348"/>
      <c r="F43" s="1348"/>
      <c r="G43" s="1348"/>
      <c r="H43" s="1348"/>
    </row>
    <row r="44" spans="1:8">
      <c r="A44" s="1353"/>
      <c r="B44" s="453" t="s">
        <v>1296</v>
      </c>
      <c r="C44" s="1348"/>
      <c r="D44" s="453" t="s">
        <v>1335</v>
      </c>
      <c r="E44" s="1348"/>
      <c r="F44" s="1348"/>
      <c r="G44" s="1348"/>
      <c r="H44" s="1348"/>
    </row>
    <row r="45" spans="1:8">
      <c r="A45" s="1353"/>
      <c r="B45" s="453" t="s">
        <v>1297</v>
      </c>
      <c r="C45" s="1348"/>
      <c r="D45" s="453" t="s">
        <v>1336</v>
      </c>
      <c r="E45" s="1348"/>
      <c r="F45" s="1348"/>
      <c r="G45" s="1348"/>
      <c r="H45" s="1348"/>
    </row>
    <row r="46" spans="1:8" ht="18">
      <c r="A46" s="61"/>
      <c r="B46" s="62"/>
    </row>
    <row r="47" spans="1:8" ht="18">
      <c r="A47" s="61"/>
      <c r="B47" s="62"/>
    </row>
    <row r="48" spans="1:8" ht="18">
      <c r="A48" s="61"/>
      <c r="B48" s="62"/>
    </row>
    <row r="49" spans="1:2" ht="18">
      <c r="A49" s="61"/>
      <c r="B49" s="62"/>
    </row>
    <row r="50" spans="1:2" ht="18">
      <c r="A50" s="61"/>
      <c r="B50" s="62"/>
    </row>
    <row r="51" spans="1:2" ht="18">
      <c r="A51" s="61"/>
      <c r="B51" s="62"/>
    </row>
    <row r="52" spans="1:2" ht="18">
      <c r="A52" s="61"/>
      <c r="B52" s="62"/>
    </row>
    <row r="53" spans="1:2" ht="18">
      <c r="A53" s="61"/>
      <c r="B53" s="62"/>
    </row>
    <row r="54" spans="1:2" ht="18">
      <c r="A54" s="61"/>
      <c r="B54" s="63"/>
    </row>
    <row r="55" spans="1:2" ht="18">
      <c r="A55" s="61"/>
      <c r="B55" s="62"/>
    </row>
    <row r="56" spans="1:2">
      <c r="A56" s="16"/>
    </row>
    <row r="57" spans="1:2">
      <c r="A57" s="16"/>
    </row>
    <row r="58" spans="1:2">
      <c r="A58" s="16"/>
    </row>
    <row r="59" spans="1:2">
      <c r="A59" s="16"/>
    </row>
  </sheetData>
  <phoneticPr fontId="0" type="noConversion"/>
  <dataValidations count="1">
    <dataValidation type="whole" allowBlank="1" showInputMessage="1" showErrorMessage="1" sqref="D20">
      <formula1>0</formula1>
      <formula2>14</formula2>
    </dataValidation>
  </dataValidations>
  <printOptions horizontalCentered="1"/>
  <pageMargins left="0.15748031496062992" right="0.15748031496062992" top="0.59055118110236227" bottom="0.59055118110236227" header="0.31496062992125984" footer="0.11811023622047245"/>
  <pageSetup paperSize="8" orientation="portrait" r:id="rId1"/>
  <headerFooter alignWithMargins="0">
    <oddHeader>&amp;R&amp;"CG Omega,Bold"&amp;18&amp;A</oddHeader>
    <oddFooter>&amp;L&amp;8&amp;D
&amp;T&amp;R&amp;8&amp;Z&amp;F</oddFooter>
  </headerFooter>
  <legacyDrawing r:id="rId2"/>
</worksheet>
</file>

<file path=xl/worksheets/sheet6.xml><?xml version="1.0" encoding="utf-8"?>
<worksheet xmlns="http://schemas.openxmlformats.org/spreadsheetml/2006/main" xmlns:r="http://schemas.openxmlformats.org/officeDocument/2006/relationships">
  <sheetPr codeName="Sheet4">
    <pageSetUpPr fitToPage="1"/>
  </sheetPr>
  <dimension ref="A1:AL61"/>
  <sheetViews>
    <sheetView showZeros="0" zoomScale="85" workbookViewId="0">
      <pane ySplit="3" topLeftCell="A37" activePane="bottomLeft" state="frozen"/>
      <selection activeCell="H21" sqref="H21"/>
      <selection pane="bottomLeft" activeCell="M44" sqref="M44"/>
    </sheetView>
  </sheetViews>
  <sheetFormatPr defaultRowHeight="14.25"/>
  <cols>
    <col min="1" max="3" width="1.125" style="104" customWidth="1"/>
    <col min="4" max="4" width="54.25" style="104" customWidth="1"/>
    <col min="5" max="5" width="11" style="104" customWidth="1"/>
    <col min="6" max="6" width="2.625" style="398" customWidth="1"/>
    <col min="7" max="7" width="11" style="104" customWidth="1"/>
    <col min="8" max="8" width="2.125" style="398" customWidth="1"/>
    <col min="9" max="10" width="10.75" style="104" customWidth="1"/>
    <col min="11" max="11" width="10.375" style="104" customWidth="1"/>
    <col min="12" max="20" width="9" style="104"/>
    <col min="21" max="21" width="3.25" style="104" customWidth="1"/>
    <col min="22" max="16384" width="9" style="104"/>
  </cols>
  <sheetData>
    <row r="1" spans="1:38" s="36" customFormat="1" ht="26.25">
      <c r="A1" s="67" t="str">
        <f>+Cover!$E$8</f>
        <v>Regulatory Reporting Pack (RRP)</v>
      </c>
      <c r="E1" s="39"/>
      <c r="G1" s="291" t="str">
        <f>+'Check&amp;Bal report'!$H$1</f>
        <v xml:space="preserve"> </v>
      </c>
      <c r="H1" s="291"/>
      <c r="I1" s="291"/>
      <c r="J1" s="291"/>
      <c r="K1" s="39"/>
    </row>
    <row r="2" spans="1:38" s="36" customFormat="1" ht="26.25">
      <c r="A2" s="41" t="str">
        <f>+'Names and date input'!$D$21</f>
        <v>CN West</v>
      </c>
      <c r="B2" s="40"/>
      <c r="D2" s="37"/>
      <c r="E2" s="39"/>
    </row>
    <row r="3" spans="1:38" s="70" customFormat="1" ht="27" thickBot="1">
      <c r="A3" s="69" t="str">
        <f>+'Names and date input'!$D$9</f>
        <v>2009-10</v>
      </c>
      <c r="D3" s="71"/>
      <c r="E3" s="72"/>
    </row>
    <row r="4" spans="1:38">
      <c r="A4" s="1"/>
      <c r="B4" s="1"/>
    </row>
    <row r="5" spans="1:38" ht="20.25">
      <c r="B5" s="3" t="s">
        <v>156</v>
      </c>
    </row>
    <row r="6" spans="1:38" ht="15">
      <c r="AL6" s="2"/>
    </row>
    <row r="7" spans="1:38" ht="15">
      <c r="E7" s="1660" t="s">
        <v>757</v>
      </c>
      <c r="F7" s="1661"/>
      <c r="G7" s="1660" t="s">
        <v>758</v>
      </c>
      <c r="H7" s="1661"/>
      <c r="I7" s="1660" t="s">
        <v>157</v>
      </c>
      <c r="AL7" s="2"/>
    </row>
    <row r="8" spans="1:38" ht="15">
      <c r="E8" s="1661" t="str">
        <f>HLOOKUP('6 Working data'!H147,'6 Working data'!H129:M131,3)</f>
        <v>2008/09</v>
      </c>
      <c r="F8" s="1661"/>
      <c r="G8" s="1661" t="str">
        <f>HLOOKUP($A$3,'6 Working data'!H149:M150,1)</f>
        <v>2009/10</v>
      </c>
      <c r="H8" s="1661"/>
      <c r="I8" s="1660"/>
      <c r="AL8" s="2"/>
    </row>
    <row r="9" spans="1:38" ht="15">
      <c r="E9" s="1661" t="s">
        <v>939</v>
      </c>
      <c r="F9" s="1661"/>
      <c r="G9" s="1661" t="s">
        <v>939</v>
      </c>
      <c r="H9" s="1661"/>
      <c r="I9" s="1660"/>
      <c r="AL9" s="2"/>
    </row>
    <row r="10" spans="1:38" ht="15">
      <c r="C10" s="2"/>
      <c r="D10" s="2"/>
      <c r="E10" s="17" t="s">
        <v>1168</v>
      </c>
      <c r="F10" s="483"/>
      <c r="G10" s="17" t="s">
        <v>1168</v>
      </c>
      <c r="H10" s="483"/>
      <c r="I10" s="17" t="s">
        <v>1168</v>
      </c>
      <c r="J10" s="20"/>
    </row>
    <row r="11" spans="1:38" ht="15">
      <c r="C11" s="2" t="s">
        <v>1182</v>
      </c>
      <c r="D11" s="2"/>
      <c r="E11" s="17"/>
      <c r="F11" s="483"/>
      <c r="G11" s="17"/>
      <c r="H11" s="483"/>
      <c r="I11" s="17"/>
      <c r="J11" s="20"/>
    </row>
    <row r="13" spans="1:38" ht="14.25" customHeight="1">
      <c r="D13" s="104" t="s">
        <v>839</v>
      </c>
      <c r="E13" s="1505">
        <f>VLOOKUP('6 Working data'!$E$108,'6 Working data'!$E113:$M126,'6 Working data'!$H$147)*(HLOOKUP($E$8,'6 Working data'!$H$169:$M$186,18))/'4.1 RAV rollforward'!R302-E14-E15</f>
        <v>80.552658171904341</v>
      </c>
      <c r="G13" s="1505">
        <f>VLOOKUP('6 Working data'!$E$108,'6 Working data'!$E113:$M126,'6 Working data'!$I$147)/'4.1 RAV rollforward'!R302*(HLOOKUP($G$8,'6 Working data'!$H$169:$M$186,18))-G14-G15</f>
        <v>78.649185269268969</v>
      </c>
      <c r="L13" s="2164"/>
    </row>
    <row r="14" spans="1:38" ht="14.25" customHeight="1">
      <c r="D14" s="104" t="s">
        <v>840</v>
      </c>
      <c r="E14" s="1505">
        <f>-VLOOKUP('6 Working data'!$E$108,'6 Working data'!$E171:$M184,'6 Working data'!$H$147)*(HLOOKUP($E$8,'6 Working data'!$H$169:$M$186,18))/'4.1 RAV rollforward'!R302</f>
        <v>-24.774844610386292</v>
      </c>
      <c r="G14" s="1505">
        <f>-VLOOKUP('6 Working data'!$E$108,'6 Working data'!$E171:$M184,'6 Working data'!$I$147)/'4.1 RAV rollforward'!R302*(HLOOKUP($G$8,'6 Working data'!$H$169:$M$186,18))</f>
        <v>-24.409393755092484</v>
      </c>
      <c r="L14" s="1505"/>
    </row>
    <row r="15" spans="1:38" ht="14.25" customHeight="1">
      <c r="D15" s="104" t="s">
        <v>1131</v>
      </c>
      <c r="E15" s="1505">
        <f>IF(E8='6 Working data'!H111,0,-VLOOKUP('6 Working data'!$E$108,'6 Working data'!$E113:$N126,10)*(HLOOKUP($E$8,'6 Working data'!$H$169:$M$186,18))/'4.1 RAV rollforward'!R302)</f>
        <v>-1.3309239678453333</v>
      </c>
      <c r="G15" s="1505">
        <f>-VLOOKUP('6 Working data'!$E$108,'6 Working data'!$E113:$N126,10)/'4.1 RAV rollforward'!R302*(HLOOKUP($G$8,'6 Working data'!$H$169:$M$186,18))</f>
        <v>-1.311291662980091</v>
      </c>
    </row>
    <row r="16" spans="1:38" ht="14.25" customHeight="1">
      <c r="D16" s="104" t="s">
        <v>1126</v>
      </c>
      <c r="E16" s="1662">
        <f>SUM(E13:E15)</f>
        <v>54.446889593672708</v>
      </c>
      <c r="G16" s="1662">
        <f>SUM(G13:G15)</f>
        <v>52.928499851196399</v>
      </c>
      <c r="H16" s="397"/>
    </row>
    <row r="17" spans="3:14" ht="14.25" customHeight="1">
      <c r="F17" s="104"/>
      <c r="H17" s="397"/>
    </row>
    <row r="18" spans="3:14" ht="14.25" customHeight="1">
      <c r="D18" s="104" t="s">
        <v>170</v>
      </c>
      <c r="E18" s="1663"/>
      <c r="G18" s="1663">
        <f>+'2.6 Miscellaneous'!H19</f>
        <v>0</v>
      </c>
    </row>
    <row r="19" spans="3:14" ht="14.25" customHeight="1">
      <c r="D19" s="104" t="s">
        <v>33</v>
      </c>
      <c r="E19" s="1663"/>
      <c r="G19" s="1664">
        <f>+G21-G20</f>
        <v>-1.4474670031602965E-2</v>
      </c>
    </row>
    <row r="20" spans="3:14" ht="14.25" customHeight="1">
      <c r="D20" s="1665" t="s">
        <v>732</v>
      </c>
      <c r="E20" s="1663"/>
      <c r="G20" s="1666">
        <f>SUM('4.3 DPCR4 basis'!G28,'4.3 DPCR4 basis'!G43,'4.3 DPCR4 basis'!G45)*76.5%</f>
        <v>2.2316037337269106</v>
      </c>
    </row>
    <row r="21" spans="3:14" ht="14.25" customHeight="1">
      <c r="D21" s="104" t="s">
        <v>942</v>
      </c>
      <c r="E21" s="1663"/>
      <c r="G21" s="1667">
        <f>+'4.3 DPCR4 basis'!G65</f>
        <v>2.2171290636953076</v>
      </c>
    </row>
    <row r="22" spans="3:14" ht="14.25" customHeight="1">
      <c r="D22" s="104" t="s">
        <v>74</v>
      </c>
      <c r="E22" s="1668">
        <f>VLOOKUP('6 Working data'!$E$108,'6 Working data'!E192:M205,'6 Working data'!$H$147)</f>
        <v>67.519417111662534</v>
      </c>
      <c r="G22" s="1663">
        <f>+G21+G18</f>
        <v>2.2171290636953076</v>
      </c>
      <c r="I22" s="1662">
        <f>G22-E22</f>
        <v>-65.302288047967224</v>
      </c>
      <c r="N22" s="398"/>
    </row>
    <row r="23" spans="3:14" ht="14.25" customHeight="1"/>
    <row r="24" spans="3:14" ht="14.25" customHeight="1">
      <c r="D24" s="104" t="s">
        <v>310</v>
      </c>
      <c r="E24" s="1662">
        <f>E16-E22</f>
        <v>-13.072527517989826</v>
      </c>
      <c r="G24" s="1662">
        <f>G16-G22</f>
        <v>50.711370787501089</v>
      </c>
      <c r="H24" s="397"/>
      <c r="I24" s="266"/>
    </row>
    <row r="27" spans="3:14" ht="15">
      <c r="C27" s="2" t="s">
        <v>1183</v>
      </c>
      <c r="E27" s="17"/>
      <c r="G27" s="17"/>
      <c r="H27" s="483"/>
      <c r="I27" s="17"/>
    </row>
    <row r="29" spans="3:14">
      <c r="D29" s="104" t="s">
        <v>75</v>
      </c>
      <c r="E29" s="1505">
        <f>VLOOKUP('6 Working data'!$E$108,'6 Working data'!$E132:$M145,'6 Working data'!$H$147)*(HLOOKUP($E$8,'6 Working data'!$H$169:$M$186,18))/'4.1 RAV rollforward'!R302</f>
        <v>133.3343829605052</v>
      </c>
      <c r="G29" s="1505">
        <f>VLOOKUP('6 Working data'!$E$108,'6 Working data'!$E132:$M145,'6 Working data'!$I$147)*(HLOOKUP($G$8,'6 Working data'!$H$169:$M$186,18))/'4.1 RAV rollforward'!R302</f>
        <v>131.1291662980091</v>
      </c>
      <c r="I29" s="397"/>
    </row>
    <row r="30" spans="3:14">
      <c r="E30" s="1505"/>
      <c r="G30" s="1505"/>
      <c r="I30" s="397"/>
    </row>
    <row r="31" spans="3:14">
      <c r="D31" s="104" t="s">
        <v>327</v>
      </c>
      <c r="E31" s="1663"/>
      <c r="G31" s="1664">
        <f>+G34-G33-G32</f>
        <v>1.4474670031602632E-2</v>
      </c>
      <c r="I31" s="397"/>
    </row>
    <row r="32" spans="3:14">
      <c r="D32" s="1665" t="s">
        <v>732</v>
      </c>
      <c r="E32" s="1663"/>
      <c r="G32" s="858">
        <f>SUM('4.3 DPCR4 basis'!G28,'4.3 DPCR4 basis'!G43,'4.3 DPCR4 basis'!G45)*23.5%</f>
        <v>0.68552532996839732</v>
      </c>
      <c r="I32" s="397"/>
    </row>
    <row r="33" spans="3:12">
      <c r="D33" s="1665" t="s">
        <v>337</v>
      </c>
      <c r="E33" s="1663"/>
      <c r="G33" s="1666">
        <f>'4.3 DPCR4 basis'!F27</f>
        <v>0</v>
      </c>
    </row>
    <row r="34" spans="3:12">
      <c r="D34" s="104" t="s">
        <v>604</v>
      </c>
      <c r="E34" s="1668">
        <f>VLOOKUP('6 Working data'!$E$108,'6 Working data'!E211:M224,'6 Working data'!$H$147)</f>
        <v>156.20000000000002</v>
      </c>
      <c r="G34" s="1663">
        <f>SUM('4.3 DPCR4 basis'!F63:G63)</f>
        <v>0.7</v>
      </c>
      <c r="I34" s="1662">
        <f>G34-E34</f>
        <v>-155.50000000000003</v>
      </c>
    </row>
    <row r="36" spans="3:12">
      <c r="D36" s="104" t="s">
        <v>310</v>
      </c>
      <c r="E36" s="1662">
        <f>E29-E34</f>
        <v>-22.865617039494822</v>
      </c>
      <c r="G36" s="1662">
        <f>G29-G34</f>
        <v>130.42916629800911</v>
      </c>
      <c r="H36" s="397"/>
      <c r="I36" s="266"/>
    </row>
    <row r="38" spans="3:12" ht="15">
      <c r="C38" s="2" t="s">
        <v>605</v>
      </c>
    </row>
    <row r="39" spans="3:12" ht="15">
      <c r="C39" s="2"/>
    </row>
    <row r="40" spans="3:12" ht="17.25" customHeight="1">
      <c r="C40" s="2"/>
      <c r="D40" s="1665" t="s">
        <v>221</v>
      </c>
      <c r="E40" s="1505">
        <f>VLOOKUP('6 Working data'!$E$108,'6 Working data'!$E149:$T162,'6 Working data'!$H$147)*(HLOOKUP($E$8,'6 Working data'!$H$169:$M$186,18))/'4.1 RAV rollforward'!$R$302</f>
        <v>7.7435576311001197</v>
      </c>
      <c r="G40" s="1505">
        <f>VLOOKUP('6 Working data'!$E$108,'6 Working data'!$E149:$T162,'6 Working data'!$I$147)*(HLOOKUP($G$8,'6 Working data'!$H$169:$M$186,18))/'4.1 RAV rollforward'!R302</f>
        <v>7.5101249788859752</v>
      </c>
    </row>
    <row r="41" spans="3:12">
      <c r="D41" s="1665" t="s">
        <v>222</v>
      </c>
      <c r="E41" s="1667">
        <f>+E42-E40</f>
        <v>11.857322622622057</v>
      </c>
      <c r="G41" s="1667">
        <f>+G42-G40</f>
        <v>11.801624966820818</v>
      </c>
      <c r="J41" s="2467" t="s">
        <v>1343</v>
      </c>
      <c r="K41" s="2468"/>
      <c r="L41" s="3108"/>
    </row>
    <row r="42" spans="3:12">
      <c r="D42" s="104" t="s">
        <v>218</v>
      </c>
      <c r="E42" s="1505">
        <f>VLOOKUP('6 Working data'!$E$108,'6 Working data'!$E151:$T164,'6 Working data'!$O$147)*(HLOOKUP($E$8,'6 Working data'!$H$169:$M$186,18))/'4.1 RAV rollforward'!R302</f>
        <v>19.600880253722178</v>
      </c>
      <c r="G42" s="1505">
        <f>VLOOKUP('6 Working data'!$E$108,'6 Working data'!$E151:$T164,'6 Working data'!$P$147)*(HLOOKUP($G$8,'6 Working data'!$H$169:$M$186,18))/'4.1 RAV rollforward'!R302</f>
        <v>19.311749945706794</v>
      </c>
      <c r="I42" s="397"/>
      <c r="K42" s="3107" t="s">
        <v>1339</v>
      </c>
    </row>
    <row r="43" spans="3:12">
      <c r="E43" s="1505"/>
      <c r="G43" s="1505"/>
      <c r="I43" s="397"/>
    </row>
    <row r="44" spans="3:12">
      <c r="D44" s="1665" t="s">
        <v>216</v>
      </c>
      <c r="E44" s="1668">
        <f>VLOOKUP('6 Working data'!$E$108,'6 Working data'!E247:M262,'6 Working data'!$H$147)</f>
        <v>9.6400000000000023</v>
      </c>
      <c r="G44" s="1505">
        <f>+'4.3 DPCR4 basis'!J48+'4.3 DPCR4 basis'!J31</f>
        <v>0</v>
      </c>
      <c r="I44" s="397"/>
      <c r="J44" s="2466">
        <f>VLOOKUP('Names and date input'!$D$20,'6 Working data'!$E$249:$M$262,9)*'4.1 RAV rollforward'!$Y$302/'4.1 RAV rollforward'!$X$302</f>
        <v>11.066556758865312</v>
      </c>
      <c r="K44" s="3105">
        <f>+J44-G44</f>
        <v>11.066556758865312</v>
      </c>
    </row>
    <row r="45" spans="3:12">
      <c r="D45" s="1665" t="s">
        <v>217</v>
      </c>
      <c r="E45" s="1667">
        <f>+E46-E44</f>
        <v>6.9159999999999986</v>
      </c>
      <c r="G45" s="1667">
        <f>+G46-G44</f>
        <v>0</v>
      </c>
      <c r="J45" s="2466">
        <f>+J46-J44</f>
        <v>6.9734137021708076</v>
      </c>
      <c r="K45" s="3105">
        <f>+J45-G45</f>
        <v>6.9734137021708076</v>
      </c>
    </row>
    <row r="46" spans="3:12" ht="15">
      <c r="D46" s="104" t="s">
        <v>606</v>
      </c>
      <c r="E46" s="1668">
        <f>VLOOKUP('6 Working data'!$E$108,'6 Working data'!E230:M243,'6 Working data'!$H$147)</f>
        <v>16.556000000000001</v>
      </c>
      <c r="G46" s="1663">
        <f>+'4.3 DPCR4 basis'!J60</f>
        <v>0</v>
      </c>
      <c r="I46" s="1662">
        <f>G46-E46</f>
        <v>-16.556000000000001</v>
      </c>
      <c r="J46" s="2471">
        <f>VLOOKUP('Names and date input'!$D$20,'6 Working data'!$E$230:$M$243,9)*'4.1 RAV rollforward'!$Y$302/'4.1 RAV rollforward'!$X$302</f>
        <v>18.03997046103612</v>
      </c>
      <c r="K46" s="3106">
        <f>+J46-G46</f>
        <v>18.03997046103612</v>
      </c>
    </row>
    <row r="48" spans="3:12">
      <c r="D48" s="104" t="s">
        <v>310</v>
      </c>
      <c r="E48" s="1662">
        <f>E42-E46</f>
        <v>3.0448802537221766</v>
      </c>
      <c r="G48" s="1662">
        <f>G42-G46</f>
        <v>19.311749945706794</v>
      </c>
      <c r="H48" s="397"/>
      <c r="I48" s="266"/>
    </row>
    <row r="51" spans="3:12" ht="15">
      <c r="C51" s="2" t="s">
        <v>905</v>
      </c>
      <c r="G51" s="1660"/>
      <c r="J51" s="2467" t="s">
        <v>1343</v>
      </c>
      <c r="K51" s="2468"/>
      <c r="L51" s="3108"/>
    </row>
    <row r="52" spans="3:12" ht="16.5" customHeight="1">
      <c r="D52" s="104" t="s">
        <v>935</v>
      </c>
      <c r="E52" s="1663">
        <f>HLOOKUP(E$8,'4.1 RAV rollforward'!$U$6:$Y$24,7)</f>
        <v>1097.7440938242387</v>
      </c>
      <c r="G52" s="1663">
        <f>HLOOKUP(G$8,'4.1 RAV rollforward'!$U$6:$Y$24,7)</f>
        <v>1146.4824938396571</v>
      </c>
      <c r="K52" s="3107" t="s">
        <v>1339</v>
      </c>
    </row>
    <row r="53" spans="3:12" ht="16.5" customHeight="1">
      <c r="D53" s="104" t="s">
        <v>158</v>
      </c>
      <c r="E53" s="1663">
        <f>HLOOKUP(E$8,'4.1 RAV rollforward'!$U$6:$Y$24,9)</f>
        <v>137.0325999844805</v>
      </c>
      <c r="G53" s="1663">
        <f>HLOOKUP(G$8,'4.1 RAV rollforward'!$U$6:$Y$24,9)</f>
        <v>0.57590869766723318</v>
      </c>
      <c r="J53" s="2466">
        <f>VLOOKUP('Names and date input'!D20,'6 Working data'!B4:Y17,24)*'4.1 RAV rollforward'!$Y$302/'4.1 RAV rollforward'!$X$302</f>
        <v>147.32700696333484</v>
      </c>
      <c r="K53" s="3105">
        <f>+G53-J53</f>
        <v>-146.75109826566759</v>
      </c>
    </row>
    <row r="54" spans="3:12">
      <c r="D54" s="104" t="s">
        <v>407</v>
      </c>
      <c r="E54" s="1663">
        <f>HLOOKUP(E$8,'4.1 RAV rollforward'!$U$6:$Y$24,15)</f>
        <v>-88.294199969062177</v>
      </c>
      <c r="G54" s="1663">
        <f>HLOOKUP(G$8,'4.1 RAV rollforward'!$U$6:$Y$24,15)</f>
        <v>-95.145829968286208</v>
      </c>
    </row>
    <row r="55" spans="3:12">
      <c r="D55" s="104" t="s">
        <v>936</v>
      </c>
      <c r="E55" s="1662">
        <f>SUM(E52:E54)</f>
        <v>1146.4824938396571</v>
      </c>
      <c r="G55" s="1662">
        <f>SUM(G52:G54)</f>
        <v>1051.912572569038</v>
      </c>
      <c r="H55" s="397"/>
      <c r="I55" s="266"/>
    </row>
    <row r="57" spans="3:12" ht="15">
      <c r="D57" s="2" t="s">
        <v>245</v>
      </c>
      <c r="E57" s="1667">
        <f>HLOOKUP(E$8,'4.1 RAV rollforward'!$U$6:$Y$24,19)</f>
        <v>1387.1645725148082</v>
      </c>
      <c r="G57" s="1667">
        <f>HLOOKUP(G$8,'4.1 RAV rollforward'!$U$6:$Y$24,19)</f>
        <v>1278.5686407948501</v>
      </c>
    </row>
    <row r="59" spans="3:12" ht="15">
      <c r="C59" s="2" t="s">
        <v>549</v>
      </c>
    </row>
    <row r="60" spans="3:12">
      <c r="D60" s="104" t="s">
        <v>333</v>
      </c>
      <c r="E60" s="1663">
        <f>HLOOKUP(E8,'6 Working data'!E266:M281,'6 Working data'!E108+2)</f>
        <v>576</v>
      </c>
      <c r="G60" s="2457" t="s">
        <v>1308</v>
      </c>
    </row>
    <row r="61" spans="3:12">
      <c r="D61" s="104" t="s">
        <v>550</v>
      </c>
      <c r="E61" s="1669">
        <f>+E60/E57</f>
        <v>0.41523551813016846</v>
      </c>
      <c r="G61" s="2458" t="s">
        <v>1308</v>
      </c>
    </row>
  </sheetData>
  <sheetProtection password="C634" sheet="1" objects="1" scenarios="1"/>
  <phoneticPr fontId="0" type="noConversion"/>
  <printOptions horizontalCentered="1"/>
  <pageMargins left="0.15748031496062992" right="0.15748031496062992" top="0.59055118110236227" bottom="0.59055118110236227" header="0.31496062992125984" footer="0.11811023622047245"/>
  <pageSetup paperSize="8" scale="83" orientation="landscape" r:id="rId1"/>
  <headerFooter alignWithMargins="0">
    <oddHeader>&amp;R&amp;"CG Omega,Bold"&amp;18&amp;A</oddHeader>
    <oddFooter>&amp;L&amp;8&amp;D
&amp;T&amp;R&amp;8&amp;Z&amp;F</oddFooter>
  </headerFooter>
  <legacyDrawing r:id="rId2"/>
</worksheet>
</file>

<file path=xl/worksheets/sheet7.xml><?xml version="1.0" encoding="utf-8"?>
<worksheet xmlns="http://schemas.openxmlformats.org/spreadsheetml/2006/main" xmlns:r="http://schemas.openxmlformats.org/officeDocument/2006/relationships">
  <sheetPr codeName="Sheet64">
    <pageSetUpPr fitToPage="1"/>
  </sheetPr>
  <dimension ref="A1:Q45"/>
  <sheetViews>
    <sheetView showZeros="0" zoomScale="70" zoomScaleNormal="70" zoomScaleSheetLayoutView="75" workbookViewId="0">
      <selection activeCell="G31" sqref="G31"/>
    </sheetView>
  </sheetViews>
  <sheetFormatPr defaultRowHeight="12.75"/>
  <cols>
    <col min="1" max="2" width="1.375" style="157" customWidth="1"/>
    <col min="3" max="3" width="2.125" style="148" customWidth="1"/>
    <col min="4" max="4" width="45.75" style="148" customWidth="1"/>
    <col min="5" max="5" width="1.625" style="148" customWidth="1"/>
    <col min="6" max="10" width="10.5" style="148" customWidth="1"/>
    <col min="11" max="13" width="10.5" style="156" customWidth="1"/>
    <col min="14" max="16" width="10.5" style="148" customWidth="1"/>
    <col min="17" max="17" width="3" style="148" customWidth="1"/>
    <col min="18" max="27" width="8.125" style="148" customWidth="1"/>
    <col min="28" max="16384" width="9" style="148"/>
  </cols>
  <sheetData>
    <row r="1" spans="1:16" s="241" customFormat="1" ht="26.25">
      <c r="A1" s="67" t="str">
        <f>+Cover!$E$8</f>
        <v>Regulatory Reporting Pack (RRP)</v>
      </c>
      <c r="G1" s="484" t="str">
        <f>+'Check&amp;Bal report'!$H$1</f>
        <v xml:space="preserve"> </v>
      </c>
      <c r="I1" s="242"/>
    </row>
    <row r="2" spans="1:16" s="241" customFormat="1" ht="26.25">
      <c r="A2" s="41" t="str">
        <f>+'Names and date input'!$D$21</f>
        <v>CN West</v>
      </c>
      <c r="B2" s="243"/>
    </row>
    <row r="3" spans="1:16" s="245" customFormat="1" ht="27" thickBot="1">
      <c r="A3" s="69" t="str">
        <f>+'Names and date input'!$D$9</f>
        <v>2009-10</v>
      </c>
    </row>
    <row r="4" spans="1:16" ht="14.25">
      <c r="A4" s="1361"/>
      <c r="B4" s="411"/>
      <c r="C4" s="395"/>
      <c r="D4" s="395"/>
      <c r="E4" s="395"/>
      <c r="F4" s="395"/>
      <c r="G4" s="395"/>
      <c r="H4" s="395"/>
      <c r="I4" s="395"/>
      <c r="J4" s="395"/>
      <c r="K4" s="395"/>
      <c r="L4" s="395"/>
      <c r="M4" s="395"/>
      <c r="N4" s="395"/>
      <c r="O4" s="395"/>
      <c r="P4" s="395"/>
    </row>
    <row r="5" spans="1:16" ht="18.75" thickBot="1">
      <c r="A5" s="1362"/>
      <c r="B5" s="1540" t="s">
        <v>66</v>
      </c>
      <c r="C5" s="395"/>
      <c r="D5" s="395"/>
      <c r="E5" s="395"/>
      <c r="F5" s="395"/>
      <c r="G5" s="395"/>
      <c r="H5" s="395"/>
      <c r="I5" s="395"/>
      <c r="J5" s="395"/>
      <c r="K5" s="395"/>
      <c r="L5" s="395"/>
      <c r="M5" s="395"/>
      <c r="N5" s="395"/>
      <c r="O5" s="395"/>
      <c r="P5" s="395"/>
    </row>
    <row r="6" spans="1:16" ht="27.75" customHeight="1" thickBot="1">
      <c r="A6" s="1363"/>
      <c r="B6" s="1364"/>
      <c r="C6" s="1365"/>
      <c r="D6" s="1365"/>
      <c r="E6" s="1366"/>
      <c r="F6" s="2792" t="s">
        <v>470</v>
      </c>
      <c r="G6" s="2792"/>
      <c r="H6" s="2792"/>
      <c r="I6" s="2792"/>
      <c r="J6" s="2792"/>
      <c r="K6" s="2792"/>
      <c r="L6" s="2792"/>
      <c r="M6" s="2792"/>
      <c r="N6" s="2787" t="s">
        <v>469</v>
      </c>
      <c r="O6" s="2787" t="s">
        <v>589</v>
      </c>
      <c r="P6" s="2787" t="s">
        <v>471</v>
      </c>
    </row>
    <row r="7" spans="1:16" ht="25.5" customHeight="1" thickBot="1">
      <c r="A7" s="1367"/>
      <c r="B7" s="413"/>
      <c r="C7" s="343"/>
      <c r="D7" s="343"/>
      <c r="E7" s="1368"/>
      <c r="F7" s="1369" t="s">
        <v>619</v>
      </c>
      <c r="G7" s="1369"/>
      <c r="H7" s="1369"/>
      <c r="I7" s="1369"/>
      <c r="J7" s="1370"/>
      <c r="K7" s="2790" t="s">
        <v>620</v>
      </c>
      <c r="L7" s="2791"/>
      <c r="M7" s="2791"/>
      <c r="N7" s="2788"/>
      <c r="O7" s="2788"/>
      <c r="P7" s="2788"/>
    </row>
    <row r="8" spans="1:16" s="986" customFormat="1" ht="145.5" customHeight="1" thickBot="1">
      <c r="A8" s="1367"/>
      <c r="B8" s="1371"/>
      <c r="C8" s="1372"/>
      <c r="D8" s="1348"/>
      <c r="E8" s="1373"/>
      <c r="F8" s="1374" t="s">
        <v>472</v>
      </c>
      <c r="G8" s="2142" t="s">
        <v>992</v>
      </c>
      <c r="H8" s="2143" t="s">
        <v>1001</v>
      </c>
      <c r="I8" s="1375" t="s">
        <v>584</v>
      </c>
      <c r="J8" s="1375" t="s">
        <v>464</v>
      </c>
      <c r="K8" s="1376" t="s">
        <v>590</v>
      </c>
      <c r="L8" s="1375" t="s">
        <v>865</v>
      </c>
      <c r="M8" s="1377" t="s">
        <v>866</v>
      </c>
      <c r="N8" s="2789"/>
      <c r="O8" s="2789"/>
      <c r="P8" s="2789"/>
    </row>
    <row r="9" spans="1:16" ht="15.75" thickBot="1">
      <c r="A9" s="1367"/>
      <c r="B9" s="461"/>
      <c r="C9" s="343"/>
      <c r="D9" s="343"/>
      <c r="E9" s="1368"/>
      <c r="F9" s="1378" t="s">
        <v>1168</v>
      </c>
      <c r="G9" s="1379" t="s">
        <v>1168</v>
      </c>
      <c r="H9" s="1379" t="s">
        <v>1168</v>
      </c>
      <c r="I9" s="1379" t="s">
        <v>1168</v>
      </c>
      <c r="J9" s="1379" t="s">
        <v>1168</v>
      </c>
      <c r="K9" s="1379" t="s">
        <v>1168</v>
      </c>
      <c r="L9" s="1379" t="s">
        <v>1168</v>
      </c>
      <c r="M9" s="1379" t="s">
        <v>1168</v>
      </c>
      <c r="N9" s="1379" t="s">
        <v>1168</v>
      </c>
      <c r="O9" s="1379" t="s">
        <v>1168</v>
      </c>
      <c r="P9" s="1380" t="s">
        <v>1168</v>
      </c>
    </row>
    <row r="10" spans="1:16" ht="15">
      <c r="A10" s="1367"/>
      <c r="B10" s="461"/>
      <c r="C10" s="343"/>
      <c r="D10" s="343"/>
      <c r="E10" s="1368"/>
      <c r="F10" s="1381"/>
      <c r="G10" s="1382"/>
      <c r="H10" s="1382"/>
      <c r="I10" s="1382"/>
      <c r="J10" s="1382"/>
      <c r="K10" s="1382"/>
      <c r="L10" s="1382"/>
      <c r="M10" s="1382"/>
      <c r="N10" s="1382"/>
      <c r="O10" s="1382"/>
      <c r="P10" s="1383"/>
    </row>
    <row r="11" spans="1:16" ht="14.25">
      <c r="A11" s="1367"/>
      <c r="B11" s="413"/>
      <c r="C11" s="413" t="s">
        <v>714</v>
      </c>
      <c r="D11" s="413"/>
      <c r="E11" s="1368"/>
      <c r="F11" s="1384">
        <f>+'2.2 Detailed Cost Matrix'!H11</f>
        <v>0</v>
      </c>
      <c r="G11" s="1384">
        <f>+'2.2 Detailed Cost Matrix'!I11</f>
        <v>0</v>
      </c>
      <c r="H11" s="1384">
        <f>+'2.2 Detailed Cost Matrix'!J11</f>
        <v>0</v>
      </c>
      <c r="I11" s="1384">
        <f>+'2.2 Detailed Cost Matrix'!K11</f>
        <v>0</v>
      </c>
      <c r="J11" s="1384">
        <f>SUM('2.2 Detailed Cost Matrix'!L11:M11)</f>
        <v>0</v>
      </c>
      <c r="K11" s="1382">
        <f>SUM('2.2 Detailed Cost Matrix'!O11:R11)</f>
        <v>0</v>
      </c>
      <c r="L11" s="1382">
        <f>SUM('2.2 Detailed Cost Matrix'!S11:W11,'2.2 Detailed Cost Matrix'!AA11)</f>
        <v>0</v>
      </c>
      <c r="M11" s="1382">
        <f>SUM('2.2 Detailed Cost Matrix'!X11:Z11,'2.2 Detailed Cost Matrix'!AB11:AC11)</f>
        <v>0</v>
      </c>
      <c r="N11" s="1382">
        <f>+'2.5 Atypicals &amp; provisions'!AE269</f>
        <v>0</v>
      </c>
      <c r="O11" s="1385"/>
      <c r="P11" s="1386">
        <f>SUM(F11:O11)</f>
        <v>0</v>
      </c>
    </row>
    <row r="12" spans="1:16" s="157" customFormat="1" ht="14.25">
      <c r="A12" s="1367"/>
      <c r="B12" s="413"/>
      <c r="C12" s="413"/>
      <c r="D12" s="413"/>
      <c r="E12" s="1387"/>
      <c r="F12" s="1384"/>
      <c r="G12" s="1384"/>
      <c r="H12" s="1384"/>
      <c r="I12" s="1384"/>
      <c r="J12" s="1384"/>
      <c r="K12" s="1382"/>
      <c r="L12" s="1382"/>
      <c r="M12" s="1382"/>
      <c r="N12" s="1382"/>
      <c r="O12" s="1382"/>
      <c r="P12" s="1388"/>
    </row>
    <row r="13" spans="1:16" ht="14.25">
      <c r="A13" s="1367"/>
      <c r="B13" s="413"/>
      <c r="C13" s="413" t="s">
        <v>79</v>
      </c>
      <c r="D13" s="413"/>
      <c r="E13" s="1368"/>
      <c r="F13" s="1384">
        <f>+'2.2 Detailed Cost Matrix'!H25</f>
        <v>0</v>
      </c>
      <c r="G13" s="1384">
        <f>+'2.2 Detailed Cost Matrix'!I25</f>
        <v>0</v>
      </c>
      <c r="H13" s="1384">
        <f>+'2.2 Detailed Cost Matrix'!J25</f>
        <v>0</v>
      </c>
      <c r="I13" s="1384">
        <f>+'2.2 Detailed Cost Matrix'!K25</f>
        <v>0</v>
      </c>
      <c r="J13" s="1384">
        <f>SUM('2.2 Detailed Cost Matrix'!L25:M25)</f>
        <v>0</v>
      </c>
      <c r="K13" s="1382">
        <f>SUM('2.2 Detailed Cost Matrix'!O25:R25)</f>
        <v>0</v>
      </c>
      <c r="L13" s="1382">
        <f>SUM('2.2 Detailed Cost Matrix'!S25:W25,'2.2 Detailed Cost Matrix'!AA25)</f>
        <v>0</v>
      </c>
      <c r="M13" s="1382">
        <f>SUM('2.2 Detailed Cost Matrix'!X25:Z25,'2.2 Detailed Cost Matrix'!AB25:AC25)</f>
        <v>0</v>
      </c>
      <c r="N13" s="1382">
        <f>+'2.5 Atypicals &amp; provisions'!AE270</f>
        <v>0</v>
      </c>
      <c r="O13" s="1382">
        <f>+'3.2 Cash Pension contributions'!P91</f>
        <v>0</v>
      </c>
      <c r="P13" s="1386">
        <f>SUM(F13:O13)</f>
        <v>0</v>
      </c>
    </row>
    <row r="14" spans="1:16" s="157" customFormat="1" ht="14.25">
      <c r="A14" s="1367"/>
      <c r="B14" s="413"/>
      <c r="C14" s="413"/>
      <c r="D14" s="413"/>
      <c r="E14" s="1387"/>
      <c r="F14" s="1384"/>
      <c r="G14" s="1384"/>
      <c r="H14" s="1384"/>
      <c r="I14" s="1384"/>
      <c r="J14" s="1384"/>
      <c r="K14" s="1382"/>
      <c r="L14" s="1382"/>
      <c r="M14" s="1382"/>
      <c r="N14" s="1382"/>
      <c r="O14" s="1382"/>
      <c r="P14" s="1386"/>
    </row>
    <row r="15" spans="1:16" ht="14.25">
      <c r="A15" s="1367"/>
      <c r="B15" s="413"/>
      <c r="C15" s="343" t="s">
        <v>288</v>
      </c>
      <c r="D15" s="343"/>
      <c r="E15" s="1368"/>
      <c r="F15" s="1384">
        <f>+'2.2 Detailed Cost Matrix'!H39</f>
        <v>0</v>
      </c>
      <c r="G15" s="1384">
        <f>+'2.2 Detailed Cost Matrix'!I39</f>
        <v>0</v>
      </c>
      <c r="H15" s="1384">
        <f>+'2.2 Detailed Cost Matrix'!J39</f>
        <v>0</v>
      </c>
      <c r="I15" s="1384">
        <f>+'2.2 Detailed Cost Matrix'!K39</f>
        <v>0</v>
      </c>
      <c r="J15" s="1384">
        <f>SUM('2.2 Detailed Cost Matrix'!L39:M39)</f>
        <v>0</v>
      </c>
      <c r="K15" s="1382">
        <f>SUM('2.2 Detailed Cost Matrix'!O39:R39)</f>
        <v>0</v>
      </c>
      <c r="L15" s="1382">
        <f>SUM('2.2 Detailed Cost Matrix'!S39:W39,'2.2 Detailed Cost Matrix'!AA39)</f>
        <v>0</v>
      </c>
      <c r="M15" s="1382">
        <f>SUM('2.2 Detailed Cost Matrix'!X39:Z39,'2.2 Detailed Cost Matrix'!AB39:AC39)</f>
        <v>0</v>
      </c>
      <c r="N15" s="1382">
        <f>+'2.5 Atypicals &amp; provisions'!AE271</f>
        <v>0</v>
      </c>
      <c r="O15" s="1385"/>
      <c r="P15" s="1386">
        <f>SUM(F15:O15)</f>
        <v>0</v>
      </c>
    </row>
    <row r="16" spans="1:16" s="157" customFormat="1" ht="14.25">
      <c r="A16" s="1367"/>
      <c r="B16" s="413"/>
      <c r="C16" s="413"/>
      <c r="D16" s="413"/>
      <c r="E16" s="1387"/>
      <c r="F16" s="1384"/>
      <c r="G16" s="1384"/>
      <c r="H16" s="1384"/>
      <c r="I16" s="1384"/>
      <c r="J16" s="1384"/>
      <c r="K16" s="1382"/>
      <c r="L16" s="1382"/>
      <c r="M16" s="1382"/>
      <c r="N16" s="1382"/>
      <c r="O16" s="1382"/>
      <c r="P16" s="1386"/>
    </row>
    <row r="17" spans="1:16" ht="14.25">
      <c r="A17" s="1367"/>
      <c r="B17" s="413"/>
      <c r="C17" s="343" t="s">
        <v>829</v>
      </c>
      <c r="D17" s="343"/>
      <c r="E17" s="1368"/>
      <c r="F17" s="1384">
        <f>+'2.2 Detailed Cost Matrix'!H53</f>
        <v>0</v>
      </c>
      <c r="G17" s="1384">
        <f>+'2.2 Detailed Cost Matrix'!I53</f>
        <v>0</v>
      </c>
      <c r="H17" s="1384">
        <f>+'2.2 Detailed Cost Matrix'!J53</f>
        <v>0</v>
      </c>
      <c r="I17" s="1384">
        <f>+'2.2 Detailed Cost Matrix'!K53</f>
        <v>0</v>
      </c>
      <c r="J17" s="1384">
        <f>SUM('2.2 Detailed Cost Matrix'!L53:M53)</f>
        <v>0</v>
      </c>
      <c r="K17" s="1382">
        <f>SUM('2.2 Detailed Cost Matrix'!O53:R53)</f>
        <v>0</v>
      </c>
      <c r="L17" s="1382">
        <f>SUM('2.2 Detailed Cost Matrix'!S53:W53,'2.2 Detailed Cost Matrix'!AA53)</f>
        <v>0</v>
      </c>
      <c r="M17" s="1382">
        <f>SUM('2.2 Detailed Cost Matrix'!X53:Z53,'2.2 Detailed Cost Matrix'!AB53:AC53)</f>
        <v>0</v>
      </c>
      <c r="N17" s="1382">
        <f>+'2.5 Atypicals &amp; provisions'!AE272</f>
        <v>0</v>
      </c>
      <c r="O17" s="1385"/>
      <c r="P17" s="1386">
        <f>SUM(F17:O17)</f>
        <v>0</v>
      </c>
    </row>
    <row r="18" spans="1:16" s="157" customFormat="1" ht="14.25">
      <c r="A18" s="1367"/>
      <c r="B18" s="413"/>
      <c r="C18" s="413"/>
      <c r="D18" s="413"/>
      <c r="E18" s="1387"/>
      <c r="F18" s="1384"/>
      <c r="G18" s="1384"/>
      <c r="H18" s="1384"/>
      <c r="I18" s="1384"/>
      <c r="J18" s="1384"/>
      <c r="K18" s="1382"/>
      <c r="L18" s="1382"/>
      <c r="M18" s="1382"/>
      <c r="N18" s="1382"/>
      <c r="O18" s="1382"/>
      <c r="P18" s="1386"/>
    </row>
    <row r="19" spans="1:16" ht="14.25">
      <c r="A19" s="1367"/>
      <c r="B19" s="413"/>
      <c r="C19" s="343" t="s">
        <v>607</v>
      </c>
      <c r="D19" s="343"/>
      <c r="E19" s="1368"/>
      <c r="F19" s="1384">
        <f>+'2.2 Detailed Cost Matrix'!H67</f>
        <v>0</v>
      </c>
      <c r="G19" s="1384">
        <f>+'2.2 Detailed Cost Matrix'!I67</f>
        <v>0</v>
      </c>
      <c r="H19" s="1389"/>
      <c r="I19" s="1389"/>
      <c r="J19" s="1389"/>
      <c r="K19" s="1382">
        <f>'2.2 Detailed Cost Matrix'!R67</f>
        <v>0</v>
      </c>
      <c r="L19" s="1385"/>
      <c r="M19" s="1385">
        <f>SUM('2.2 Detailed Cost Matrix'!X67:Z67,'2.2 Detailed Cost Matrix'!AB67:AC67)</f>
        <v>0</v>
      </c>
      <c r="N19" s="1382">
        <f>+'2.5 Atypicals &amp; provisions'!AE273</f>
        <v>0</v>
      </c>
      <c r="O19" s="1385"/>
      <c r="P19" s="1386">
        <f>SUM(F19:O19)</f>
        <v>0</v>
      </c>
    </row>
    <row r="20" spans="1:16" s="157" customFormat="1" ht="14.25">
      <c r="A20" s="1367"/>
      <c r="B20" s="413"/>
      <c r="C20" s="413"/>
      <c r="D20" s="413"/>
      <c r="E20" s="1387"/>
      <c r="F20" s="1384"/>
      <c r="G20" s="1384"/>
      <c r="H20" s="1384"/>
      <c r="I20" s="1384"/>
      <c r="J20" s="1384"/>
      <c r="K20" s="1382"/>
      <c r="L20" s="1382"/>
      <c r="M20" s="1382"/>
      <c r="N20" s="1382"/>
      <c r="O20" s="1382"/>
      <c r="P20" s="1386"/>
    </row>
    <row r="21" spans="1:16" ht="14.25">
      <c r="A21" s="1367"/>
      <c r="B21" s="413"/>
      <c r="C21" s="343" t="s">
        <v>268</v>
      </c>
      <c r="D21" s="343"/>
      <c r="E21" s="1368"/>
      <c r="F21" s="1384">
        <f>+'2.2 Detailed Cost Matrix'!H81</f>
        <v>0</v>
      </c>
      <c r="G21" s="1384">
        <f>+'2.2 Detailed Cost Matrix'!I81</f>
        <v>0</v>
      </c>
      <c r="H21" s="1384">
        <f>+'2.2 Detailed Cost Matrix'!J81</f>
        <v>0</v>
      </c>
      <c r="I21" s="1384">
        <f>+'2.2 Detailed Cost Matrix'!K81</f>
        <v>0</v>
      </c>
      <c r="J21" s="1384">
        <f>SUM('2.2 Detailed Cost Matrix'!L81:M81)</f>
        <v>0</v>
      </c>
      <c r="K21" s="1385"/>
      <c r="L21" s="1385"/>
      <c r="M21" s="1385"/>
      <c r="N21" s="1382">
        <f>+'2.5 Atypicals &amp; provisions'!AE274</f>
        <v>0</v>
      </c>
      <c r="O21" s="1385"/>
      <c r="P21" s="1386">
        <f>SUM(F21:O21)</f>
        <v>0</v>
      </c>
    </row>
    <row r="22" spans="1:16" s="157" customFormat="1" ht="14.25">
      <c r="A22" s="1367"/>
      <c r="B22" s="413"/>
      <c r="C22" s="413"/>
      <c r="D22" s="413"/>
      <c r="E22" s="1387"/>
      <c r="F22" s="1384"/>
      <c r="G22" s="1384"/>
      <c r="H22" s="1384"/>
      <c r="I22" s="1384"/>
      <c r="J22" s="1384"/>
      <c r="K22" s="1382"/>
      <c r="L22" s="1382"/>
      <c r="M22" s="1382"/>
      <c r="N22" s="1382"/>
      <c r="O22" s="1382"/>
      <c r="P22" s="1386"/>
    </row>
    <row r="23" spans="1:16" ht="14.25">
      <c r="A23" s="1367"/>
      <c r="B23" s="413"/>
      <c r="C23" s="343" t="s">
        <v>796</v>
      </c>
      <c r="D23" s="343"/>
      <c r="E23" s="1368"/>
      <c r="F23" s="1389"/>
      <c r="G23" s="1384">
        <f>+'2.2 Detailed Cost Matrix'!I95</f>
        <v>0</v>
      </c>
      <c r="H23" s="1389">
        <f>+'2.2 Detailed Cost Matrix'!J95</f>
        <v>0</v>
      </c>
      <c r="I23" s="1384">
        <f>+'2.2 Detailed Cost Matrix'!K95</f>
        <v>0</v>
      </c>
      <c r="J23" s="1384">
        <f>SUM('2.2 Detailed Cost Matrix'!L95:M95)</f>
        <v>0</v>
      </c>
      <c r="K23" s="1382">
        <f>SUM('2.2 Detailed Cost Matrix'!O95:R95)</f>
        <v>0</v>
      </c>
      <c r="L23" s="1382">
        <f>SUM('2.2 Detailed Cost Matrix'!S95:W95,'2.2 Detailed Cost Matrix'!AA95)</f>
        <v>0</v>
      </c>
      <c r="M23" s="1382">
        <f>SUM('2.2 Detailed Cost Matrix'!X95:Z95,'2.2 Detailed Cost Matrix'!AB95:AC95)</f>
        <v>0</v>
      </c>
      <c r="N23" s="1382">
        <f>+'2.5 Atypicals &amp; provisions'!AE275</f>
        <v>0</v>
      </c>
      <c r="O23" s="1385"/>
      <c r="P23" s="1386">
        <f>SUM(F23:O23)</f>
        <v>0</v>
      </c>
    </row>
    <row r="24" spans="1:16" s="157" customFormat="1" ht="14.25">
      <c r="A24" s="1367"/>
      <c r="B24" s="413"/>
      <c r="C24" s="343"/>
      <c r="D24" s="343"/>
      <c r="E24" s="1387"/>
      <c r="F24" s="1384"/>
      <c r="G24" s="1384"/>
      <c r="H24" s="1384"/>
      <c r="I24" s="1384"/>
      <c r="J24" s="1384"/>
      <c r="K24" s="1382"/>
      <c r="L24" s="1382"/>
      <c r="M24" s="1382"/>
      <c r="N24" s="1382"/>
      <c r="O24" s="1382"/>
      <c r="P24" s="1386"/>
    </row>
    <row r="25" spans="1:16" ht="14.25">
      <c r="A25" s="1367"/>
      <c r="B25" s="413"/>
      <c r="C25" s="343" t="s">
        <v>797</v>
      </c>
      <c r="D25" s="343"/>
      <c r="E25" s="1368"/>
      <c r="F25" s="1389"/>
      <c r="G25" s="1389"/>
      <c r="H25" s="1389"/>
      <c r="I25" s="1389"/>
      <c r="J25" s="1389"/>
      <c r="K25" s="1382">
        <f>SUM('2.2 Detailed Cost Matrix'!O109:R109)</f>
        <v>0</v>
      </c>
      <c r="L25" s="1382">
        <f>SUM('2.2 Detailed Cost Matrix'!S109:W109,'2.2 Detailed Cost Matrix'!AA109)</f>
        <v>0</v>
      </c>
      <c r="M25" s="1382">
        <f>SUM('2.2 Detailed Cost Matrix'!X109:Z109,'2.2 Detailed Cost Matrix'!AB109:AC109)</f>
        <v>0</v>
      </c>
      <c r="N25" s="1382">
        <f>+'2.5 Atypicals &amp; provisions'!AE276</f>
        <v>0</v>
      </c>
      <c r="O25" s="1385"/>
      <c r="P25" s="1386">
        <f>SUM(F25:O25)</f>
        <v>0</v>
      </c>
    </row>
    <row r="26" spans="1:16" s="157" customFormat="1" ht="14.25">
      <c r="A26" s="1367"/>
      <c r="B26" s="413"/>
      <c r="C26" s="343"/>
      <c r="D26" s="343"/>
      <c r="E26" s="1387"/>
      <c r="F26" s="1384"/>
      <c r="G26" s="1384"/>
      <c r="H26" s="1384"/>
      <c r="I26" s="1384"/>
      <c r="J26" s="1384"/>
      <c r="K26" s="1382"/>
      <c r="L26" s="1382"/>
      <c r="M26" s="1382"/>
      <c r="N26" s="1382"/>
      <c r="O26" s="1382"/>
      <c r="P26" s="1386"/>
    </row>
    <row r="27" spans="1:16" s="157" customFormat="1" ht="14.25">
      <c r="A27" s="1367"/>
      <c r="B27" s="413"/>
      <c r="C27" s="343" t="s">
        <v>67</v>
      </c>
      <c r="D27" s="343"/>
      <c r="E27" s="1387"/>
      <c r="F27" s="1384">
        <f>+'2.2 Detailed Cost Matrix'!H123-'4.4 RP Margin Adjustment'!C47</f>
        <v>0</v>
      </c>
      <c r="G27" s="1384">
        <f>+'2.2 Detailed Cost Matrix'!I123-'4.4 RP Margin Adjustment'!D47</f>
        <v>0</v>
      </c>
      <c r="H27" s="1384">
        <f>+'2.2 Detailed Cost Matrix'!J123-'4.4 RP Margin Adjustment'!E47</f>
        <v>0</v>
      </c>
      <c r="I27" s="1384">
        <f>+'2.2 Detailed Cost Matrix'!K123-'4.4 RP Margin Adjustment'!F47</f>
        <v>0</v>
      </c>
      <c r="J27" s="1384">
        <f>SUM('2.2 Detailed Cost Matrix'!L123:M123)-SUM('4.4 RP Margin Adjustment'!G47:H47)</f>
        <v>0</v>
      </c>
      <c r="K27" s="1382">
        <f>SUM('2.2 Detailed Cost Matrix'!O123:R123)-SUM('4.4 RP Margin Adjustment'!J47:M47)</f>
        <v>0</v>
      </c>
      <c r="L27" s="1382">
        <f>SUM('2.2 Detailed Cost Matrix'!S123:W123,'2.2 Detailed Cost Matrix'!AA123)-SUM('4.4 RP Margin Adjustment'!N47:'4.4 RP Margin Adjustment'!R47,'4.4 RP Margin Adjustment'!V47)</f>
        <v>0</v>
      </c>
      <c r="M27" s="1382">
        <f>SUM('2.2 Detailed Cost Matrix'!X123:Z123,'2.2 Detailed Cost Matrix'!AB123:AC123)-SUM('4.4 RP Margin Adjustment'!S47:U47,'4.4 RP Margin Adjustment'!W47:X47)</f>
        <v>0</v>
      </c>
      <c r="N27" s="1382">
        <f>+'2.5 Atypicals &amp; provisions'!AE277-'2.5 Atypicals &amp; provisions'!AE322</f>
        <v>0</v>
      </c>
      <c r="O27" s="1385"/>
      <c r="P27" s="1386">
        <f>SUM(F27:O27)</f>
        <v>0</v>
      </c>
    </row>
    <row r="28" spans="1:16" s="157" customFormat="1" ht="14.25">
      <c r="A28" s="1367"/>
      <c r="B28" s="413"/>
      <c r="C28" s="413"/>
      <c r="D28" s="413"/>
      <c r="E28" s="1387"/>
      <c r="F28" s="1384"/>
      <c r="G28" s="1384"/>
      <c r="H28" s="1384"/>
      <c r="I28" s="1384"/>
      <c r="J28" s="1384"/>
      <c r="K28" s="1382"/>
      <c r="L28" s="1382"/>
      <c r="M28" s="1382"/>
      <c r="N28" s="1382"/>
      <c r="O28" s="1382"/>
      <c r="P28" s="1386"/>
    </row>
    <row r="29" spans="1:16" s="157" customFormat="1" ht="14.25">
      <c r="A29" s="1367"/>
      <c r="B29" s="413"/>
      <c r="C29" s="413" t="s">
        <v>1114</v>
      </c>
      <c r="D29" s="413"/>
      <c r="E29" s="1387"/>
      <c r="F29" s="1384">
        <f>+'2.2 Detailed Cost Matrix'!H137</f>
        <v>0</v>
      </c>
      <c r="G29" s="1384">
        <f>+'2.2 Detailed Cost Matrix'!I137</f>
        <v>0</v>
      </c>
      <c r="H29" s="1384">
        <f>+'2.2 Detailed Cost Matrix'!J137</f>
        <v>0</v>
      </c>
      <c r="I29" s="1384">
        <f>+'2.2 Detailed Cost Matrix'!K137</f>
        <v>0</v>
      </c>
      <c r="J29" s="1384">
        <f>SUM('2.2 Detailed Cost Matrix'!L137:M137)</f>
        <v>0</v>
      </c>
      <c r="K29" s="1382">
        <f>SUM('2.2 Detailed Cost Matrix'!O137:R137)</f>
        <v>0</v>
      </c>
      <c r="L29" s="1382">
        <f>SUM('2.2 Detailed Cost Matrix'!S137:W137,'2.2 Detailed Cost Matrix'!AA137)</f>
        <v>0</v>
      </c>
      <c r="M29" s="1382">
        <f>SUM('2.2 Detailed Cost Matrix'!X137:Z137,'2.2 Detailed Cost Matrix'!AB137:AC137)</f>
        <v>0</v>
      </c>
      <c r="N29" s="1382">
        <f>+'2.5 Atypicals &amp; provisions'!AE278</f>
        <v>0</v>
      </c>
      <c r="O29" s="1385"/>
      <c r="P29" s="1386">
        <f>SUM(F29:O29)</f>
        <v>0</v>
      </c>
    </row>
    <row r="30" spans="1:16" s="157" customFormat="1" ht="14.25">
      <c r="A30" s="1367"/>
      <c r="B30" s="413"/>
      <c r="C30" s="413"/>
      <c r="D30" s="413"/>
      <c r="E30" s="1387"/>
      <c r="F30" s="1384"/>
      <c r="G30" s="1384"/>
      <c r="H30" s="1384"/>
      <c r="I30" s="1384"/>
      <c r="J30" s="1384"/>
      <c r="K30" s="1382"/>
      <c r="L30" s="1382"/>
      <c r="M30" s="1382"/>
      <c r="N30" s="1382"/>
      <c r="O30" s="1382"/>
      <c r="P30" s="1386"/>
    </row>
    <row r="31" spans="1:16" s="157" customFormat="1" ht="14.25">
      <c r="A31" s="1367"/>
      <c r="B31" s="413"/>
      <c r="C31" s="413" t="s">
        <v>504</v>
      </c>
      <c r="D31" s="1390"/>
      <c r="E31" s="1387"/>
      <c r="F31" s="1384">
        <f>+'2.2 Detailed Cost Matrix'!H182+'2.2 Detailed Cost Matrix'!H183</f>
        <v>0</v>
      </c>
      <c r="G31" s="1384">
        <f>+'2.2 Detailed Cost Matrix'!I182+'2.2 Detailed Cost Matrix'!I183</f>
        <v>0</v>
      </c>
      <c r="H31" s="1389"/>
      <c r="I31" s="1389"/>
      <c r="J31" s="1384">
        <f>+'2.2 Detailed Cost Matrix'!M182+'2.2 Detailed Cost Matrix'!L183</f>
        <v>0</v>
      </c>
      <c r="K31" s="1385"/>
      <c r="L31" s="1385"/>
      <c r="M31" s="1385"/>
      <c r="N31" s="1385"/>
      <c r="O31" s="1385"/>
      <c r="P31" s="1386">
        <f>SUM(F31:O31)</f>
        <v>0</v>
      </c>
    </row>
    <row r="32" spans="1:16" ht="14.25">
      <c r="A32" s="1367"/>
      <c r="B32" s="343"/>
      <c r="C32" s="413"/>
      <c r="D32" s="1391"/>
      <c r="E32" s="1368"/>
      <c r="F32" s="1384"/>
      <c r="G32" s="1384"/>
      <c r="H32" s="1384"/>
      <c r="I32" s="1384"/>
      <c r="J32" s="1384"/>
      <c r="K32" s="1382"/>
      <c r="L32" s="1382"/>
      <c r="M32" s="1382"/>
      <c r="N32" s="1382"/>
      <c r="O32" s="1382"/>
      <c r="P32" s="1386"/>
    </row>
    <row r="33" spans="1:17" ht="14.25">
      <c r="A33" s="1367"/>
      <c r="B33" s="343"/>
      <c r="C33" s="514" t="s">
        <v>908</v>
      </c>
      <c r="D33" s="1391"/>
      <c r="E33" s="1368"/>
      <c r="F33" s="1384">
        <f>+'2.2 Detailed Cost Matrix'!H195</f>
        <v>0</v>
      </c>
      <c r="G33" s="1384">
        <f>+'2.2 Detailed Cost Matrix'!I195</f>
        <v>0</v>
      </c>
      <c r="H33" s="1389"/>
      <c r="I33" s="1389"/>
      <c r="J33" s="1389"/>
      <c r="K33" s="1385"/>
      <c r="L33" s="1385"/>
      <c r="M33" s="1385"/>
      <c r="N33" s="1385"/>
      <c r="O33" s="1385"/>
      <c r="P33" s="1386">
        <f>SUM(F33:O33)</f>
        <v>0</v>
      </c>
    </row>
    <row r="34" spans="1:17" ht="14.25">
      <c r="A34" s="1367"/>
      <c r="B34" s="343"/>
      <c r="C34" s="416"/>
      <c r="D34" s="1391"/>
      <c r="E34" s="1368"/>
      <c r="F34" s="1384"/>
      <c r="G34" s="1384"/>
      <c r="H34" s="1384"/>
      <c r="I34" s="1384"/>
      <c r="J34" s="1384"/>
      <c r="K34" s="1382"/>
      <c r="L34" s="1382"/>
      <c r="M34" s="1382"/>
      <c r="N34" s="1382"/>
      <c r="O34" s="1382"/>
      <c r="P34" s="1386"/>
    </row>
    <row r="35" spans="1:17" ht="14.25">
      <c r="A35" s="1367"/>
      <c r="B35" s="343"/>
      <c r="C35" s="269" t="s">
        <v>644</v>
      </c>
      <c r="D35" s="1391"/>
      <c r="E35" s="1368"/>
      <c r="F35" s="1392">
        <f>+'1.3 Full Activity costs'!D13</f>
        <v>0</v>
      </c>
      <c r="G35" s="1392">
        <f>+'1.3 Full Activity costs'!E13</f>
        <v>0</v>
      </c>
      <c r="H35" s="1392">
        <f>+'1.3 Full Activity costs'!F13</f>
        <v>0</v>
      </c>
      <c r="I35" s="1392">
        <f>+'1.3 Full Activity costs'!G13</f>
        <v>0</v>
      </c>
      <c r="J35" s="1392">
        <f>SUM('1.3 Full Activity costs'!H13:I13)</f>
        <v>0</v>
      </c>
      <c r="K35" s="1393">
        <f>SUM('1.3 Full Activity costs'!J13:M13)</f>
        <v>0</v>
      </c>
      <c r="L35" s="1393">
        <f>SUM('1.3 Full Activity costs'!N13:R13,'1.3 Full Activity costs'!U13)</f>
        <v>0</v>
      </c>
      <c r="M35" s="1393">
        <f>SUM('1.3 Full Activity costs'!S13:U13,'1.3 Full Activity costs'!W13:X13)</f>
        <v>0</v>
      </c>
      <c r="N35" s="1393">
        <f>+'1.3 Full Activity costs'!Y13</f>
        <v>0</v>
      </c>
      <c r="O35" s="1393">
        <f>+'1.3 Full Activity costs'!Z13</f>
        <v>0</v>
      </c>
      <c r="P35" s="1386">
        <f>SUM(F35:O35)</f>
        <v>0</v>
      </c>
    </row>
    <row r="36" spans="1:17" ht="15.75" thickBot="1">
      <c r="A36" s="1367"/>
      <c r="B36" s="461"/>
      <c r="C36" s="343"/>
      <c r="D36" s="1391"/>
      <c r="E36" s="1368"/>
      <c r="F36" s="1394"/>
      <c r="G36" s="1382"/>
      <c r="H36" s="1382"/>
      <c r="I36" s="1382"/>
      <c r="J36" s="1382"/>
      <c r="K36" s="1382"/>
      <c r="L36" s="1382"/>
      <c r="M36" s="1382"/>
      <c r="N36" s="1382"/>
      <c r="O36" s="1382"/>
      <c r="P36" s="1395"/>
    </row>
    <row r="37" spans="1:17" s="560" customFormat="1" ht="15.75" thickBot="1">
      <c r="A37" s="1396"/>
      <c r="B37" s="1397"/>
      <c r="C37" s="1398"/>
      <c r="D37" s="1399" t="s">
        <v>148</v>
      </c>
      <c r="E37" s="1400"/>
      <c r="F37" s="1401">
        <f>SUM(F11:F36)</f>
        <v>0</v>
      </c>
      <c r="G37" s="1402">
        <f t="shared" ref="G37:P37" si="0">SUM(G11:G36)</f>
        <v>0</v>
      </c>
      <c r="H37" s="1402">
        <f t="shared" si="0"/>
        <v>0</v>
      </c>
      <c r="I37" s="1402">
        <f t="shared" si="0"/>
        <v>0</v>
      </c>
      <c r="J37" s="1402">
        <f t="shared" si="0"/>
        <v>0</v>
      </c>
      <c r="K37" s="1402">
        <f t="shared" si="0"/>
        <v>0</v>
      </c>
      <c r="L37" s="1402">
        <f t="shared" si="0"/>
        <v>0</v>
      </c>
      <c r="M37" s="1402">
        <f t="shared" si="0"/>
        <v>0</v>
      </c>
      <c r="N37" s="1402">
        <f t="shared" si="0"/>
        <v>0</v>
      </c>
      <c r="O37" s="1402">
        <f t="shared" si="0"/>
        <v>0</v>
      </c>
      <c r="P37" s="1403">
        <f t="shared" si="0"/>
        <v>0</v>
      </c>
      <c r="Q37" s="559"/>
    </row>
    <row r="38" spans="1:17" ht="14.25">
      <c r="A38" s="413"/>
      <c r="B38" s="1364"/>
      <c r="C38" s="1365"/>
      <c r="D38" s="1365"/>
      <c r="E38" s="1365"/>
      <c r="F38" s="1404"/>
      <c r="G38" s="1404"/>
      <c r="H38" s="1404"/>
      <c r="I38" s="1404"/>
      <c r="J38" s="1404"/>
      <c r="K38" s="1404"/>
      <c r="L38" s="1404"/>
      <c r="M38" s="1404"/>
      <c r="N38" s="1404"/>
      <c r="O38" s="1404"/>
      <c r="P38" s="1405"/>
    </row>
    <row r="39" spans="1:17" ht="14.25">
      <c r="A39" s="413"/>
      <c r="B39" s="413"/>
      <c r="C39" s="1547" t="s">
        <v>474</v>
      </c>
      <c r="E39" s="1406"/>
      <c r="F39" s="1406"/>
      <c r="G39" s="1406"/>
      <c r="H39" s="1406"/>
      <c r="I39" s="1406"/>
      <c r="J39" s="1406"/>
      <c r="K39" s="1406"/>
      <c r="L39" s="1406"/>
      <c r="M39" s="1406"/>
      <c r="N39" s="1406"/>
      <c r="O39" s="1406"/>
      <c r="P39" s="1405"/>
    </row>
    <row r="40" spans="1:17" ht="17.25" customHeight="1">
      <c r="A40" s="413"/>
      <c r="B40" s="413"/>
      <c r="C40" s="1548">
        <v>1</v>
      </c>
      <c r="D40" s="2786" t="s">
        <v>73</v>
      </c>
      <c r="E40" s="2786"/>
      <c r="F40" s="2786"/>
      <c r="G40" s="2786"/>
      <c r="H40" s="2786"/>
      <c r="I40" s="2786"/>
      <c r="J40" s="2786"/>
      <c r="K40" s="2786"/>
      <c r="L40" s="2786"/>
      <c r="M40" s="2786"/>
      <c r="N40" s="1551"/>
      <c r="O40" s="1551"/>
      <c r="P40" s="1550"/>
    </row>
    <row r="41" spans="1:17" ht="15.75" customHeight="1">
      <c r="A41" s="413"/>
      <c r="B41" s="413"/>
      <c r="C41" s="1548">
        <f>+C40+1</f>
        <v>2</v>
      </c>
      <c r="D41" s="2786" t="s">
        <v>449</v>
      </c>
      <c r="E41" s="2786"/>
      <c r="F41" s="2786"/>
      <c r="G41" s="2786"/>
      <c r="H41" s="2786"/>
      <c r="I41" s="2786"/>
      <c r="J41" s="2786"/>
      <c r="K41" s="2786"/>
      <c r="L41" s="2786"/>
      <c r="M41" s="2786"/>
      <c r="N41" s="2786"/>
      <c r="O41" s="2786"/>
      <c r="P41" s="1405"/>
    </row>
    <row r="42" spans="1:17" ht="15.75" customHeight="1">
      <c r="A42" s="411"/>
      <c r="B42" s="411"/>
      <c r="C42" s="1548">
        <v>3</v>
      </c>
      <c r="D42" s="2786" t="s">
        <v>704</v>
      </c>
      <c r="E42" s="2786"/>
      <c r="F42" s="2786"/>
      <c r="G42" s="2786"/>
      <c r="H42" s="2786"/>
      <c r="I42" s="2786"/>
      <c r="J42" s="2786"/>
      <c r="K42" s="2786"/>
      <c r="L42" s="2786"/>
      <c r="M42" s="2786"/>
      <c r="N42" s="2786"/>
      <c r="O42" s="2786"/>
      <c r="P42" s="395"/>
    </row>
    <row r="43" spans="1:17" ht="33" customHeight="1">
      <c r="A43" s="411"/>
      <c r="B43" s="411"/>
      <c r="C43" s="1548">
        <v>4</v>
      </c>
      <c r="D43" s="2786" t="s">
        <v>303</v>
      </c>
      <c r="E43" s="2786"/>
      <c r="F43" s="2786"/>
      <c r="G43" s="2786"/>
      <c r="H43" s="2786"/>
      <c r="I43" s="2786"/>
      <c r="J43" s="2786"/>
      <c r="K43" s="2786"/>
      <c r="L43" s="2786"/>
      <c r="M43" s="2786"/>
      <c r="N43" s="2786"/>
      <c r="O43" s="2786"/>
      <c r="P43" s="395"/>
    </row>
    <row r="44" spans="1:17" ht="32.25" customHeight="1">
      <c r="A44" s="411"/>
      <c r="B44" s="411"/>
      <c r="C44" s="1548">
        <v>5</v>
      </c>
      <c r="D44" s="2786" t="s">
        <v>1220</v>
      </c>
      <c r="E44" s="2786"/>
      <c r="F44" s="2786"/>
      <c r="G44" s="2786"/>
      <c r="H44" s="2786"/>
      <c r="I44" s="2786"/>
      <c r="J44" s="2786"/>
      <c r="K44" s="2786"/>
      <c r="L44" s="2786"/>
      <c r="M44" s="2786"/>
      <c r="N44" s="2786"/>
      <c r="O44" s="2786"/>
      <c r="P44" s="395"/>
    </row>
    <row r="45" spans="1:17" ht="15" customHeight="1">
      <c r="A45" s="411"/>
      <c r="B45" s="411"/>
      <c r="C45" s="1549">
        <v>6</v>
      </c>
      <c r="D45" s="2786" t="s">
        <v>897</v>
      </c>
      <c r="E45" s="2786"/>
      <c r="F45" s="2786"/>
      <c r="G45" s="2786"/>
      <c r="H45" s="2786"/>
      <c r="I45" s="2786"/>
      <c r="J45" s="2786"/>
      <c r="K45" s="2786"/>
      <c r="L45" s="2786"/>
      <c r="M45" s="2786"/>
      <c r="N45" s="2786"/>
      <c r="O45" s="2786"/>
      <c r="P45" s="395"/>
    </row>
  </sheetData>
  <sheetProtection password="C634" sheet="1"/>
  <mergeCells count="16">
    <mergeCell ref="P6:P8"/>
    <mergeCell ref="K7:M7"/>
    <mergeCell ref="F6:M6"/>
    <mergeCell ref="N6:N8"/>
    <mergeCell ref="O6:O8"/>
    <mergeCell ref="D45:M45"/>
    <mergeCell ref="N45:O45"/>
    <mergeCell ref="D40:M40"/>
    <mergeCell ref="D41:M41"/>
    <mergeCell ref="N41:O41"/>
    <mergeCell ref="D42:M42"/>
    <mergeCell ref="N42:O42"/>
    <mergeCell ref="D43:M43"/>
    <mergeCell ref="N43:O43"/>
    <mergeCell ref="D44:M44"/>
    <mergeCell ref="N44:O44"/>
  </mergeCells>
  <phoneticPr fontId="0" type="noConversion"/>
  <printOptions horizontalCentered="1"/>
  <pageMargins left="0.15748031496062992" right="0.15748031496062992" top="0.59055118110236227" bottom="0.36" header="0.31496062992125984" footer="0.11811023622047245"/>
  <pageSetup paperSize="8" scale="91" orientation="landscape" r:id="rId1"/>
  <headerFooter alignWithMargins="0">
    <oddHeader>&amp;R&amp;"CG Omega,Bold"&amp;18&amp;A</oddHeader>
    <oddFooter>&amp;L&amp;8&amp;D
&amp;T&amp;R&amp;8&amp;Z&amp;F</oddFooter>
  </headerFooter>
  <legacyDrawing r:id="rId2"/>
</worksheet>
</file>

<file path=xl/worksheets/sheet8.xml><?xml version="1.0" encoding="utf-8"?>
<worksheet xmlns="http://schemas.openxmlformats.org/spreadsheetml/2006/main" xmlns:r="http://schemas.openxmlformats.org/officeDocument/2006/relationships">
  <sheetPr codeName="Sheet11">
    <pageSetUpPr fitToPage="1"/>
  </sheetPr>
  <dimension ref="A1:AL149"/>
  <sheetViews>
    <sheetView topLeftCell="C170" zoomScale="85" zoomScaleNormal="85" workbookViewId="0">
      <selection activeCell="D13" sqref="D13"/>
    </sheetView>
  </sheetViews>
  <sheetFormatPr defaultRowHeight="12.75" outlineLevelRow="1"/>
  <cols>
    <col min="1" max="1" width="3.625" style="1407" customWidth="1"/>
    <col min="2" max="2" width="3.375" style="1407" customWidth="1"/>
    <col min="3" max="3" width="19.875" style="1407" customWidth="1"/>
    <col min="4" max="37" width="7.625" style="1407" customWidth="1"/>
    <col min="38" max="38" width="2.5" style="1408" customWidth="1"/>
    <col min="39" max="16384" width="9" style="1407"/>
  </cols>
  <sheetData>
    <row r="1" spans="1:38" s="241" customFormat="1" ht="26.25">
      <c r="A1" s="67" t="str">
        <f>+Cover!$E$8</f>
        <v>Regulatory Reporting Pack (RRP)</v>
      </c>
      <c r="G1" s="484"/>
      <c r="H1" s="291" t="str">
        <f>+'Check&amp;Bal report'!$H$1</f>
        <v xml:space="preserve"> </v>
      </c>
      <c r="I1" s="242"/>
    </row>
    <row r="2" spans="1:38" s="241" customFormat="1" ht="26.25">
      <c r="A2" s="41" t="str">
        <f>+'Names and date input'!$D$21</f>
        <v>CN West</v>
      </c>
      <c r="B2" s="243"/>
    </row>
    <row r="3" spans="1:38" s="245" customFormat="1" ht="27" thickBot="1">
      <c r="A3" s="69" t="str">
        <f>+'Names and date input'!$D$9</f>
        <v>2009-10</v>
      </c>
    </row>
    <row r="5" spans="1:38">
      <c r="B5" s="1409"/>
      <c r="C5" s="1410" t="s">
        <v>223</v>
      </c>
      <c r="D5" s="1411"/>
      <c r="E5" s="1411"/>
      <c r="F5" s="1411"/>
      <c r="G5" s="1411"/>
      <c r="H5" s="1411"/>
      <c r="I5" s="1410"/>
      <c r="J5" s="1411"/>
      <c r="K5" s="1411"/>
      <c r="L5" s="1411"/>
      <c r="M5" s="1411"/>
      <c r="N5" s="1411"/>
      <c r="O5" s="1411"/>
      <c r="P5" s="1411"/>
      <c r="Q5" s="1411"/>
      <c r="R5" s="1411"/>
      <c r="S5" s="1411"/>
      <c r="T5" s="1411"/>
      <c r="U5" s="1411"/>
      <c r="V5" s="1411"/>
      <c r="W5" s="1411"/>
      <c r="X5" s="1411"/>
      <c r="Y5" s="1411"/>
      <c r="Z5" s="1411"/>
      <c r="AA5" s="1411"/>
      <c r="AB5" s="1411"/>
      <c r="AC5" s="1411"/>
      <c r="AD5" s="1411"/>
      <c r="AE5" s="1411"/>
      <c r="AF5" s="1411"/>
      <c r="AG5" s="1411"/>
      <c r="AH5" s="1411"/>
      <c r="AI5" s="1411"/>
      <c r="AJ5" s="1411"/>
      <c r="AK5" s="1411"/>
      <c r="AL5" s="1412"/>
    </row>
    <row r="6" spans="1:38">
      <c r="B6" s="1413"/>
      <c r="C6" s="1414"/>
      <c r="D6" s="1408"/>
      <c r="E6" s="1408"/>
      <c r="F6" s="1408"/>
      <c r="G6" s="1408"/>
      <c r="H6" s="1408"/>
      <c r="I6" s="1408"/>
      <c r="J6" s="1408"/>
      <c r="K6" s="1408"/>
      <c r="L6" s="1408"/>
      <c r="M6" s="1408"/>
      <c r="N6" s="1408"/>
      <c r="O6" s="1408"/>
      <c r="P6" s="1408"/>
      <c r="Q6" s="1408"/>
      <c r="R6" s="1408"/>
      <c r="S6" s="1408"/>
      <c r="T6" s="1408"/>
      <c r="U6" s="1408"/>
      <c r="V6" s="1408"/>
      <c r="W6" s="1408"/>
      <c r="X6" s="1408"/>
      <c r="Y6" s="1408"/>
      <c r="Z6" s="1408"/>
      <c r="AA6" s="1408"/>
      <c r="AB6" s="1408"/>
      <c r="AC6" s="1408"/>
      <c r="AD6" s="1408"/>
      <c r="AE6" s="1408"/>
      <c r="AF6" s="1408"/>
      <c r="AG6" s="1408"/>
      <c r="AH6" s="1408"/>
      <c r="AI6" s="1408"/>
      <c r="AJ6" s="1408"/>
      <c r="AK6" s="1408"/>
      <c r="AL6" s="1415"/>
    </row>
    <row r="7" spans="1:38" ht="14.25" customHeight="1">
      <c r="B7" s="1413"/>
      <c r="C7" s="1414"/>
      <c r="D7" s="2807" t="s">
        <v>484</v>
      </c>
      <c r="E7" s="2808"/>
      <c r="F7" s="2808"/>
      <c r="G7" s="2808"/>
      <c r="H7" s="2808"/>
      <c r="I7" s="2808"/>
      <c r="J7" s="2808"/>
      <c r="K7" s="2808"/>
      <c r="L7" s="2808"/>
      <c r="M7" s="2808"/>
      <c r="N7" s="2808"/>
      <c r="O7" s="2808"/>
      <c r="P7" s="2808"/>
      <c r="Q7" s="2808"/>
      <c r="R7" s="2808"/>
      <c r="S7" s="2808"/>
      <c r="T7" s="2808"/>
      <c r="U7" s="2808"/>
      <c r="V7" s="2808"/>
      <c r="W7" s="2808"/>
      <c r="X7" s="2809"/>
      <c r="Y7" s="2795" t="s">
        <v>201</v>
      </c>
      <c r="Z7" s="2795" t="s">
        <v>390</v>
      </c>
      <c r="AA7" s="2795" t="s">
        <v>282</v>
      </c>
      <c r="AB7" s="2795" t="s">
        <v>391</v>
      </c>
      <c r="AC7" s="2795" t="s">
        <v>546</v>
      </c>
      <c r="AD7" s="2795" t="s">
        <v>1003</v>
      </c>
      <c r="AE7" s="2795" t="s">
        <v>1163</v>
      </c>
      <c r="AF7" s="2795" t="s">
        <v>561</v>
      </c>
      <c r="AG7" s="2795" t="s">
        <v>392</v>
      </c>
      <c r="AH7" s="2795" t="s">
        <v>393</v>
      </c>
      <c r="AI7" s="2795" t="s">
        <v>580</v>
      </c>
      <c r="AJ7" s="2795" t="s">
        <v>889</v>
      </c>
      <c r="AK7" s="2798" t="s">
        <v>890</v>
      </c>
      <c r="AL7" s="1416"/>
    </row>
    <row r="8" spans="1:38" ht="14.25" customHeight="1">
      <c r="B8" s="1413"/>
      <c r="C8" s="1414"/>
      <c r="D8" s="2801" t="s">
        <v>891</v>
      </c>
      <c r="E8" s="2802"/>
      <c r="F8" s="2802"/>
      <c r="G8" s="2802"/>
      <c r="H8" s="2802"/>
      <c r="I8" s="2803"/>
      <c r="J8" s="2804" t="s">
        <v>892</v>
      </c>
      <c r="K8" s="2805"/>
      <c r="L8" s="2805"/>
      <c r="M8" s="2805"/>
      <c r="N8" s="2805"/>
      <c r="O8" s="2805"/>
      <c r="P8" s="2805"/>
      <c r="Q8" s="2805"/>
      <c r="R8" s="2805"/>
      <c r="S8" s="2805"/>
      <c r="T8" s="2805"/>
      <c r="U8" s="2805"/>
      <c r="V8" s="2805"/>
      <c r="W8" s="2805"/>
      <c r="X8" s="2806"/>
      <c r="Y8" s="2796"/>
      <c r="Z8" s="2796"/>
      <c r="AA8" s="2796"/>
      <c r="AB8" s="2796"/>
      <c r="AC8" s="2796"/>
      <c r="AD8" s="2796"/>
      <c r="AE8" s="2796"/>
      <c r="AF8" s="2796"/>
      <c r="AG8" s="2796"/>
      <c r="AH8" s="2796"/>
      <c r="AI8" s="2796"/>
      <c r="AJ8" s="2796"/>
      <c r="AK8" s="2799"/>
      <c r="AL8" s="1416"/>
    </row>
    <row r="9" spans="1:38" ht="156.75" customHeight="1">
      <c r="B9" s="1413"/>
      <c r="C9" s="1635" t="s">
        <v>1015</v>
      </c>
      <c r="D9" s="1636" t="s">
        <v>304</v>
      </c>
      <c r="E9" s="1636" t="s">
        <v>992</v>
      </c>
      <c r="F9" s="1636" t="s">
        <v>894</v>
      </c>
      <c r="G9" s="1636" t="s">
        <v>584</v>
      </c>
      <c r="H9" s="1636" t="s">
        <v>536</v>
      </c>
      <c r="I9" s="1636" t="s">
        <v>1167</v>
      </c>
      <c r="J9" s="1636" t="s">
        <v>876</v>
      </c>
      <c r="K9" s="1637" t="s">
        <v>877</v>
      </c>
      <c r="L9" s="1637" t="s">
        <v>583</v>
      </c>
      <c r="M9" s="1637" t="s">
        <v>827</v>
      </c>
      <c r="N9" s="1637" t="s">
        <v>828</v>
      </c>
      <c r="O9" s="1637" t="s">
        <v>448</v>
      </c>
      <c r="P9" s="1637" t="s">
        <v>305</v>
      </c>
      <c r="Q9" s="1637" t="s">
        <v>485</v>
      </c>
      <c r="R9" s="1637" t="s">
        <v>152</v>
      </c>
      <c r="S9" s="1637" t="s">
        <v>507</v>
      </c>
      <c r="T9" s="1637" t="s">
        <v>154</v>
      </c>
      <c r="U9" s="1637" t="s">
        <v>878</v>
      </c>
      <c r="V9" s="1637" t="s">
        <v>879</v>
      </c>
      <c r="W9" s="1637" t="s">
        <v>579</v>
      </c>
      <c r="X9" s="1637" t="s">
        <v>306</v>
      </c>
      <c r="Y9" s="2797"/>
      <c r="Z9" s="2797"/>
      <c r="AA9" s="2797"/>
      <c r="AB9" s="2797"/>
      <c r="AC9" s="2797"/>
      <c r="AD9" s="2797"/>
      <c r="AE9" s="2797"/>
      <c r="AF9" s="2797"/>
      <c r="AG9" s="2797"/>
      <c r="AH9" s="2797"/>
      <c r="AI9" s="2797"/>
      <c r="AJ9" s="2797"/>
      <c r="AK9" s="2800"/>
      <c r="AL9" s="1416"/>
    </row>
    <row r="10" spans="1:38">
      <c r="B10" s="1413"/>
      <c r="C10" s="1638"/>
      <c r="D10" s="1639" t="s">
        <v>1168</v>
      </c>
      <c r="E10" s="1639" t="s">
        <v>1168</v>
      </c>
      <c r="F10" s="1639" t="s">
        <v>1168</v>
      </c>
      <c r="G10" s="1639" t="s">
        <v>1168</v>
      </c>
      <c r="H10" s="1639" t="s">
        <v>1168</v>
      </c>
      <c r="I10" s="1639" t="s">
        <v>1168</v>
      </c>
      <c r="J10" s="1639" t="s">
        <v>1168</v>
      </c>
      <c r="K10" s="1639" t="s">
        <v>1168</v>
      </c>
      <c r="L10" s="1639" t="s">
        <v>1168</v>
      </c>
      <c r="M10" s="1639" t="s">
        <v>1168</v>
      </c>
      <c r="N10" s="1639" t="s">
        <v>1168</v>
      </c>
      <c r="O10" s="1639" t="s">
        <v>1168</v>
      </c>
      <c r="P10" s="1639" t="s">
        <v>1168</v>
      </c>
      <c r="Q10" s="1639" t="s">
        <v>1168</v>
      </c>
      <c r="R10" s="1639" t="s">
        <v>1168</v>
      </c>
      <c r="S10" s="1639" t="s">
        <v>1168</v>
      </c>
      <c r="T10" s="1639" t="s">
        <v>1168</v>
      </c>
      <c r="U10" s="1639" t="s">
        <v>1168</v>
      </c>
      <c r="V10" s="1639" t="s">
        <v>1168</v>
      </c>
      <c r="W10" s="1639" t="s">
        <v>1168</v>
      </c>
      <c r="X10" s="1639" t="s">
        <v>1168</v>
      </c>
      <c r="Y10" s="1639" t="s">
        <v>1168</v>
      </c>
      <c r="Z10" s="1639" t="s">
        <v>1168</v>
      </c>
      <c r="AA10" s="1639" t="s">
        <v>1168</v>
      </c>
      <c r="AB10" s="1639" t="s">
        <v>1168</v>
      </c>
      <c r="AC10" s="1639" t="s">
        <v>1168</v>
      </c>
      <c r="AD10" s="1639" t="s">
        <v>1168</v>
      </c>
      <c r="AE10" s="1639" t="s">
        <v>1168</v>
      </c>
      <c r="AF10" s="1639" t="s">
        <v>1168</v>
      </c>
      <c r="AG10" s="1639" t="s">
        <v>1168</v>
      </c>
      <c r="AH10" s="1639" t="s">
        <v>1168</v>
      </c>
      <c r="AI10" s="1639" t="s">
        <v>1168</v>
      </c>
      <c r="AJ10" s="1639" t="s">
        <v>1168</v>
      </c>
      <c r="AK10" s="1639" t="s">
        <v>1168</v>
      </c>
      <c r="AL10" s="1415"/>
    </row>
    <row r="11" spans="1:38">
      <c r="B11" s="1413"/>
      <c r="C11" s="1640"/>
      <c r="D11" s="1641"/>
      <c r="E11" s="1641"/>
      <c r="F11" s="1641"/>
      <c r="G11" s="1641"/>
      <c r="H11" s="1641"/>
      <c r="I11" s="1641"/>
      <c r="J11" s="1641"/>
      <c r="K11" s="1641"/>
      <c r="L11" s="1641"/>
      <c r="M11" s="1641"/>
      <c r="N11" s="1641"/>
      <c r="O11" s="1641"/>
      <c r="P11" s="1641"/>
      <c r="Q11" s="1641"/>
      <c r="R11" s="1641"/>
      <c r="S11" s="1641"/>
      <c r="T11" s="1641"/>
      <c r="U11" s="1641"/>
      <c r="V11" s="1641"/>
      <c r="W11" s="1641"/>
      <c r="X11" s="1641"/>
      <c r="Y11" s="1641"/>
      <c r="Z11" s="1641"/>
      <c r="AA11" s="1641"/>
      <c r="AB11" s="1641"/>
      <c r="AC11" s="1641"/>
      <c r="AD11" s="1641"/>
      <c r="AE11" s="1641"/>
      <c r="AF11" s="1641"/>
      <c r="AG11" s="1641"/>
      <c r="AH11" s="1641"/>
      <c r="AI11" s="1641"/>
      <c r="AJ11" s="1641"/>
      <c r="AK11" s="1641"/>
      <c r="AL11" s="1415"/>
    </row>
    <row r="12" spans="1:38">
      <c r="B12" s="1413"/>
      <c r="C12" s="2161">
        <f>+'Names and date input'!D12</f>
        <v>40268</v>
      </c>
      <c r="D12" s="1642">
        <f>+'2.2 Detailed Cost Matrix'!H211</f>
        <v>0</v>
      </c>
      <c r="E12" s="1642">
        <f>+'2.2 Detailed Cost Matrix'!I211</f>
        <v>0</v>
      </c>
      <c r="F12" s="1642">
        <f>+'2.2 Detailed Cost Matrix'!J211</f>
        <v>0</v>
      </c>
      <c r="G12" s="1642">
        <f>+'2.2 Detailed Cost Matrix'!K211</f>
        <v>0</v>
      </c>
      <c r="H12" s="1642">
        <f>+'2.2 Detailed Cost Matrix'!L211</f>
        <v>0</v>
      </c>
      <c r="I12" s="1642">
        <f>+'2.2 Detailed Cost Matrix'!M211</f>
        <v>0</v>
      </c>
      <c r="J12" s="1642">
        <f>+'2.2 Detailed Cost Matrix'!O211</f>
        <v>0</v>
      </c>
      <c r="K12" s="1642">
        <f>+'2.2 Detailed Cost Matrix'!P211</f>
        <v>0</v>
      </c>
      <c r="L12" s="1642">
        <f>+'2.2 Detailed Cost Matrix'!Q211</f>
        <v>0</v>
      </c>
      <c r="M12" s="1642">
        <f>+'2.2 Detailed Cost Matrix'!R211</f>
        <v>0</v>
      </c>
      <c r="N12" s="1642">
        <f>+'2.2 Detailed Cost Matrix'!S211</f>
        <v>0</v>
      </c>
      <c r="O12" s="1642">
        <f>+'2.2 Detailed Cost Matrix'!T211</f>
        <v>0</v>
      </c>
      <c r="P12" s="1642">
        <f>+'2.2 Detailed Cost Matrix'!U211</f>
        <v>0</v>
      </c>
      <c r="Q12" s="1642">
        <f>+'2.2 Detailed Cost Matrix'!V211</f>
        <v>0</v>
      </c>
      <c r="R12" s="1642">
        <f>+'2.2 Detailed Cost Matrix'!W211</f>
        <v>0</v>
      </c>
      <c r="S12" s="1642">
        <f>+'2.2 Detailed Cost Matrix'!X211</f>
        <v>0</v>
      </c>
      <c r="T12" s="1642">
        <f>+'2.2 Detailed Cost Matrix'!Y211</f>
        <v>0</v>
      </c>
      <c r="U12" s="1642">
        <f>+'2.2 Detailed Cost Matrix'!Z211</f>
        <v>0</v>
      </c>
      <c r="V12" s="1642">
        <f>+'2.2 Detailed Cost Matrix'!AA211</f>
        <v>0</v>
      </c>
      <c r="W12" s="1642">
        <f>+'2.2 Detailed Cost Matrix'!AB211</f>
        <v>0</v>
      </c>
      <c r="X12" s="1642">
        <f>+'2.2 Detailed Cost Matrix'!AC211</f>
        <v>0</v>
      </c>
      <c r="Y12" s="1642">
        <f>SUM('4.3 DPCR4 basis'!$F$33:$H$33,-'2.5 Atypicals &amp; provisions'!AE322)</f>
        <v>0</v>
      </c>
      <c r="Z12" s="1642">
        <f>+'3.2 Cash Pension contributions'!$P$91</f>
        <v>0</v>
      </c>
      <c r="AA12" s="1642">
        <f>SUM('2.2 Detailed Cost Matrix'!AJ211:AK211)</f>
        <v>0</v>
      </c>
      <c r="AB12" s="1642">
        <f>SUM('2.2 Detailed Cost Matrix'!AF211:AH211)</f>
        <v>0</v>
      </c>
      <c r="AC12" s="1642">
        <f>SUM('2.2 Detailed Cost Matrix'!AL211:AM211)</f>
        <v>0</v>
      </c>
      <c r="AD12" s="1642">
        <f>+'2.2 Detailed Cost Matrix'!AI211</f>
        <v>0</v>
      </c>
      <c r="AE12" s="1642">
        <f>+'4.4 RP Margin Adjustment'!AI47+'2.5 Atypicals &amp; provisions'!AE322</f>
        <v>0</v>
      </c>
      <c r="AF12" s="1642">
        <f>SUM('2.2 Detailed Cost Matrix'!$AN$166,'2.6 Miscellaneous'!$G$22)</f>
        <v>0</v>
      </c>
      <c r="AG12" s="1642">
        <f>+'2.6 Miscellaneous'!$G$12</f>
        <v>0</v>
      </c>
      <c r="AH12" s="1642">
        <f>+'2.6 Miscellaneous'!$G$10</f>
        <v>0</v>
      </c>
      <c r="AI12" s="1642">
        <f>-SUM('3.2 Cash Pension contributions'!P13:P22,'3.2 Cash Pension contributions'!P40:P49,'3.2 Cash Pension contributions'!P67:P76)</f>
        <v>0</v>
      </c>
      <c r="AJ12" s="1642">
        <f>+'2.1 Reg Accounts Rec'!F24-SUM(D12:AI12)</f>
        <v>0</v>
      </c>
      <c r="AK12" s="1642">
        <f>SUM(D12:AJ12)</f>
        <v>0</v>
      </c>
      <c r="AL12" s="1643"/>
    </row>
    <row r="13" spans="1:38">
      <c r="B13" s="1413"/>
      <c r="C13" s="2161" t="s">
        <v>1073</v>
      </c>
      <c r="D13" s="1644"/>
      <c r="E13" s="1644"/>
      <c r="F13" s="1644"/>
      <c r="G13" s="1644"/>
      <c r="H13" s="1644"/>
      <c r="I13" s="1644"/>
      <c r="J13" s="1644"/>
      <c r="K13" s="1644"/>
      <c r="L13" s="1644"/>
      <c r="M13" s="1644"/>
      <c r="N13" s="1644"/>
      <c r="O13" s="1644"/>
      <c r="P13" s="1644"/>
      <c r="Q13" s="1644"/>
      <c r="R13" s="1644"/>
      <c r="S13" s="1644"/>
      <c r="T13" s="1644"/>
      <c r="U13" s="1644"/>
      <c r="V13" s="1644"/>
      <c r="W13" s="1644"/>
      <c r="X13" s="1644"/>
      <c r="Y13" s="1644"/>
      <c r="Z13" s="1644"/>
      <c r="AA13" s="1644"/>
      <c r="AB13" s="1644"/>
      <c r="AC13" s="1644"/>
      <c r="AD13" s="1644"/>
      <c r="AE13" s="1644"/>
      <c r="AF13" s="1644"/>
      <c r="AG13" s="1644"/>
      <c r="AH13" s="1644"/>
      <c r="AI13" s="1644"/>
      <c r="AJ13" s="1644"/>
      <c r="AK13" s="1645">
        <f>SUM(D13:AJ13)</f>
        <v>0</v>
      </c>
      <c r="AL13" s="1643"/>
    </row>
    <row r="14" spans="1:38">
      <c r="B14" s="1413"/>
      <c r="C14" s="2161">
        <f>+C12</f>
        <v>40268</v>
      </c>
      <c r="D14" s="1642">
        <f>SUM(D12:D13)</f>
        <v>0</v>
      </c>
      <c r="E14" s="1642">
        <f t="shared" ref="E14:AK14" si="0">SUM(E12:E13)</f>
        <v>0</v>
      </c>
      <c r="F14" s="1642">
        <f t="shared" si="0"/>
        <v>0</v>
      </c>
      <c r="G14" s="1642">
        <f t="shared" si="0"/>
        <v>0</v>
      </c>
      <c r="H14" s="1642">
        <f t="shared" si="0"/>
        <v>0</v>
      </c>
      <c r="I14" s="1642">
        <f t="shared" si="0"/>
        <v>0</v>
      </c>
      <c r="J14" s="1642">
        <f t="shared" si="0"/>
        <v>0</v>
      </c>
      <c r="K14" s="1642">
        <f t="shared" si="0"/>
        <v>0</v>
      </c>
      <c r="L14" s="1642">
        <f t="shared" si="0"/>
        <v>0</v>
      </c>
      <c r="M14" s="1642">
        <f t="shared" si="0"/>
        <v>0</v>
      </c>
      <c r="N14" s="1642">
        <f t="shared" si="0"/>
        <v>0</v>
      </c>
      <c r="O14" s="1642">
        <f t="shared" si="0"/>
        <v>0</v>
      </c>
      <c r="P14" s="1642">
        <f t="shared" si="0"/>
        <v>0</v>
      </c>
      <c r="Q14" s="1642">
        <f t="shared" si="0"/>
        <v>0</v>
      </c>
      <c r="R14" s="1642">
        <f t="shared" si="0"/>
        <v>0</v>
      </c>
      <c r="S14" s="1642">
        <f t="shared" si="0"/>
        <v>0</v>
      </c>
      <c r="T14" s="1642">
        <f t="shared" si="0"/>
        <v>0</v>
      </c>
      <c r="U14" s="1642">
        <f t="shared" si="0"/>
        <v>0</v>
      </c>
      <c r="V14" s="1642">
        <f t="shared" si="0"/>
        <v>0</v>
      </c>
      <c r="W14" s="1642">
        <f t="shared" si="0"/>
        <v>0</v>
      </c>
      <c r="X14" s="1642">
        <f t="shared" si="0"/>
        <v>0</v>
      </c>
      <c r="Y14" s="1642">
        <f t="shared" si="0"/>
        <v>0</v>
      </c>
      <c r="Z14" s="1642">
        <f t="shared" si="0"/>
        <v>0</v>
      </c>
      <c r="AA14" s="1642">
        <f t="shared" si="0"/>
        <v>0</v>
      </c>
      <c r="AB14" s="1642">
        <f t="shared" si="0"/>
        <v>0</v>
      </c>
      <c r="AC14" s="1642">
        <f t="shared" si="0"/>
        <v>0</v>
      </c>
      <c r="AD14" s="1642">
        <f t="shared" si="0"/>
        <v>0</v>
      </c>
      <c r="AE14" s="1642">
        <f t="shared" si="0"/>
        <v>0</v>
      </c>
      <c r="AF14" s="1642">
        <f t="shared" si="0"/>
        <v>0</v>
      </c>
      <c r="AG14" s="1642">
        <f t="shared" si="0"/>
        <v>0</v>
      </c>
      <c r="AH14" s="1642">
        <f t="shared" si="0"/>
        <v>0</v>
      </c>
      <c r="AI14" s="1642">
        <f t="shared" si="0"/>
        <v>0</v>
      </c>
      <c r="AJ14" s="1642">
        <f t="shared" si="0"/>
        <v>0</v>
      </c>
      <c r="AK14" s="1642">
        <f t="shared" si="0"/>
        <v>0</v>
      </c>
      <c r="AL14" s="1643"/>
    </row>
    <row r="15" spans="1:38">
      <c r="B15" s="1413"/>
      <c r="C15" s="2161"/>
      <c r="D15" s="1642"/>
      <c r="E15" s="1642"/>
      <c r="F15" s="1642"/>
      <c r="G15" s="1642"/>
      <c r="H15" s="1642"/>
      <c r="I15" s="1642"/>
      <c r="J15" s="1642"/>
      <c r="K15" s="1642"/>
      <c r="L15" s="1642"/>
      <c r="M15" s="1642"/>
      <c r="N15" s="1642"/>
      <c r="O15" s="1642"/>
      <c r="P15" s="1642"/>
      <c r="Q15" s="1642"/>
      <c r="R15" s="1642"/>
      <c r="S15" s="1642"/>
      <c r="T15" s="1642"/>
      <c r="U15" s="1642"/>
      <c r="V15" s="1642"/>
      <c r="W15" s="1642"/>
      <c r="X15" s="1642"/>
      <c r="Y15" s="1642"/>
      <c r="Z15" s="1642"/>
      <c r="AA15" s="1642"/>
      <c r="AB15" s="1642"/>
      <c r="AC15" s="1642"/>
      <c r="AD15" s="1642"/>
      <c r="AE15" s="1642"/>
      <c r="AF15" s="1642"/>
      <c r="AG15" s="1642"/>
      <c r="AH15" s="1642"/>
      <c r="AI15" s="1642"/>
      <c r="AJ15" s="1642"/>
      <c r="AK15" s="1642"/>
      <c r="AL15" s="1643"/>
    </row>
    <row r="16" spans="1:38">
      <c r="B16" s="1413"/>
      <c r="C16" s="2161">
        <f>+'Names and date input'!D14</f>
        <v>39903</v>
      </c>
      <c r="D16" s="1642">
        <f>VLOOKUP('Names and date input'!$D$20,'1.3 Full Activity costs'!$A$126:$AK$139,D125)</f>
        <v>32.079999999999991</v>
      </c>
      <c r="E16" s="1642">
        <f>VLOOKUP('Names and date input'!$D$20,'1.3 Full Activity costs'!$A$126:$AK$139,E125)</f>
        <v>81.16</v>
      </c>
      <c r="F16" s="1642">
        <f>VLOOKUP('Names and date input'!$D$20,'1.3 Full Activity costs'!$A$126:$AK$139,F125)</f>
        <v>1.7999999999999994</v>
      </c>
      <c r="G16" s="1642">
        <f>VLOOKUP('Names and date input'!$D$20,'1.3 Full Activity costs'!$A$126:$AK$139,G125)</f>
        <v>19.759999999999998</v>
      </c>
      <c r="H16" s="1642">
        <f>VLOOKUP('Names and date input'!$D$20,'1.3 Full Activity costs'!$A$126:$AK$139,H125)</f>
        <v>13.34</v>
      </c>
      <c r="I16" s="1642">
        <f>VLOOKUP('Names and date input'!$D$20,'1.3 Full Activity costs'!$A$126:$AK$139,I125)</f>
        <v>2.76</v>
      </c>
      <c r="J16" s="1642">
        <f>VLOOKUP('Names and date input'!$D$20,'1.3 Full Activity costs'!$A$126:$AK$139,J125)</f>
        <v>1.1099999999999999</v>
      </c>
      <c r="K16" s="1642">
        <f>VLOOKUP('Names and date input'!$D$20,'1.3 Full Activity costs'!$A$126:$AK$139,K125)</f>
        <v>5.8199999999999994</v>
      </c>
      <c r="L16" s="1642">
        <f>VLOOKUP('Names and date input'!$D$20,'1.3 Full Activity costs'!$A$126:$AK$139,L125)</f>
        <v>4.8100000000000005</v>
      </c>
      <c r="M16" s="1642">
        <f>VLOOKUP('Names and date input'!$D$20,'1.3 Full Activity costs'!$A$126:$AK$139,M125)</f>
        <v>25.720000000000006</v>
      </c>
      <c r="N16" s="1642">
        <f>VLOOKUP('Names and date input'!$D$20,'1.3 Full Activity costs'!$A$126:$AK$139,N125)</f>
        <v>4.6199999999999992</v>
      </c>
      <c r="O16" s="1642">
        <f>VLOOKUP('Names and date input'!$D$20,'1.3 Full Activity costs'!$A$126:$AK$139,O125)</f>
        <v>1.81</v>
      </c>
      <c r="P16" s="1642">
        <f>VLOOKUP('Names and date input'!$D$20,'1.3 Full Activity costs'!$A$126:$AK$139,P125)</f>
        <v>1.56</v>
      </c>
      <c r="Q16" s="1642">
        <f>VLOOKUP('Names and date input'!$D$20,'1.3 Full Activity costs'!$A$126:$AK$139,Q125)</f>
        <v>3.4000000000000004</v>
      </c>
      <c r="R16" s="1642">
        <f>VLOOKUP('Names and date input'!$D$20,'1.3 Full Activity costs'!$A$126:$AK$139,R125)</f>
        <v>6.5399999999999991</v>
      </c>
      <c r="S16" s="1642">
        <f>VLOOKUP('Names and date input'!$D$20,'1.3 Full Activity costs'!$A$126:$AK$139,S125)</f>
        <v>11.94</v>
      </c>
      <c r="T16" s="1642">
        <f>VLOOKUP('Names and date input'!$D$20,'1.3 Full Activity costs'!$A$126:$AK$139,T125)</f>
        <v>6.5</v>
      </c>
      <c r="U16" s="1642">
        <f>VLOOKUP('Names and date input'!$D$20,'1.3 Full Activity costs'!$A$126:$AK$139,U125)</f>
        <v>1.75</v>
      </c>
      <c r="V16" s="1642">
        <f>VLOOKUP('Names and date input'!$D$20,'1.3 Full Activity costs'!$A$126:$AK$139,V125)</f>
        <v>2.77</v>
      </c>
      <c r="W16" s="1642">
        <f>VLOOKUP('Names and date input'!$D$20,'1.3 Full Activity costs'!$A$126:$AK$139,W125)</f>
        <v>7.13</v>
      </c>
      <c r="X16" s="1642">
        <f>VLOOKUP('Names and date input'!$D$20,'1.3 Full Activity costs'!$A$126:$AK$139,X125)</f>
        <v>1.4500000000000002</v>
      </c>
      <c r="Y16" s="1642">
        <f>VLOOKUP('Names and date input'!$D$20,'1.3 Full Activity costs'!$A$126:$AK$139,Y125)</f>
        <v>1.0960000000000001</v>
      </c>
      <c r="Z16" s="1642">
        <f>VLOOKUP('Names and date input'!$D$20,'1.3 Full Activity costs'!$A$126:$AK$139,Z125)</f>
        <v>7.6000000000000005</v>
      </c>
      <c r="AA16" s="1642">
        <f>VLOOKUP('Names and date input'!$D$20,'1.3 Full Activity costs'!$A$126:$AK$139,AA125)</f>
        <v>0</v>
      </c>
      <c r="AB16" s="1642">
        <f>VLOOKUP('Names and date input'!$D$20,'1.3 Full Activity costs'!$A$126:$AK$139,AB125)</f>
        <v>22.220000000000002</v>
      </c>
      <c r="AC16" s="1642">
        <f>VLOOKUP('Names and date input'!$D$20,'1.3 Full Activity costs'!$A$126:$AK$139,AC125)</f>
        <v>0</v>
      </c>
      <c r="AD16" s="1642">
        <f>VLOOKUP('Names and date input'!$D$20,'1.3 Full Activity costs'!$A$126:$AK$139,AD125)</f>
        <v>0.91</v>
      </c>
      <c r="AE16" s="1642">
        <f>VLOOKUP('Names and date input'!$D$20,'1.3 Full Activity costs'!$A$126:$AK$139,AE125)</f>
        <v>-17.579999999999998</v>
      </c>
      <c r="AF16" s="1642">
        <f>VLOOKUP('Names and date input'!$D$20,'1.3 Full Activity costs'!$A$126:$AK$139,AF125)</f>
        <v>42</v>
      </c>
      <c r="AG16" s="1642">
        <f>VLOOKUP('Names and date input'!$D$20,'1.3 Full Activity costs'!$A$126:$AK$139,AG125)</f>
        <v>21</v>
      </c>
      <c r="AH16" s="1642">
        <f>VLOOKUP('Names and date input'!$D$20,'1.3 Full Activity costs'!$A$126:$AK$139,AH125)</f>
        <v>9.4</v>
      </c>
      <c r="AI16" s="1642">
        <f>VLOOKUP('Names and date input'!$D$20,'1.3 Full Activity costs'!$A$126:$AK$139,AI125)</f>
        <v>-7.6000000000000005</v>
      </c>
      <c r="AJ16" s="1642">
        <f>VLOOKUP('Names and date input'!$D$20,'1.3 Full Activity costs'!$A$126:$AK$139,AJ125)</f>
        <v>3.0240000000000009</v>
      </c>
      <c r="AK16" s="1642">
        <f>VLOOKUP('Names and date input'!$D$20,'1.3 Full Activity costs'!$A$126:$AK$139,AK125)</f>
        <v>319.89999999999998</v>
      </c>
      <c r="AL16" s="1643"/>
    </row>
    <row r="17" spans="1:38">
      <c r="B17" s="1413"/>
      <c r="C17" s="2161"/>
      <c r="D17" s="1642"/>
      <c r="E17" s="1642"/>
      <c r="F17" s="1642"/>
      <c r="G17" s="1642"/>
      <c r="H17" s="1642"/>
      <c r="I17" s="1642"/>
      <c r="J17" s="1642"/>
      <c r="K17" s="1642"/>
      <c r="L17" s="1642"/>
      <c r="M17" s="1642"/>
      <c r="N17" s="1642"/>
      <c r="O17" s="1642"/>
      <c r="P17" s="1642"/>
      <c r="Q17" s="1642"/>
      <c r="R17" s="1642"/>
      <c r="S17" s="1642"/>
      <c r="T17" s="1642"/>
      <c r="U17" s="1642"/>
      <c r="V17" s="1642"/>
      <c r="W17" s="1642"/>
      <c r="X17" s="1642"/>
      <c r="Y17" s="1642"/>
      <c r="Z17" s="1642"/>
      <c r="AA17" s="1642"/>
      <c r="AB17" s="1642"/>
      <c r="AC17" s="1642"/>
      <c r="AD17" s="1642"/>
      <c r="AE17" s="1642"/>
      <c r="AF17" s="1642"/>
      <c r="AG17" s="1642"/>
      <c r="AH17" s="1642"/>
      <c r="AI17" s="1642"/>
      <c r="AJ17" s="1642"/>
      <c r="AK17" s="1642"/>
      <c r="AL17" s="1643"/>
    </row>
    <row r="18" spans="1:38">
      <c r="B18" s="1413"/>
      <c r="C18" s="2162">
        <v>39538</v>
      </c>
      <c r="D18" s="1642">
        <f>VLOOKUP('Names and date input'!$D$20,'1.3 Full Activity costs'!$A$97:$AK$110,D96)</f>
        <v>11.260750888044793</v>
      </c>
      <c r="E18" s="1642">
        <f>VLOOKUP('Names and date input'!$D$20,'1.3 Full Activity costs'!$A$97:$AK$110,E96)</f>
        <v>86.73865287324719</v>
      </c>
      <c r="F18" s="1642">
        <f>VLOOKUP('Names and date input'!$D$20,'1.3 Full Activity costs'!$A$97:$AK$110,F96)</f>
        <v>2.2901999883199999</v>
      </c>
      <c r="G18" s="1642">
        <f>VLOOKUP('Names and date input'!$D$20,'1.3 Full Activity costs'!$A$97:$AK$110,G96)</f>
        <v>23.607461477008215</v>
      </c>
      <c r="H18" s="1642">
        <f>VLOOKUP('Names and date input'!$D$20,'1.3 Full Activity costs'!$A$97:$AK$110,H96)</f>
        <v>11.683384510026801</v>
      </c>
      <c r="I18" s="1642">
        <f>VLOOKUP('Names and date input'!$D$20,'1.3 Full Activity costs'!$A$97:$AK$110,I96)</f>
        <v>4.9082775940000003</v>
      </c>
      <c r="J18" s="1642">
        <f>VLOOKUP('Names and date input'!$D$20,'1.3 Full Activity costs'!$A$97:$AK$110,J96)</f>
        <v>0.77486938446319986</v>
      </c>
      <c r="K18" s="1642">
        <f>VLOOKUP('Names and date input'!$D$20,'1.3 Full Activity costs'!$A$97:$AK$110,K96)</f>
        <v>5.6235967952637829</v>
      </c>
      <c r="L18" s="1642">
        <f>VLOOKUP('Names and date input'!$D$20,'1.3 Full Activity costs'!$A$97:$AK$110,L96)</f>
        <v>4.1962810579107463</v>
      </c>
      <c r="M18" s="1642">
        <f>VLOOKUP('Names and date input'!$D$20,'1.3 Full Activity costs'!$A$97:$AK$110,M96)</f>
        <v>23.39222530593641</v>
      </c>
      <c r="N18" s="1642">
        <f>VLOOKUP('Names and date input'!$D$20,'1.3 Full Activity costs'!$A$97:$AK$110,N96)</f>
        <v>3.9932671215815496</v>
      </c>
      <c r="O18" s="1642">
        <f>VLOOKUP('Names and date input'!$D$20,'1.3 Full Activity costs'!$A$97:$AK$110,O96)</f>
        <v>1.8430952204672004</v>
      </c>
      <c r="P18" s="1642">
        <f>VLOOKUP('Names and date input'!$D$20,'1.3 Full Activity costs'!$A$97:$AK$110,P96)</f>
        <v>1.4394826722359997</v>
      </c>
      <c r="Q18" s="1642">
        <f>VLOOKUP('Names and date input'!$D$20,'1.3 Full Activity costs'!$A$97:$AK$110,Q96)</f>
        <v>1.3630810727301883</v>
      </c>
      <c r="R18" s="1642">
        <f>VLOOKUP('Names and date input'!$D$20,'1.3 Full Activity costs'!$A$97:$AK$110,R96)</f>
        <v>5.4399459945200013</v>
      </c>
      <c r="S18" s="1642">
        <f>VLOOKUP('Names and date input'!$D$20,'1.3 Full Activity costs'!$A$97:$AK$110,S96)</f>
        <v>11.413705956353251</v>
      </c>
      <c r="T18" s="1642">
        <f>VLOOKUP('Names and date input'!$D$20,'1.3 Full Activity costs'!$A$97:$AK$110,T96)</f>
        <v>5.5343552999991585</v>
      </c>
      <c r="U18" s="1642">
        <f>VLOOKUP('Names and date input'!$D$20,'1.3 Full Activity costs'!$A$97:$AK$110,U96)</f>
        <v>1.3726373768207174</v>
      </c>
      <c r="V18" s="1642">
        <f>VLOOKUP('Names and date input'!$D$20,'1.3 Full Activity costs'!$A$97:$AK$110,V96)</f>
        <v>1.9614634264481019</v>
      </c>
      <c r="W18" s="1642">
        <f>VLOOKUP('Names and date input'!$D$20,'1.3 Full Activity costs'!$A$97:$AK$110,W96)</f>
        <v>7.7816755968572568</v>
      </c>
      <c r="X18" s="1642">
        <f>VLOOKUP('Names and date input'!$D$20,'1.3 Full Activity costs'!$A$97:$AK$110,X96)</f>
        <v>1.536754324034403</v>
      </c>
      <c r="Y18" s="1642">
        <f>VLOOKUP('Names and date input'!$D$20,'1.3 Full Activity costs'!$A$97:$AK$110,Y96)</f>
        <v>2.24185108</v>
      </c>
      <c r="Z18" s="1642">
        <f>VLOOKUP('Names and date input'!$D$20,'1.3 Full Activity costs'!$A$97:$AK$110,Z96)</f>
        <v>7.62</v>
      </c>
      <c r="AA18" s="1642">
        <f>VLOOKUP('Names and date input'!$D$20,'1.3 Full Activity costs'!$A$97:$AK$110,AA96)</f>
        <v>0.81564207</v>
      </c>
      <c r="AB18" s="1642">
        <f>VLOOKUP('Names and date input'!$D$20,'1.3 Full Activity costs'!$A$97:$AK$110,AB96)</f>
        <v>12.183907341469606</v>
      </c>
      <c r="AC18" s="1642">
        <f>VLOOKUP('Names and date input'!$D$20,'1.3 Full Activity costs'!$A$97:$AK$110,AC96)</f>
        <v>1.3999999737279722E-7</v>
      </c>
      <c r="AD18" s="1642">
        <f>VLOOKUP('Names and date input'!$D$20,'1.3 Full Activity costs'!$A$97:$AK$110,AD96)</f>
        <v>1.0147458008000003</v>
      </c>
      <c r="AE18" s="1642">
        <f>VLOOKUP('Names and date input'!$D$20,'1.3 Full Activity costs'!$A$97:$AK$110,AE96)</f>
        <v>-5.1969463263321618</v>
      </c>
      <c r="AF18" s="1642">
        <f>VLOOKUP('Names and date input'!$D$20,'1.3 Full Activity costs'!$A$97:$AK$110,AF96)</f>
        <v>39.130465450300001</v>
      </c>
      <c r="AG18" s="1642">
        <f>VLOOKUP('Names and date input'!$D$20,'1.3 Full Activity costs'!$A$97:$AK$110,AG96)</f>
        <v>20.184226800000001</v>
      </c>
      <c r="AH18" s="1642">
        <f>VLOOKUP('Names and date input'!$D$20,'1.3 Full Activity costs'!$A$97:$AK$110,AH96)</f>
        <v>8</v>
      </c>
      <c r="AI18" s="1642">
        <f>VLOOKUP('Names and date input'!$D$20,'1.3 Full Activity costs'!$A$97:$AK$110,AI96)</f>
        <v>-7.62</v>
      </c>
      <c r="AJ18" s="1642">
        <f>VLOOKUP('Names and date input'!$D$20,'1.3 Full Activity costs'!$A$97:$AK$110,AJ96)</f>
        <v>2.4709437074936318</v>
      </c>
      <c r="AK18" s="1642">
        <f>VLOOKUP('Names and date input'!$D$20,'1.3 Full Activity costs'!$A$97:$AK$110,AK96)</f>
        <v>299</v>
      </c>
      <c r="AL18" s="1643"/>
    </row>
    <row r="19" spans="1:38">
      <c r="B19" s="1413"/>
      <c r="C19" s="2161"/>
      <c r="D19" s="1642"/>
      <c r="E19" s="1642"/>
      <c r="F19" s="1642"/>
      <c r="G19" s="1642"/>
      <c r="H19" s="1642"/>
      <c r="I19" s="1642"/>
      <c r="J19" s="1642"/>
      <c r="K19" s="1642"/>
      <c r="L19" s="1642"/>
      <c r="M19" s="1642"/>
      <c r="N19" s="1642"/>
      <c r="O19" s="1642"/>
      <c r="P19" s="1642"/>
      <c r="Q19" s="1642"/>
      <c r="R19" s="1642"/>
      <c r="S19" s="1642"/>
      <c r="T19" s="1642"/>
      <c r="U19" s="1642"/>
      <c r="V19" s="1642"/>
      <c r="W19" s="1642"/>
      <c r="X19" s="1642"/>
      <c r="Y19" s="1642"/>
      <c r="Z19" s="1642"/>
      <c r="AA19" s="1642"/>
      <c r="AB19" s="1642"/>
      <c r="AC19" s="1642"/>
      <c r="AD19" s="1642"/>
      <c r="AE19" s="1642"/>
      <c r="AF19" s="1642"/>
      <c r="AG19" s="1642"/>
      <c r="AH19" s="1642"/>
      <c r="AI19" s="1642"/>
      <c r="AJ19" s="1642"/>
      <c r="AK19" s="1642"/>
      <c r="AL19" s="1643"/>
    </row>
    <row r="20" spans="1:38">
      <c r="B20" s="1413"/>
      <c r="C20" s="2162">
        <v>39172</v>
      </c>
      <c r="D20" s="1642">
        <f>VLOOKUP('Names and date input'!$D$20,'1.3 Full Activity costs'!$A$38:$AK$51,D37)</f>
        <v>8.6406930528630213</v>
      </c>
      <c r="E20" s="1642">
        <f>VLOOKUP('Names and date input'!$D$20,'1.3 Full Activity costs'!$A$38:$AK$51,E37)</f>
        <v>69.050320620092407</v>
      </c>
      <c r="F20" s="1642">
        <f>VLOOKUP('Names and date input'!$D$20,'1.3 Full Activity costs'!$A$38:$AK$51,F37)</f>
        <v>2.6978757939299998</v>
      </c>
      <c r="G20" s="1642">
        <f>VLOOKUP('Names and date input'!$D$20,'1.3 Full Activity costs'!$A$38:$AK$51,G37)</f>
        <v>26.585929994545726</v>
      </c>
      <c r="H20" s="1642">
        <f>VLOOKUP('Names and date input'!$D$20,'1.3 Full Activity costs'!$A$38:$AK$51,H37)</f>
        <v>8.4933534972528744</v>
      </c>
      <c r="I20" s="1642">
        <f>VLOOKUP('Names and date input'!$D$20,'1.3 Full Activity costs'!$A$38:$AK$51,I37)</f>
        <v>5.7800996575720154</v>
      </c>
      <c r="J20" s="1642">
        <f>VLOOKUP('Names and date input'!$D$20,'1.3 Full Activity costs'!$A$38:$AK$51,J37)</f>
        <v>1.1741027657412046</v>
      </c>
      <c r="K20" s="1642">
        <f>VLOOKUP('Names and date input'!$D$20,'1.3 Full Activity costs'!$A$38:$AK$51,K37)</f>
        <v>3.8077610766246233</v>
      </c>
      <c r="L20" s="1642">
        <f>VLOOKUP('Names and date input'!$D$20,'1.3 Full Activity costs'!$A$38:$AK$51,L37)</f>
        <v>5.041970767615255</v>
      </c>
      <c r="M20" s="1642">
        <f>VLOOKUP('Names and date input'!$D$20,'1.3 Full Activity costs'!$A$38:$AK$51,M37)</f>
        <v>18.204079436995361</v>
      </c>
      <c r="N20" s="1642">
        <f>VLOOKUP('Names and date input'!$D$20,'1.3 Full Activity costs'!$A$38:$AK$51,N37)</f>
        <v>4.1451310361827716</v>
      </c>
      <c r="O20" s="1642">
        <f>VLOOKUP('Names and date input'!$D$20,'1.3 Full Activity costs'!$A$38:$AK$51,O37)</f>
        <v>1.7043014022479737</v>
      </c>
      <c r="P20" s="1642">
        <f>VLOOKUP('Names and date input'!$D$20,'1.3 Full Activity costs'!$A$38:$AK$51,P37)</f>
        <v>1.5747594627143606</v>
      </c>
      <c r="Q20" s="1642">
        <f>VLOOKUP('Names and date input'!$D$20,'1.3 Full Activity costs'!$A$38:$AK$51,Q37)</f>
        <v>1.4758625624493948</v>
      </c>
      <c r="R20" s="1642">
        <f>VLOOKUP('Names and date input'!$D$20,'1.3 Full Activity costs'!$A$38:$AK$51,R37)</f>
        <v>4.6742188521986732</v>
      </c>
      <c r="S20" s="1642">
        <f>VLOOKUP('Names and date input'!$D$20,'1.3 Full Activity costs'!$A$38:$AK$51,S37)</f>
        <v>11.684030483425074</v>
      </c>
      <c r="T20" s="1642">
        <f>VLOOKUP('Names and date input'!$D$20,'1.3 Full Activity costs'!$A$38:$AK$51,T37)</f>
        <v>4.6000640042730518</v>
      </c>
      <c r="U20" s="1642">
        <f>VLOOKUP('Names and date input'!$D$20,'1.3 Full Activity costs'!$A$38:$AK$51,U37)</f>
        <v>2.0876733918815966</v>
      </c>
      <c r="V20" s="1642">
        <f>VLOOKUP('Names and date input'!$D$20,'1.3 Full Activity costs'!$A$38:$AK$51,V37)</f>
        <v>2.3444157040209626</v>
      </c>
      <c r="W20" s="1642">
        <f>VLOOKUP('Names and date input'!$D$20,'1.3 Full Activity costs'!$A$38:$AK$51,W37)</f>
        <v>7.71819896534008</v>
      </c>
      <c r="X20" s="1642">
        <f>VLOOKUP('Names and date input'!$D$20,'1.3 Full Activity costs'!$A$38:$AK$51,X37)</f>
        <v>1.8922248593075113</v>
      </c>
      <c r="Y20" s="1642">
        <f>VLOOKUP('Names and date input'!$D$20,'1.3 Full Activity costs'!$A$38:$AK$51,Y37)</f>
        <v>3.1853175699999996</v>
      </c>
      <c r="Z20" s="1642">
        <f>VLOOKUP('Names and date input'!$D$20,'1.3 Full Activity costs'!$A$38:$AK$51,Z37)</f>
        <v>2.1</v>
      </c>
      <c r="AA20" s="1642">
        <f>VLOOKUP('Names and date input'!$D$20,'1.3 Full Activity costs'!$A$38:$AK$51,AA37)</f>
        <v>5.2757375245545637</v>
      </c>
      <c r="AB20" s="1642">
        <f>VLOOKUP('Names and date input'!$D$20,'1.3 Full Activity costs'!$A$38:$AK$51,AB37)</f>
        <v>10.839291641651382</v>
      </c>
      <c r="AC20" s="1642">
        <f>VLOOKUP('Names and date input'!$D$20,'1.3 Full Activity costs'!$A$38:$AK$51,AC37)</f>
        <v>0</v>
      </c>
      <c r="AD20" s="1642">
        <f>VLOOKUP('Names and date input'!$D$20,'1.3 Full Activity costs'!$A$38:$AK$51,AD37)</f>
        <v>0</v>
      </c>
      <c r="AE20" s="1642">
        <f>VLOOKUP('Names and date input'!$D$20,'1.3 Full Activity costs'!$A$38:$AK$51,AE37)</f>
        <v>1.1714051563517915</v>
      </c>
      <c r="AF20" s="1642">
        <f>VLOOKUP('Names and date input'!$D$20,'1.3 Full Activity costs'!$A$38:$AK$51,AF37)</f>
        <v>39.324080569530004</v>
      </c>
      <c r="AG20" s="1642">
        <f>VLOOKUP('Names and date input'!$D$20,'1.3 Full Activity costs'!$A$38:$AK$51,AG37)</f>
        <v>20.276195809999997</v>
      </c>
      <c r="AH20" s="1642">
        <f>VLOOKUP('Names and date input'!$D$20,'1.3 Full Activity costs'!$A$38:$AK$51,AH37)</f>
        <v>7.2444885000000001</v>
      </c>
      <c r="AI20" s="1642">
        <f>VLOOKUP('Names and date input'!$D$20,'1.3 Full Activity costs'!$A$38:$AK$51,AI37)</f>
        <v>-2.1</v>
      </c>
      <c r="AJ20" s="1642">
        <f>VLOOKUP('Names and date input'!$D$20,'1.3 Full Activity costs'!$A$38:$AK$51,AJ37)</f>
        <v>11.876043500638502</v>
      </c>
      <c r="AK20" s="1642">
        <f>VLOOKUP('Names and date input'!$D$20,'1.3 Full Activity costs'!$A$38:$AK$51,AK37)</f>
        <v>292.56962766000015</v>
      </c>
      <c r="AL20" s="1646"/>
    </row>
    <row r="21" spans="1:38">
      <c r="B21" s="1413"/>
      <c r="C21" s="1424"/>
      <c r="D21" s="1642"/>
      <c r="E21" s="1642"/>
      <c r="F21" s="1642"/>
      <c r="G21" s="1642"/>
      <c r="H21" s="1642"/>
      <c r="I21" s="1642"/>
      <c r="J21" s="1642"/>
      <c r="K21" s="1642"/>
      <c r="L21" s="1642"/>
      <c r="M21" s="1642"/>
      <c r="N21" s="1642"/>
      <c r="O21" s="1642"/>
      <c r="P21" s="1642"/>
      <c r="Q21" s="1642"/>
      <c r="R21" s="1642"/>
      <c r="S21" s="1642"/>
      <c r="T21" s="1642"/>
      <c r="U21" s="1642"/>
      <c r="V21" s="1642"/>
      <c r="W21" s="1642"/>
      <c r="X21" s="1642"/>
      <c r="Y21" s="1642"/>
      <c r="Z21" s="1642"/>
      <c r="AA21" s="1642"/>
      <c r="AB21" s="1642"/>
      <c r="AC21" s="1642"/>
      <c r="AD21" s="1642"/>
      <c r="AE21" s="1642"/>
      <c r="AF21" s="1642"/>
      <c r="AG21" s="1642"/>
      <c r="AH21" s="1642"/>
      <c r="AI21" s="1642"/>
      <c r="AJ21" s="1642"/>
      <c r="AK21" s="1642"/>
      <c r="AL21" s="1646"/>
    </row>
    <row r="22" spans="1:38">
      <c r="B22" s="1413"/>
      <c r="C22" s="2162">
        <v>38807</v>
      </c>
      <c r="D22" s="1642">
        <f>VLOOKUP('Names and date input'!$D$20,'1.3 Full Activity costs'!$A$67:$AK$81,D67)</f>
        <v>22.05381964681996</v>
      </c>
      <c r="E22" s="1642">
        <f>VLOOKUP('Names and date input'!$D$20,'1.3 Full Activity costs'!$A$67:$AK$81,E67)</f>
        <v>52.010151581557103</v>
      </c>
      <c r="F22" s="1642">
        <f>VLOOKUP('Names and date input'!$D$20,'1.3 Full Activity costs'!$A$67:$AK$81,F67)</f>
        <v>1.665331330495831</v>
      </c>
      <c r="G22" s="1642">
        <f>VLOOKUP('Names and date input'!$D$20,'1.3 Full Activity costs'!$A$67:$AK$81,G67)</f>
        <v>25.739669644938481</v>
      </c>
      <c r="H22" s="1642">
        <f>VLOOKUP('Names and date input'!$D$20,'1.3 Full Activity costs'!$A$67:$AK$81,H67)</f>
        <v>6.2838761175158684</v>
      </c>
      <c r="I22" s="1642">
        <f>VLOOKUP('Names and date input'!$D$20,'1.3 Full Activity costs'!$A$67:$AK$81,I67)</f>
        <v>2.1592628089684665</v>
      </c>
      <c r="J22" s="1642">
        <f>VLOOKUP('Names and date input'!$D$20,'1.3 Full Activity costs'!$A$67:$AK$81,J67)</f>
        <v>0.46992086685698797</v>
      </c>
      <c r="K22" s="1642">
        <f>VLOOKUP('Names and date input'!$D$20,'1.3 Full Activity costs'!$A$67:$AK$81,K67)</f>
        <v>3.7710730875040674</v>
      </c>
      <c r="L22" s="1642">
        <f>VLOOKUP('Names and date input'!$D$20,'1.3 Full Activity costs'!$A$67:$AK$81,L67)</f>
        <v>6.1367485042863796</v>
      </c>
      <c r="M22" s="1642">
        <f>VLOOKUP('Names and date input'!$D$20,'1.3 Full Activity costs'!$A$67:$AK$81,M67)</f>
        <v>10.797410407551657</v>
      </c>
      <c r="N22" s="1642">
        <f>VLOOKUP('Names and date input'!$D$20,'1.3 Full Activity costs'!$A$67:$AK$81,N67)</f>
        <v>3.2603866279764602</v>
      </c>
      <c r="O22" s="1642">
        <f>VLOOKUP('Names and date input'!$D$20,'1.3 Full Activity costs'!$A$67:$AK$81,O67)</f>
        <v>2.0259238623696421</v>
      </c>
      <c r="P22" s="1642">
        <f>VLOOKUP('Names and date input'!$D$20,'1.3 Full Activity costs'!$A$67:$AK$81,P67)</f>
        <v>1.3641478864905945</v>
      </c>
      <c r="Q22" s="1642">
        <f>VLOOKUP('Names and date input'!$D$20,'1.3 Full Activity costs'!$A$67:$AK$81,Q67)</f>
        <v>2.1503455470888513</v>
      </c>
      <c r="R22" s="1642">
        <f>VLOOKUP('Names and date input'!$D$20,'1.3 Full Activity costs'!$A$67:$AK$81,R67)</f>
        <v>2.7402381048519571</v>
      </c>
      <c r="S22" s="1642">
        <f>VLOOKUP('Names and date input'!$D$20,'1.3 Full Activity costs'!$A$67:$AK$81,S67)</f>
        <v>7.4525859839648003</v>
      </c>
      <c r="T22" s="1642">
        <f>VLOOKUP('Names and date input'!$D$20,'1.3 Full Activity costs'!$A$67:$AK$81,T67)</f>
        <v>5.0306563330394072</v>
      </c>
      <c r="U22" s="1642">
        <f>VLOOKUP('Names and date input'!$D$20,'1.3 Full Activity costs'!$A$67:$AK$81,U67)</f>
        <v>1.1978004536561848</v>
      </c>
      <c r="V22" s="1642">
        <f>VLOOKUP('Names and date input'!$D$20,'1.3 Full Activity costs'!$A$67:$AK$81,V67)</f>
        <v>1.7612408126809169</v>
      </c>
      <c r="W22" s="1642">
        <f>VLOOKUP('Names and date input'!$D$20,'1.3 Full Activity costs'!$A$67:$AK$81,W67)</f>
        <v>8.0876763651092158</v>
      </c>
      <c r="X22" s="1642">
        <f>VLOOKUP('Names and date input'!$D$20,'1.3 Full Activity costs'!$A$67:$AK$81,X67)</f>
        <v>2.2973169665637538</v>
      </c>
      <c r="Y22" s="1642">
        <f>VLOOKUP('Names and date input'!$D$20,'1.3 Full Activity costs'!$A$67:$AK$81,Y67)</f>
        <v>3.7657640000000003</v>
      </c>
      <c r="Z22" s="1642">
        <f>VLOOKUP('Names and date input'!$D$20,'1.3 Full Activity costs'!$A$67:$AK$81,Z67)</f>
        <v>68.099999999999994</v>
      </c>
      <c r="AA22" s="1642">
        <f>VLOOKUP('Names and date input'!$D$20,'1.3 Full Activity costs'!$A$67:$AK$81,AA67)</f>
        <v>8.7183465799999986</v>
      </c>
      <c r="AB22" s="1642">
        <f>VLOOKUP('Names and date input'!$D$20,'1.3 Full Activity costs'!$A$67:$AK$81,AB67)</f>
        <v>9.9484680436074697</v>
      </c>
      <c r="AC22" s="1642">
        <f>VLOOKUP('Names and date input'!$D$20,'1.3 Full Activity costs'!$A$67:$AK$81,AC67)</f>
        <v>0</v>
      </c>
      <c r="AD22" s="1642">
        <f>VLOOKUP('Names and date input'!$D$20,'1.3 Full Activity costs'!$A$67:$AK$81,AD67)</f>
        <v>0</v>
      </c>
      <c r="AE22" s="1642">
        <f>VLOOKUP('Names and date input'!$D$20,'1.3 Full Activity costs'!$A$67:$AK$81,AE67)</f>
        <v>0</v>
      </c>
      <c r="AF22" s="1642">
        <f>VLOOKUP('Names and date input'!$D$20,'1.3 Full Activity costs'!$A$67:$AK$81,AF67)</f>
        <v>44.999360189999997</v>
      </c>
      <c r="AG22" s="1642">
        <f>VLOOKUP('Names and date input'!$D$20,'1.3 Full Activity costs'!$A$67:$AK$81,AG67)</f>
        <v>21.829069</v>
      </c>
      <c r="AH22" s="1642">
        <f>VLOOKUP('Names and date input'!$D$20,'1.3 Full Activity costs'!$A$67:$AK$81,AH67)</f>
        <v>6.6293233200000001</v>
      </c>
      <c r="AI22" s="1642">
        <f>VLOOKUP('Names and date input'!$D$20,'1.3 Full Activity costs'!$A$67:$AK$81,AI67)</f>
        <v>-68.099999999999994</v>
      </c>
      <c r="AJ22" s="1642">
        <f>VLOOKUP('Names and date input'!$D$20,'1.3 Full Activity costs'!$A$67:$AK$81,AJ67)</f>
        <v>-3.9633140738940824</v>
      </c>
      <c r="AK22" s="1642">
        <f>VLOOKUP('Names and date input'!$D$20,'1.3 Full Activity costs'!$A$67:$AK$81,AK67)</f>
        <v>260.38259999999997</v>
      </c>
      <c r="AL22" s="1646"/>
    </row>
    <row r="23" spans="1:38">
      <c r="B23" s="1413"/>
      <c r="C23" s="1647"/>
      <c r="D23" s="1648"/>
      <c r="E23" s="1648"/>
      <c r="F23" s="1648"/>
      <c r="G23" s="1648"/>
      <c r="H23" s="1648"/>
      <c r="I23" s="1648"/>
      <c r="J23" s="1648"/>
      <c r="K23" s="1648"/>
      <c r="L23" s="1648"/>
      <c r="M23" s="1648"/>
      <c r="N23" s="1648"/>
      <c r="O23" s="1648"/>
      <c r="P23" s="1648"/>
      <c r="Q23" s="1648"/>
      <c r="R23" s="1648"/>
      <c r="S23" s="1648"/>
      <c r="T23" s="1648"/>
      <c r="U23" s="1648"/>
      <c r="V23" s="1648"/>
      <c r="W23" s="1648"/>
      <c r="X23" s="1648"/>
      <c r="Y23" s="1648"/>
      <c r="Z23" s="1648"/>
      <c r="AA23" s="1648"/>
      <c r="AB23" s="1648"/>
      <c r="AC23" s="1648"/>
      <c r="AD23" s="1648"/>
      <c r="AE23" s="1648"/>
      <c r="AF23" s="1648"/>
      <c r="AG23" s="1648"/>
      <c r="AH23" s="1648"/>
      <c r="AI23" s="1648"/>
      <c r="AJ23" s="1648"/>
      <c r="AK23" s="1648"/>
      <c r="AL23" s="1643"/>
    </row>
    <row r="24" spans="1:38" ht="12" customHeight="1">
      <c r="B24" s="1413"/>
      <c r="C24" s="1408"/>
      <c r="D24" s="2128"/>
      <c r="E24" s="2128"/>
      <c r="F24" s="2128"/>
      <c r="G24" s="2128"/>
      <c r="H24" s="2128"/>
      <c r="I24" s="2128"/>
      <c r="J24" s="2128"/>
      <c r="K24" s="2128"/>
      <c r="L24" s="2128"/>
      <c r="M24" s="2128"/>
      <c r="N24" s="2128"/>
      <c r="O24" s="2128"/>
      <c r="P24" s="2128"/>
      <c r="Q24" s="2128"/>
      <c r="R24" s="2128"/>
      <c r="S24" s="2128"/>
      <c r="T24" s="2128"/>
      <c r="U24" s="2128"/>
      <c r="V24" s="2128"/>
      <c r="W24" s="2128"/>
      <c r="X24" s="2128"/>
      <c r="Y24" s="2128"/>
      <c r="Z24" s="2128"/>
      <c r="AA24" s="2128"/>
      <c r="AB24" s="2128"/>
      <c r="AC24" s="2128"/>
      <c r="AD24" s="2128"/>
      <c r="AE24" s="2128"/>
      <c r="AF24" s="2128"/>
      <c r="AG24" s="2128"/>
      <c r="AH24" s="2128"/>
      <c r="AI24" s="2128"/>
      <c r="AJ24" s="2128"/>
      <c r="AK24" s="2128"/>
      <c r="AL24" s="1643"/>
    </row>
    <row r="25" spans="1:38" ht="12" customHeight="1">
      <c r="B25" s="1413"/>
      <c r="C25" s="137" t="s">
        <v>474</v>
      </c>
      <c r="D25" s="137"/>
      <c r="E25" s="137"/>
      <c r="F25" s="1653"/>
      <c r="G25" s="1654"/>
      <c r="H25" s="1654"/>
      <c r="I25" s="1654"/>
      <c r="J25" s="1654"/>
      <c r="K25" s="1654"/>
      <c r="L25" s="1654"/>
      <c r="M25" s="1654"/>
      <c r="N25" s="1654"/>
      <c r="O25" s="1654"/>
      <c r="P25" s="1654"/>
      <c r="Q25" s="1654"/>
      <c r="R25" s="511"/>
      <c r="S25" s="137"/>
      <c r="T25" s="137"/>
      <c r="U25" s="137"/>
      <c r="V25" s="137"/>
      <c r="W25" s="137"/>
      <c r="X25" s="137"/>
      <c r="Y25" s="137"/>
      <c r="Z25" s="137"/>
      <c r="AA25" s="137"/>
      <c r="AB25" s="2128"/>
      <c r="AC25" s="2128"/>
      <c r="AD25" s="2128"/>
      <c r="AE25" s="2128"/>
      <c r="AF25" s="2128"/>
      <c r="AG25" s="2128"/>
      <c r="AH25" s="2128"/>
      <c r="AI25" s="2128"/>
      <c r="AJ25" s="2128"/>
      <c r="AK25" s="2128"/>
      <c r="AL25" s="1643"/>
    </row>
    <row r="26" spans="1:38" ht="19.5" customHeight="1">
      <c r="B26" s="1413"/>
      <c r="C26" s="137">
        <v>1</v>
      </c>
      <c r="D26" s="2793" t="s">
        <v>1251</v>
      </c>
      <c r="E26" s="2794"/>
      <c r="F26" s="2794"/>
      <c r="G26" s="2794"/>
      <c r="H26" s="2794"/>
      <c r="I26" s="2794"/>
      <c r="J26" s="2794"/>
      <c r="K26" s="2794"/>
      <c r="L26" s="2794"/>
      <c r="M26" s="2794"/>
      <c r="N26" s="2794"/>
      <c r="O26" s="2794"/>
      <c r="P26" s="2794"/>
      <c r="Q26" s="2794"/>
      <c r="R26" s="2794"/>
      <c r="S26" s="2794"/>
      <c r="T26" s="2794"/>
      <c r="U26" s="2794"/>
      <c r="V26" s="2794"/>
      <c r="W26" s="2794"/>
      <c r="X26" s="2794"/>
      <c r="Y26" s="2794"/>
      <c r="Z26" s="2794"/>
      <c r="AA26" s="2794"/>
      <c r="AB26" s="2128"/>
      <c r="AC26" s="2128"/>
      <c r="AD26" s="2128"/>
      <c r="AE26" s="2128"/>
      <c r="AF26" s="2128"/>
      <c r="AG26" s="2128"/>
      <c r="AH26" s="2128"/>
      <c r="AI26" s="2128"/>
      <c r="AJ26" s="2128"/>
      <c r="AK26" s="2128"/>
      <c r="AL26" s="1643"/>
    </row>
    <row r="27" spans="1:38" ht="19.5" customHeight="1">
      <c r="B27" s="1413"/>
      <c r="C27" s="137">
        <v>2</v>
      </c>
      <c r="D27" s="2793" t="s">
        <v>586</v>
      </c>
      <c r="E27" s="2794"/>
      <c r="F27" s="2794"/>
      <c r="G27" s="2794"/>
      <c r="H27" s="2794"/>
      <c r="I27" s="2794"/>
      <c r="J27" s="2794"/>
      <c r="K27" s="2794"/>
      <c r="L27" s="2794"/>
      <c r="M27" s="2794"/>
      <c r="N27" s="2794"/>
      <c r="O27" s="2794"/>
      <c r="P27" s="2794"/>
      <c r="Q27" s="2794"/>
      <c r="R27" s="2794"/>
      <c r="S27" s="2794"/>
      <c r="T27" s="2794"/>
      <c r="U27" s="2794"/>
      <c r="V27" s="2794"/>
      <c r="W27" s="2794"/>
      <c r="X27" s="2794"/>
      <c r="Y27" s="2794"/>
      <c r="Z27" s="2794"/>
      <c r="AA27" s="2794"/>
      <c r="AB27" s="2128"/>
      <c r="AC27" s="2128"/>
      <c r="AD27" s="2128"/>
      <c r="AE27" s="2128"/>
      <c r="AF27" s="2128"/>
      <c r="AG27" s="2128"/>
      <c r="AH27" s="2128"/>
      <c r="AI27" s="2128"/>
      <c r="AJ27" s="2128"/>
      <c r="AK27" s="2128"/>
      <c r="AL27" s="1643"/>
    </row>
    <row r="28" spans="1:38" ht="19.5" customHeight="1">
      <c r="B28" s="1413"/>
      <c r="C28" s="137">
        <v>3</v>
      </c>
      <c r="D28" s="2793" t="s">
        <v>414</v>
      </c>
      <c r="E28" s="2794"/>
      <c r="F28" s="2794"/>
      <c r="G28" s="2794"/>
      <c r="H28" s="2794"/>
      <c r="I28" s="2794"/>
      <c r="J28" s="2794"/>
      <c r="K28" s="2794"/>
      <c r="L28" s="2794"/>
      <c r="M28" s="2794"/>
      <c r="N28" s="2794"/>
      <c r="O28" s="2794"/>
      <c r="P28" s="2794"/>
      <c r="Q28" s="2794"/>
      <c r="R28" s="2794"/>
      <c r="S28" s="2794"/>
      <c r="T28" s="2794"/>
      <c r="U28" s="2794"/>
      <c r="V28" s="2794"/>
      <c r="W28" s="2794"/>
      <c r="X28" s="2794"/>
      <c r="Y28" s="2794"/>
      <c r="Z28" s="2794"/>
      <c r="AA28" s="2794"/>
      <c r="AB28" s="2128"/>
      <c r="AC28" s="2128"/>
      <c r="AD28" s="2128"/>
      <c r="AE28" s="2128"/>
      <c r="AF28" s="2128"/>
      <c r="AG28" s="2128"/>
      <c r="AH28" s="2128"/>
      <c r="AI28" s="2128"/>
      <c r="AJ28" s="2128"/>
      <c r="AK28" s="2128"/>
      <c r="AL28" s="1643"/>
    </row>
    <row r="29" spans="1:38" ht="19.5" customHeight="1">
      <c r="B29" s="1413"/>
      <c r="C29" s="137">
        <v>4</v>
      </c>
      <c r="D29" s="2793" t="s">
        <v>1013</v>
      </c>
      <c r="E29" s="2794"/>
      <c r="F29" s="2794"/>
      <c r="G29" s="2794"/>
      <c r="H29" s="2794"/>
      <c r="I29" s="2794"/>
      <c r="J29" s="2794"/>
      <c r="K29" s="2794"/>
      <c r="L29" s="2794"/>
      <c r="M29" s="2794"/>
      <c r="N29" s="2794"/>
      <c r="O29" s="2794"/>
      <c r="P29" s="2794"/>
      <c r="Q29" s="2794"/>
      <c r="R29" s="2794"/>
      <c r="S29" s="2794"/>
      <c r="T29" s="2794"/>
      <c r="U29" s="2794"/>
      <c r="V29" s="2794"/>
      <c r="W29" s="2794"/>
      <c r="X29" s="2794"/>
      <c r="Y29" s="2794"/>
      <c r="Z29" s="2794"/>
      <c r="AA29" s="2794"/>
      <c r="AB29" s="2128"/>
      <c r="AC29" s="2128"/>
      <c r="AD29" s="2128"/>
      <c r="AE29" s="2128"/>
      <c r="AF29" s="2128"/>
      <c r="AG29" s="2128"/>
      <c r="AH29" s="2128"/>
      <c r="AI29" s="2128"/>
      <c r="AJ29" s="2128"/>
      <c r="AK29" s="2128"/>
      <c r="AL29" s="1643"/>
    </row>
    <row r="30" spans="1:38" ht="19.5" customHeight="1">
      <c r="B30" s="1413"/>
      <c r="C30" s="137">
        <v>5</v>
      </c>
      <c r="D30" s="2793" t="s">
        <v>1014</v>
      </c>
      <c r="E30" s="2794"/>
      <c r="F30" s="2794"/>
      <c r="G30" s="2794"/>
      <c r="H30" s="2794"/>
      <c r="I30" s="2794"/>
      <c r="J30" s="2794"/>
      <c r="K30" s="2794"/>
      <c r="L30" s="2794"/>
      <c r="M30" s="2794"/>
      <c r="N30" s="2794"/>
      <c r="O30" s="2794"/>
      <c r="P30" s="2794"/>
      <c r="Q30" s="2794"/>
      <c r="R30" s="2794"/>
      <c r="S30" s="2794"/>
      <c r="T30" s="2794"/>
      <c r="U30" s="2794"/>
      <c r="V30" s="2794"/>
      <c r="W30" s="2794"/>
      <c r="X30" s="2794"/>
      <c r="Y30" s="2794"/>
      <c r="Z30" s="2794"/>
      <c r="AA30" s="2794"/>
      <c r="AB30" s="2128"/>
      <c r="AC30" s="2128"/>
      <c r="AD30" s="2128"/>
      <c r="AE30" s="2128"/>
      <c r="AF30" s="2128"/>
      <c r="AG30" s="2128"/>
      <c r="AH30" s="2128"/>
      <c r="AI30" s="2128"/>
      <c r="AJ30" s="2128"/>
      <c r="AK30" s="2128"/>
      <c r="AL30" s="1643"/>
    </row>
    <row r="31" spans="1:38" ht="12" customHeight="1">
      <c r="B31" s="1649"/>
      <c r="C31" s="1650"/>
      <c r="D31" s="1651"/>
      <c r="E31" s="1651"/>
      <c r="F31" s="1651"/>
      <c r="G31" s="1651"/>
      <c r="H31" s="1651"/>
      <c r="I31" s="1651"/>
      <c r="J31" s="1651"/>
      <c r="K31" s="1651"/>
      <c r="L31" s="1651"/>
      <c r="M31" s="1651"/>
      <c r="N31" s="1651"/>
      <c r="O31" s="1651"/>
      <c r="P31" s="1651"/>
      <c r="Q31" s="1651"/>
      <c r="R31" s="1651"/>
      <c r="S31" s="1651"/>
      <c r="T31" s="1651"/>
      <c r="U31" s="1651"/>
      <c r="V31" s="1651"/>
      <c r="W31" s="1651"/>
      <c r="X31" s="1651"/>
      <c r="Y31" s="1651"/>
      <c r="Z31" s="1651"/>
      <c r="AA31" s="1651"/>
      <c r="AB31" s="1651"/>
      <c r="AC31" s="1651"/>
      <c r="AD31" s="1651"/>
      <c r="AE31" s="1651"/>
      <c r="AF31" s="1651"/>
      <c r="AG31" s="1651"/>
      <c r="AH31" s="1651"/>
      <c r="AI31" s="1651"/>
      <c r="AJ31" s="1651"/>
      <c r="AK31" s="1651"/>
      <c r="AL31" s="1652"/>
    </row>
    <row r="32" spans="1:38" s="148" customFormat="1">
      <c r="A32" s="145"/>
      <c r="B32" s="145"/>
      <c r="D32" s="137"/>
      <c r="E32" s="137"/>
      <c r="F32" s="1653"/>
      <c r="G32" s="1654"/>
      <c r="H32" s="1654"/>
      <c r="I32" s="1654"/>
      <c r="J32" s="1654"/>
      <c r="K32" s="1654"/>
      <c r="L32" s="1654"/>
      <c r="M32" s="1654"/>
      <c r="N32" s="1654"/>
      <c r="O32" s="1654"/>
      <c r="P32" s="1654"/>
      <c r="Q32" s="1654"/>
      <c r="R32" s="511"/>
    </row>
    <row r="33" spans="1:38" s="148" customFormat="1" hidden="1" outlineLevel="1">
      <c r="A33" s="451"/>
      <c r="B33" s="240"/>
      <c r="C33" s="1620" t="s">
        <v>987</v>
      </c>
      <c r="D33" s="135"/>
      <c r="E33" s="135"/>
      <c r="F33" s="1655"/>
      <c r="G33" s="1656"/>
      <c r="H33" s="1656"/>
      <c r="I33" s="1656"/>
      <c r="J33" s="1656"/>
      <c r="K33" s="1656"/>
      <c r="L33" s="1656"/>
      <c r="M33" s="1656"/>
      <c r="N33" s="1656"/>
      <c r="O33" s="1656"/>
      <c r="P33" s="1656"/>
      <c r="Q33" s="1656"/>
      <c r="R33" s="1621"/>
      <c r="S33" s="135"/>
      <c r="T33" s="135"/>
      <c r="U33" s="135"/>
      <c r="V33" s="135"/>
      <c r="W33" s="135"/>
      <c r="X33" s="135"/>
      <c r="Y33" s="135"/>
      <c r="Z33" s="135"/>
      <c r="AA33" s="135"/>
      <c r="AB33" s="135"/>
      <c r="AC33" s="135"/>
      <c r="AD33" s="135"/>
      <c r="AE33" s="135"/>
      <c r="AF33" s="135"/>
      <c r="AG33" s="135"/>
      <c r="AH33" s="135"/>
      <c r="AI33" s="135"/>
      <c r="AJ33" s="135"/>
      <c r="AK33" s="135"/>
      <c r="AL33" s="1187"/>
    </row>
    <row r="34" spans="1:38" ht="14.25" hidden="1" customHeight="1" outlineLevel="1">
      <c r="A34" s="1413"/>
      <c r="B34" s="1424"/>
      <c r="C34" s="1414"/>
      <c r="D34" s="2807" t="s">
        <v>200</v>
      </c>
      <c r="E34" s="2808"/>
      <c r="F34" s="2808"/>
      <c r="G34" s="2808"/>
      <c r="H34" s="2808"/>
      <c r="I34" s="2808"/>
      <c r="J34" s="2808"/>
      <c r="K34" s="2808"/>
      <c r="L34" s="2808"/>
      <c r="M34" s="2808"/>
      <c r="N34" s="2808"/>
      <c r="O34" s="2808"/>
      <c r="P34" s="2808"/>
      <c r="Q34" s="2808"/>
      <c r="R34" s="2808"/>
      <c r="S34" s="2808"/>
      <c r="T34" s="2808"/>
      <c r="U34" s="2808"/>
      <c r="V34" s="2808"/>
      <c r="W34" s="2808"/>
      <c r="X34" s="2809"/>
      <c r="Y34" s="2795" t="s">
        <v>201</v>
      </c>
      <c r="Z34" s="2795" t="s">
        <v>390</v>
      </c>
      <c r="AA34" s="2795" t="s">
        <v>282</v>
      </c>
      <c r="AB34" s="2795" t="s">
        <v>391</v>
      </c>
      <c r="AC34" s="2795" t="s">
        <v>546</v>
      </c>
      <c r="AD34" s="2795" t="s">
        <v>1003</v>
      </c>
      <c r="AE34" s="2795" t="s">
        <v>1163</v>
      </c>
      <c r="AF34" s="2795" t="s">
        <v>561</v>
      </c>
      <c r="AG34" s="2795" t="s">
        <v>392</v>
      </c>
      <c r="AH34" s="2795" t="s">
        <v>393</v>
      </c>
      <c r="AI34" s="2795" t="s">
        <v>888</v>
      </c>
      <c r="AJ34" s="2795" t="s">
        <v>889</v>
      </c>
      <c r="AK34" s="2798" t="s">
        <v>890</v>
      </c>
      <c r="AL34" s="1416"/>
    </row>
    <row r="35" spans="1:38" ht="14.25" hidden="1" customHeight="1" outlineLevel="1">
      <c r="A35" s="1413"/>
      <c r="B35" s="1424"/>
      <c r="C35" s="1414"/>
      <c r="D35" s="2801" t="s">
        <v>891</v>
      </c>
      <c r="E35" s="2802"/>
      <c r="F35" s="2802"/>
      <c r="G35" s="2802"/>
      <c r="H35" s="2802"/>
      <c r="I35" s="2803"/>
      <c r="J35" s="2804" t="s">
        <v>892</v>
      </c>
      <c r="K35" s="2805"/>
      <c r="L35" s="2805"/>
      <c r="M35" s="2805"/>
      <c r="N35" s="2805"/>
      <c r="O35" s="2805"/>
      <c r="P35" s="2805"/>
      <c r="Q35" s="2805"/>
      <c r="R35" s="2805"/>
      <c r="S35" s="2805"/>
      <c r="T35" s="2805"/>
      <c r="U35" s="2805"/>
      <c r="V35" s="2805"/>
      <c r="W35" s="2805"/>
      <c r="X35" s="2806"/>
      <c r="Y35" s="2796"/>
      <c r="Z35" s="2796"/>
      <c r="AA35" s="2796"/>
      <c r="AB35" s="2796"/>
      <c r="AC35" s="2796"/>
      <c r="AD35" s="2796"/>
      <c r="AE35" s="2796"/>
      <c r="AF35" s="2796"/>
      <c r="AG35" s="2796"/>
      <c r="AH35" s="2796"/>
      <c r="AI35" s="2796"/>
      <c r="AJ35" s="2796"/>
      <c r="AK35" s="2799"/>
      <c r="AL35" s="1416"/>
    </row>
    <row r="36" spans="1:38" ht="156.75" hidden="1" customHeight="1" outlineLevel="1">
      <c r="A36" s="1413"/>
      <c r="B36" s="1424"/>
      <c r="C36" s="1657" t="s">
        <v>988</v>
      </c>
      <c r="D36" s="1636" t="s">
        <v>893</v>
      </c>
      <c r="E36" s="1636" t="s">
        <v>473</v>
      </c>
      <c r="F36" s="1636" t="s">
        <v>894</v>
      </c>
      <c r="G36" s="1636" t="s">
        <v>895</v>
      </c>
      <c r="H36" s="1636" t="s">
        <v>536</v>
      </c>
      <c r="I36" s="1636" t="s">
        <v>1167</v>
      </c>
      <c r="J36" s="1636" t="s">
        <v>1186</v>
      </c>
      <c r="K36" s="1637" t="s">
        <v>877</v>
      </c>
      <c r="L36" s="1637" t="s">
        <v>583</v>
      </c>
      <c r="M36" s="1637" t="s">
        <v>487</v>
      </c>
      <c r="N36" s="1637" t="s">
        <v>828</v>
      </c>
      <c r="O36" s="1637" t="s">
        <v>448</v>
      </c>
      <c r="P36" s="1637" t="s">
        <v>1067</v>
      </c>
      <c r="Q36" s="1637" t="s">
        <v>1016</v>
      </c>
      <c r="R36" s="1637" t="s">
        <v>152</v>
      </c>
      <c r="S36" s="1637" t="s">
        <v>507</v>
      </c>
      <c r="T36" s="1637" t="s">
        <v>154</v>
      </c>
      <c r="U36" s="1637" t="s">
        <v>878</v>
      </c>
      <c r="V36" s="1637" t="s">
        <v>879</v>
      </c>
      <c r="W36" s="1637" t="s">
        <v>579</v>
      </c>
      <c r="X36" s="1637" t="s">
        <v>1187</v>
      </c>
      <c r="Y36" s="2797"/>
      <c r="Z36" s="2797"/>
      <c r="AA36" s="2797"/>
      <c r="AB36" s="2797"/>
      <c r="AC36" s="2797"/>
      <c r="AD36" s="2797"/>
      <c r="AE36" s="2797"/>
      <c r="AF36" s="2797"/>
      <c r="AG36" s="2797"/>
      <c r="AH36" s="2797"/>
      <c r="AI36" s="2797"/>
      <c r="AJ36" s="2797"/>
      <c r="AK36" s="2800"/>
      <c r="AL36" s="1416"/>
    </row>
    <row r="37" spans="1:38" hidden="1" outlineLevel="1">
      <c r="A37" s="1413"/>
      <c r="B37" s="1424"/>
      <c r="C37" s="1658" t="s">
        <v>1002</v>
      </c>
      <c r="D37" s="1639">
        <v>4</v>
      </c>
      <c r="E37" s="1639">
        <f>+D37+1</f>
        <v>5</v>
      </c>
      <c r="F37" s="1639">
        <f t="shared" ref="F37:AK37" si="1">+E37+1</f>
        <v>6</v>
      </c>
      <c r="G37" s="1639">
        <f t="shared" si="1"/>
        <v>7</v>
      </c>
      <c r="H37" s="1639">
        <f t="shared" si="1"/>
        <v>8</v>
      </c>
      <c r="I37" s="1639">
        <f t="shared" si="1"/>
        <v>9</v>
      </c>
      <c r="J37" s="1639">
        <f t="shared" si="1"/>
        <v>10</v>
      </c>
      <c r="K37" s="1639">
        <f t="shared" si="1"/>
        <v>11</v>
      </c>
      <c r="L37" s="1639">
        <f t="shared" si="1"/>
        <v>12</v>
      </c>
      <c r="M37" s="1639">
        <f t="shared" si="1"/>
        <v>13</v>
      </c>
      <c r="N37" s="1639">
        <f t="shared" si="1"/>
        <v>14</v>
      </c>
      <c r="O37" s="1639">
        <f t="shared" si="1"/>
        <v>15</v>
      </c>
      <c r="P37" s="1639">
        <f t="shared" si="1"/>
        <v>16</v>
      </c>
      <c r="Q37" s="1639">
        <f t="shared" si="1"/>
        <v>17</v>
      </c>
      <c r="R37" s="1639">
        <f t="shared" si="1"/>
        <v>18</v>
      </c>
      <c r="S37" s="1639">
        <f t="shared" si="1"/>
        <v>19</v>
      </c>
      <c r="T37" s="1639">
        <f t="shared" si="1"/>
        <v>20</v>
      </c>
      <c r="U37" s="1639">
        <f t="shared" si="1"/>
        <v>21</v>
      </c>
      <c r="V37" s="1639">
        <f t="shared" si="1"/>
        <v>22</v>
      </c>
      <c r="W37" s="1639">
        <f t="shared" si="1"/>
        <v>23</v>
      </c>
      <c r="X37" s="1639">
        <f t="shared" si="1"/>
        <v>24</v>
      </c>
      <c r="Y37" s="1639">
        <f t="shared" si="1"/>
        <v>25</v>
      </c>
      <c r="Z37" s="1639">
        <f t="shared" si="1"/>
        <v>26</v>
      </c>
      <c r="AA37" s="1639">
        <f t="shared" si="1"/>
        <v>27</v>
      </c>
      <c r="AB37" s="1639">
        <f t="shared" si="1"/>
        <v>28</v>
      </c>
      <c r="AC37" s="1639">
        <f t="shared" si="1"/>
        <v>29</v>
      </c>
      <c r="AD37" s="1639">
        <f t="shared" si="1"/>
        <v>30</v>
      </c>
      <c r="AE37" s="1639">
        <f t="shared" si="1"/>
        <v>31</v>
      </c>
      <c r="AF37" s="1639">
        <f t="shared" si="1"/>
        <v>32</v>
      </c>
      <c r="AG37" s="1639">
        <f t="shared" si="1"/>
        <v>33</v>
      </c>
      <c r="AH37" s="1639">
        <f t="shared" si="1"/>
        <v>34</v>
      </c>
      <c r="AI37" s="1639">
        <f t="shared" si="1"/>
        <v>35</v>
      </c>
      <c r="AJ37" s="1639">
        <f t="shared" si="1"/>
        <v>36</v>
      </c>
      <c r="AK37" s="1639">
        <f t="shared" si="1"/>
        <v>37</v>
      </c>
      <c r="AL37" s="1415"/>
    </row>
    <row r="38" spans="1:38" hidden="1" outlineLevel="1">
      <c r="A38" s="1413">
        <v>1</v>
      </c>
      <c r="B38" s="1424"/>
      <c r="C38" s="1622" t="s">
        <v>450</v>
      </c>
      <c r="D38" s="1642">
        <v>8.6406930528630213</v>
      </c>
      <c r="E38" s="1642">
        <v>69.050320620092407</v>
      </c>
      <c r="F38" s="1642">
        <v>2.6978757939299998</v>
      </c>
      <c r="G38" s="1642">
        <v>26.585929994545726</v>
      </c>
      <c r="H38" s="1642">
        <v>8.4933534972528744</v>
      </c>
      <c r="I38" s="1642">
        <v>5.7800996575720154</v>
      </c>
      <c r="J38" s="1642">
        <v>1.1741027657412046</v>
      </c>
      <c r="K38" s="1642">
        <v>3.8077610766246233</v>
      </c>
      <c r="L38" s="1642">
        <v>5.041970767615255</v>
      </c>
      <c r="M38" s="1642">
        <v>18.204079436995361</v>
      </c>
      <c r="N38" s="1642">
        <v>4.1451310361827716</v>
      </c>
      <c r="O38" s="1642">
        <v>1.7043014022479737</v>
      </c>
      <c r="P38" s="1642">
        <v>1.5747594627143606</v>
      </c>
      <c r="Q38" s="1642">
        <v>1.4758625624493948</v>
      </c>
      <c r="R38" s="1642">
        <v>4.6742188521986732</v>
      </c>
      <c r="S38" s="1642">
        <v>11.684030483425074</v>
      </c>
      <c r="T38" s="1642">
        <v>4.6000640042730518</v>
      </c>
      <c r="U38" s="1642">
        <v>2.0876733918815966</v>
      </c>
      <c r="V38" s="1642">
        <v>2.3444157040209626</v>
      </c>
      <c r="W38" s="1642">
        <v>7.71819896534008</v>
      </c>
      <c r="X38" s="1642">
        <v>1.8922248593075113</v>
      </c>
      <c r="Y38" s="1642">
        <v>3.1853175699999996</v>
      </c>
      <c r="Z38" s="1642">
        <v>2.1</v>
      </c>
      <c r="AA38" s="1642">
        <v>5.2757375245545637</v>
      </c>
      <c r="AB38" s="1642">
        <v>10.839291641651382</v>
      </c>
      <c r="AC38" s="1642">
        <v>0</v>
      </c>
      <c r="AD38" s="1642"/>
      <c r="AE38" s="1642">
        <v>1.1714051563517915</v>
      </c>
      <c r="AF38" s="1642">
        <v>39.324080569530004</v>
      </c>
      <c r="AG38" s="1642">
        <v>20.276195809999997</v>
      </c>
      <c r="AH38" s="1642">
        <v>7.2444885000000001</v>
      </c>
      <c r="AI38" s="1642">
        <v>-2.1</v>
      </c>
      <c r="AJ38" s="1642">
        <v>11.876043500638502</v>
      </c>
      <c r="AK38" s="1642">
        <v>292.56962766000015</v>
      </c>
      <c r="AL38" s="1646"/>
    </row>
    <row r="39" spans="1:38" hidden="1" outlineLevel="1">
      <c r="A39" s="1413">
        <v>2</v>
      </c>
      <c r="B39" s="1424"/>
      <c r="C39" s="1623" t="s">
        <v>451</v>
      </c>
      <c r="D39" s="1642">
        <v>14.151282694386488</v>
      </c>
      <c r="E39" s="1642">
        <v>41.901947565729692</v>
      </c>
      <c r="F39" s="1642">
        <v>2.5346743360699997</v>
      </c>
      <c r="G39" s="1642">
        <v>29.351257701719597</v>
      </c>
      <c r="H39" s="1642">
        <v>11.519941237081493</v>
      </c>
      <c r="I39" s="1642">
        <v>5.8257634456637231</v>
      </c>
      <c r="J39" s="1642">
        <v>1.3252198300408482</v>
      </c>
      <c r="K39" s="1642">
        <v>3.7900776636320539</v>
      </c>
      <c r="L39" s="1642">
        <v>4.791652885966827</v>
      </c>
      <c r="M39" s="1642">
        <v>16.963168868641358</v>
      </c>
      <c r="N39" s="1642">
        <v>4.4092795317044633</v>
      </c>
      <c r="O39" s="1642">
        <v>1.8923039644686004</v>
      </c>
      <c r="P39" s="1642">
        <v>1.9938320736628832</v>
      </c>
      <c r="Q39" s="1642">
        <v>1.5195982432433788</v>
      </c>
      <c r="R39" s="1642">
        <v>4.8615322519232107</v>
      </c>
      <c r="S39" s="1642">
        <v>13.529966622211505</v>
      </c>
      <c r="T39" s="1642">
        <v>4.2317714531526214</v>
      </c>
      <c r="U39" s="1642">
        <v>1.9208223019260779</v>
      </c>
      <c r="V39" s="1642">
        <v>2.2641922279217139</v>
      </c>
      <c r="W39" s="1642">
        <v>7.1645215567985527</v>
      </c>
      <c r="X39" s="1642">
        <v>1.8087584738886002</v>
      </c>
      <c r="Y39" s="1642">
        <v>1.5637426000000001</v>
      </c>
      <c r="Z39" s="1642">
        <v>0</v>
      </c>
      <c r="AA39" s="1642">
        <v>5.3809152985718995</v>
      </c>
      <c r="AB39" s="1642">
        <v>15.699185752649853</v>
      </c>
      <c r="AC39" s="1642">
        <v>0</v>
      </c>
      <c r="AD39" s="1642"/>
      <c r="AE39" s="1642">
        <v>1.8407559641693809</v>
      </c>
      <c r="AF39" s="1642">
        <v>40.602506950469994</v>
      </c>
      <c r="AG39" s="1642">
        <v>26.111617219999999</v>
      </c>
      <c r="AH39" s="1642">
        <v>4.5662790900000001</v>
      </c>
      <c r="AI39" s="1642">
        <v>0</v>
      </c>
      <c r="AJ39" s="1642">
        <v>-5.7906823056947019</v>
      </c>
      <c r="AK39" s="1642">
        <v>267.72588550000012</v>
      </c>
      <c r="AL39" s="1646"/>
    </row>
    <row r="40" spans="1:38" hidden="1" outlineLevel="1">
      <c r="A40" s="1413">
        <v>3</v>
      </c>
      <c r="B40" s="1424"/>
      <c r="C40" s="1623" t="s">
        <v>184</v>
      </c>
      <c r="D40" s="1642">
        <v>-5.7923418430707221</v>
      </c>
      <c r="E40" s="1642">
        <v>46.850653637644193</v>
      </c>
      <c r="F40" s="1642">
        <v>3.8887473568048447</v>
      </c>
      <c r="G40" s="1642">
        <v>17.013222302067078</v>
      </c>
      <c r="H40" s="1642">
        <v>6.1022826028663566</v>
      </c>
      <c r="I40" s="1642">
        <v>1.3428515463550674</v>
      </c>
      <c r="J40" s="1642">
        <v>2.2981309609909299</v>
      </c>
      <c r="K40" s="1642">
        <v>8.0668336143569572</v>
      </c>
      <c r="L40" s="1642">
        <v>2.2021234162447363</v>
      </c>
      <c r="M40" s="1642">
        <v>15.637826759123307</v>
      </c>
      <c r="N40" s="1642">
        <v>2.4145484322630053</v>
      </c>
      <c r="O40" s="1642">
        <v>1.1989483604192526</v>
      </c>
      <c r="P40" s="1642">
        <v>1.7485002800000005</v>
      </c>
      <c r="Q40" s="1642">
        <v>1.8731901200000001</v>
      </c>
      <c r="R40" s="1642">
        <v>2.1195011587039501</v>
      </c>
      <c r="S40" s="1642">
        <v>10.958341469603344</v>
      </c>
      <c r="T40" s="1642">
        <v>4.8656127609643836</v>
      </c>
      <c r="U40" s="1642">
        <v>2.2816883312094451</v>
      </c>
      <c r="V40" s="1642">
        <v>0.84379100678478891</v>
      </c>
      <c r="W40" s="1642">
        <v>7.0085806841458069</v>
      </c>
      <c r="X40" s="1642">
        <v>2.1410792035677355</v>
      </c>
      <c r="Y40" s="1642">
        <v>0.48485605676958615</v>
      </c>
      <c r="Z40" s="1642">
        <v>0</v>
      </c>
      <c r="AA40" s="1642">
        <v>6.4962762782910763</v>
      </c>
      <c r="AB40" s="1642">
        <v>29.112834279382245</v>
      </c>
      <c r="AC40" s="1642">
        <v>-3.6965251478481007</v>
      </c>
      <c r="AD40" s="1642"/>
      <c r="AE40" s="1642">
        <v>6.6843929999999983</v>
      </c>
      <c r="AF40" s="1642">
        <v>59.220287600063259</v>
      </c>
      <c r="AG40" s="1642">
        <v>16.605599999999999</v>
      </c>
      <c r="AH40" s="1642">
        <v>9.5850000000000009</v>
      </c>
      <c r="AI40" s="1642">
        <v>0</v>
      </c>
      <c r="AJ40" s="1642">
        <v>-13.656834227702575</v>
      </c>
      <c r="AK40" s="1642">
        <v>245.9</v>
      </c>
      <c r="AL40" s="1646"/>
    </row>
    <row r="41" spans="1:38" hidden="1" outlineLevel="1">
      <c r="A41" s="1413">
        <v>4</v>
      </c>
      <c r="B41" s="1424"/>
      <c r="C41" s="1623" t="s">
        <v>242</v>
      </c>
      <c r="D41" s="1642">
        <v>1.3</v>
      </c>
      <c r="E41" s="1642">
        <v>39</v>
      </c>
      <c r="F41" s="1642">
        <v>5.0999999999999996</v>
      </c>
      <c r="G41" s="1642">
        <v>15.7</v>
      </c>
      <c r="H41" s="1642">
        <v>4.5</v>
      </c>
      <c r="I41" s="1642">
        <v>5.9</v>
      </c>
      <c r="J41" s="1642">
        <v>1.1000000000000001</v>
      </c>
      <c r="K41" s="1642">
        <v>3.2</v>
      </c>
      <c r="L41" s="1642">
        <v>3.1</v>
      </c>
      <c r="M41" s="1642">
        <v>7.7</v>
      </c>
      <c r="N41" s="1642">
        <v>2.4</v>
      </c>
      <c r="O41" s="1642">
        <v>1.1000000000000001</v>
      </c>
      <c r="P41" s="1642">
        <v>1.1000000000000001</v>
      </c>
      <c r="Q41" s="1642">
        <v>1.7</v>
      </c>
      <c r="R41" s="1642">
        <v>3</v>
      </c>
      <c r="S41" s="1642">
        <v>6.5</v>
      </c>
      <c r="T41" s="1642">
        <v>2.2000000000000002</v>
      </c>
      <c r="U41" s="1642">
        <v>1.1000000000000001</v>
      </c>
      <c r="V41" s="1642">
        <v>1</v>
      </c>
      <c r="W41" s="1642">
        <v>5</v>
      </c>
      <c r="X41" s="1642">
        <v>1.2</v>
      </c>
      <c r="Y41" s="1642">
        <v>0.6</v>
      </c>
      <c r="Z41" s="1642">
        <v>17.8</v>
      </c>
      <c r="AA41" s="1642">
        <v>2.8</v>
      </c>
      <c r="AB41" s="1642">
        <v>13.1</v>
      </c>
      <c r="AC41" s="1642">
        <v>0</v>
      </c>
      <c r="AD41" s="1642"/>
      <c r="AE41" s="1642">
        <v>3.2</v>
      </c>
      <c r="AF41" s="1642">
        <v>28.9</v>
      </c>
      <c r="AG41" s="1642">
        <v>13.2</v>
      </c>
      <c r="AH41" s="1642">
        <v>4.7</v>
      </c>
      <c r="AI41" s="1642">
        <v>-0.1</v>
      </c>
      <c r="AJ41" s="1642">
        <v>-0.70000000000001705</v>
      </c>
      <c r="AK41" s="1642">
        <v>196.4</v>
      </c>
      <c r="AL41" s="1646"/>
    </row>
    <row r="42" spans="1:38" hidden="1" outlineLevel="1">
      <c r="A42" s="1413">
        <v>5</v>
      </c>
      <c r="B42" s="1424"/>
      <c r="C42" s="1623" t="s">
        <v>243</v>
      </c>
      <c r="D42" s="1642">
        <v>-4.3</v>
      </c>
      <c r="E42" s="1642">
        <v>50.3</v>
      </c>
      <c r="F42" s="1642">
        <v>4.4000000000000004</v>
      </c>
      <c r="G42" s="1642">
        <v>23.5</v>
      </c>
      <c r="H42" s="1642">
        <v>6.6</v>
      </c>
      <c r="I42" s="1642">
        <v>7.8</v>
      </c>
      <c r="J42" s="1642">
        <v>1.1000000000000001</v>
      </c>
      <c r="K42" s="1642">
        <v>3.2</v>
      </c>
      <c r="L42" s="1642">
        <v>4.7</v>
      </c>
      <c r="M42" s="1642">
        <v>9.8000000000000007</v>
      </c>
      <c r="N42" s="1642">
        <v>2.4</v>
      </c>
      <c r="O42" s="1642">
        <v>1.2</v>
      </c>
      <c r="P42" s="1642">
        <v>1.7</v>
      </c>
      <c r="Q42" s="1642">
        <v>1.8</v>
      </c>
      <c r="R42" s="1642">
        <v>2.8</v>
      </c>
      <c r="S42" s="1642">
        <v>6.5</v>
      </c>
      <c r="T42" s="1642">
        <v>3.2</v>
      </c>
      <c r="U42" s="1642">
        <v>1.7</v>
      </c>
      <c r="V42" s="1642">
        <v>1.1000000000000001</v>
      </c>
      <c r="W42" s="1642">
        <v>4.9000000000000004</v>
      </c>
      <c r="X42" s="1642">
        <v>1.4</v>
      </c>
      <c r="Y42" s="1642">
        <v>1</v>
      </c>
      <c r="Z42" s="1642">
        <v>4.3</v>
      </c>
      <c r="AA42" s="1642">
        <v>3.4</v>
      </c>
      <c r="AB42" s="1642">
        <v>11.5</v>
      </c>
      <c r="AC42" s="1642">
        <v>0</v>
      </c>
      <c r="AD42" s="1642"/>
      <c r="AE42" s="1642">
        <v>1.7</v>
      </c>
      <c r="AF42" s="1642">
        <v>41.1</v>
      </c>
      <c r="AG42" s="1642">
        <v>18.600000000000001</v>
      </c>
      <c r="AH42" s="1642">
        <v>9.1999999999999993</v>
      </c>
      <c r="AI42" s="1642">
        <v>-0.1</v>
      </c>
      <c r="AJ42" s="1642">
        <v>-4.3999999999999488</v>
      </c>
      <c r="AK42" s="1642">
        <v>222.1</v>
      </c>
      <c r="AL42" s="1646"/>
    </row>
    <row r="43" spans="1:38" hidden="1" outlineLevel="1">
      <c r="A43" s="1413">
        <v>6</v>
      </c>
      <c r="B43" s="1424"/>
      <c r="C43" s="1623" t="s">
        <v>185</v>
      </c>
      <c r="D43" s="1642">
        <v>2.8</v>
      </c>
      <c r="E43" s="1642">
        <v>25.5</v>
      </c>
      <c r="F43" s="1642">
        <v>4.3</v>
      </c>
      <c r="G43" s="1642">
        <v>8.6</v>
      </c>
      <c r="H43" s="1642">
        <v>5.3</v>
      </c>
      <c r="I43" s="1642">
        <v>2.9</v>
      </c>
      <c r="J43" s="1642">
        <v>0.6</v>
      </c>
      <c r="K43" s="1642">
        <v>3</v>
      </c>
      <c r="L43" s="1642">
        <v>2.2000000000000002</v>
      </c>
      <c r="M43" s="1642">
        <v>5.2</v>
      </c>
      <c r="N43" s="1642">
        <v>1.9</v>
      </c>
      <c r="O43" s="1642">
        <v>0.8</v>
      </c>
      <c r="P43" s="1642">
        <v>0.6</v>
      </c>
      <c r="Q43" s="1642">
        <v>1.6</v>
      </c>
      <c r="R43" s="1642">
        <v>2.8</v>
      </c>
      <c r="S43" s="1642">
        <v>6.3</v>
      </c>
      <c r="T43" s="1642">
        <v>2.1</v>
      </c>
      <c r="U43" s="1642">
        <v>1</v>
      </c>
      <c r="V43" s="1642">
        <v>0.9</v>
      </c>
      <c r="W43" s="1642">
        <v>4.8</v>
      </c>
      <c r="X43" s="1642">
        <v>1.5</v>
      </c>
      <c r="Y43" s="1642">
        <v>4.9000000000000004</v>
      </c>
      <c r="Z43" s="1642">
        <v>6.9</v>
      </c>
      <c r="AA43" s="1642">
        <v>5.9</v>
      </c>
      <c r="AB43" s="1642">
        <v>13.7</v>
      </c>
      <c r="AC43" s="1642">
        <v>0.2</v>
      </c>
      <c r="AD43" s="1642"/>
      <c r="AE43" s="1642">
        <v>0</v>
      </c>
      <c r="AF43" s="1642">
        <v>33.9</v>
      </c>
      <c r="AG43" s="1642">
        <v>14.6</v>
      </c>
      <c r="AH43" s="1642">
        <v>4.2</v>
      </c>
      <c r="AI43" s="1642">
        <v>0</v>
      </c>
      <c r="AJ43" s="1642">
        <v>-8.8000000000000114</v>
      </c>
      <c r="AK43" s="1642">
        <v>160.19999999999999</v>
      </c>
      <c r="AL43" s="1646"/>
    </row>
    <row r="44" spans="1:38" hidden="1" outlineLevel="1">
      <c r="A44" s="1413">
        <v>7</v>
      </c>
      <c r="B44" s="1424"/>
      <c r="C44" s="1623" t="s">
        <v>186</v>
      </c>
      <c r="D44" s="1642">
        <v>6.5</v>
      </c>
      <c r="E44" s="1642">
        <v>38.6</v>
      </c>
      <c r="F44" s="1642">
        <v>13.7</v>
      </c>
      <c r="G44" s="1642">
        <v>12.9</v>
      </c>
      <c r="H44" s="1642">
        <v>7.4</v>
      </c>
      <c r="I44" s="1642">
        <v>4.9000000000000004</v>
      </c>
      <c r="J44" s="1642">
        <v>0.5</v>
      </c>
      <c r="K44" s="1642">
        <v>3.9</v>
      </c>
      <c r="L44" s="1642">
        <v>4.2</v>
      </c>
      <c r="M44" s="1642">
        <v>8.1999999999999993</v>
      </c>
      <c r="N44" s="1642">
        <v>2.1</v>
      </c>
      <c r="O44" s="1642">
        <v>0.8</v>
      </c>
      <c r="P44" s="1642">
        <v>0.6</v>
      </c>
      <c r="Q44" s="1642">
        <v>1.7</v>
      </c>
      <c r="R44" s="1642">
        <v>4.2</v>
      </c>
      <c r="S44" s="1642">
        <v>6.3</v>
      </c>
      <c r="T44" s="1642">
        <v>2.7</v>
      </c>
      <c r="U44" s="1642">
        <v>1</v>
      </c>
      <c r="V44" s="1642">
        <v>1.1000000000000001</v>
      </c>
      <c r="W44" s="1642">
        <v>4.8</v>
      </c>
      <c r="X44" s="1642">
        <v>1.7</v>
      </c>
      <c r="Y44" s="1642">
        <v>8.3000000000000007</v>
      </c>
      <c r="Z44" s="1642">
        <v>10.3</v>
      </c>
      <c r="AA44" s="1642">
        <v>5.8</v>
      </c>
      <c r="AB44" s="1642">
        <v>28.6</v>
      </c>
      <c r="AC44" s="1642">
        <v>-0.1</v>
      </c>
      <c r="AD44" s="1642"/>
      <c r="AE44" s="1642">
        <v>1.5</v>
      </c>
      <c r="AF44" s="1642">
        <v>46.2</v>
      </c>
      <c r="AG44" s="1642">
        <v>17.600000000000001</v>
      </c>
      <c r="AH44" s="1642">
        <v>4.5999999999999996</v>
      </c>
      <c r="AI44" s="1642">
        <v>0</v>
      </c>
      <c r="AJ44" s="1642">
        <v>-22.5</v>
      </c>
      <c r="AK44" s="1642">
        <v>228.1</v>
      </c>
      <c r="AL44" s="1646"/>
    </row>
    <row r="45" spans="1:38" hidden="1" outlineLevel="1">
      <c r="A45" s="1413">
        <v>8</v>
      </c>
      <c r="B45" s="1424"/>
      <c r="C45" s="1623" t="s">
        <v>1134</v>
      </c>
      <c r="D45" s="1642">
        <v>-3.4999999999999858</v>
      </c>
      <c r="E45" s="1642">
        <v>68.599999999999994</v>
      </c>
      <c r="F45" s="1642">
        <v>7.2</v>
      </c>
      <c r="G45" s="1642">
        <v>24.8</v>
      </c>
      <c r="H45" s="1642">
        <v>10.6</v>
      </c>
      <c r="I45" s="1642">
        <v>0</v>
      </c>
      <c r="J45" s="1642">
        <v>1.4</v>
      </c>
      <c r="K45" s="1642">
        <v>4.4000000000000004</v>
      </c>
      <c r="L45" s="1642">
        <v>2.7</v>
      </c>
      <c r="M45" s="1642">
        <v>12.2</v>
      </c>
      <c r="N45" s="1642">
        <v>3.2</v>
      </c>
      <c r="O45" s="1642">
        <v>1</v>
      </c>
      <c r="P45" s="1642">
        <v>1.3</v>
      </c>
      <c r="Q45" s="1642">
        <v>2.5</v>
      </c>
      <c r="R45" s="1642">
        <v>2.6</v>
      </c>
      <c r="S45" s="1642">
        <v>7.6</v>
      </c>
      <c r="T45" s="1642">
        <v>4.8</v>
      </c>
      <c r="U45" s="1642">
        <v>2.6</v>
      </c>
      <c r="V45" s="1642">
        <v>1.4</v>
      </c>
      <c r="W45" s="1642">
        <v>5</v>
      </c>
      <c r="X45" s="1642">
        <v>1.2</v>
      </c>
      <c r="Y45" s="1642">
        <v>4.9000000000000004</v>
      </c>
      <c r="Z45" s="1642">
        <v>15.3</v>
      </c>
      <c r="AA45" s="1642">
        <v>3.9</v>
      </c>
      <c r="AB45" s="1642">
        <v>23.5</v>
      </c>
      <c r="AC45" s="1642">
        <v>0</v>
      </c>
      <c r="AD45" s="1642"/>
      <c r="AE45" s="1642">
        <v>1.2</v>
      </c>
      <c r="AF45" s="1642">
        <v>38.799999999999997</v>
      </c>
      <c r="AG45" s="1642">
        <v>22.4</v>
      </c>
      <c r="AH45" s="1642">
        <v>10.1</v>
      </c>
      <c r="AI45" s="1642">
        <v>0</v>
      </c>
      <c r="AJ45" s="1642">
        <v>-39.100000000000051</v>
      </c>
      <c r="AK45" s="1642">
        <v>242.6</v>
      </c>
      <c r="AL45" s="1646"/>
    </row>
    <row r="46" spans="1:38" hidden="1" outlineLevel="1">
      <c r="A46" s="1413">
        <v>9</v>
      </c>
      <c r="B46" s="1424"/>
      <c r="C46" s="1623" t="s">
        <v>1135</v>
      </c>
      <c r="D46" s="1642">
        <v>-4.2999999999999901</v>
      </c>
      <c r="E46" s="1642">
        <v>44</v>
      </c>
      <c r="F46" s="1642">
        <v>9.6999999999999993</v>
      </c>
      <c r="G46" s="1642">
        <v>21.5</v>
      </c>
      <c r="H46" s="1642">
        <v>9.6999999999999993</v>
      </c>
      <c r="I46" s="1642">
        <v>4.9000000000000004</v>
      </c>
      <c r="J46" s="1642">
        <v>1.39</v>
      </c>
      <c r="K46" s="1642">
        <v>2.7</v>
      </c>
      <c r="L46" s="1642">
        <v>1.4</v>
      </c>
      <c r="M46" s="1642">
        <v>10.4</v>
      </c>
      <c r="N46" s="1642">
        <v>3.8</v>
      </c>
      <c r="O46" s="1642">
        <v>1.6</v>
      </c>
      <c r="P46" s="1642">
        <v>1.9</v>
      </c>
      <c r="Q46" s="1642">
        <v>2.7</v>
      </c>
      <c r="R46" s="1642">
        <v>3.7</v>
      </c>
      <c r="S46" s="1642">
        <v>7.3</v>
      </c>
      <c r="T46" s="1642">
        <v>4.0999999999999996</v>
      </c>
      <c r="U46" s="1642">
        <v>2.5</v>
      </c>
      <c r="V46" s="1642">
        <v>1.3</v>
      </c>
      <c r="W46" s="1642">
        <v>4.9000000000000004</v>
      </c>
      <c r="X46" s="1642">
        <v>1.1000000000000001</v>
      </c>
      <c r="Y46" s="1642">
        <v>0.7</v>
      </c>
      <c r="Z46" s="1642">
        <v>16.3</v>
      </c>
      <c r="AA46" s="1642">
        <v>5.4</v>
      </c>
      <c r="AB46" s="1642">
        <v>14.01</v>
      </c>
      <c r="AC46" s="1642">
        <v>0.1</v>
      </c>
      <c r="AD46" s="1642"/>
      <c r="AE46" s="1642">
        <v>1.1000000000000001</v>
      </c>
      <c r="AF46" s="1642">
        <v>35.6</v>
      </c>
      <c r="AG46" s="1642">
        <v>10.6</v>
      </c>
      <c r="AH46" s="1642">
        <v>8.3000000000000007</v>
      </c>
      <c r="AI46" s="1642">
        <v>0</v>
      </c>
      <c r="AJ46" s="1642">
        <v>-29.700000000000074</v>
      </c>
      <c r="AK46" s="1642">
        <v>198.7</v>
      </c>
      <c r="AL46" s="1646"/>
    </row>
    <row r="47" spans="1:38" hidden="1" outlineLevel="1">
      <c r="A47" s="1413">
        <v>10</v>
      </c>
      <c r="B47" s="1424"/>
      <c r="C47" s="1623" t="s">
        <v>1136</v>
      </c>
      <c r="D47" s="1642">
        <v>16.899999999999999</v>
      </c>
      <c r="E47" s="1642">
        <v>64.599999999999994</v>
      </c>
      <c r="F47" s="1642">
        <v>11</v>
      </c>
      <c r="G47" s="1642">
        <v>33.700000000000003</v>
      </c>
      <c r="H47" s="1642">
        <v>14.3</v>
      </c>
      <c r="I47" s="1642">
        <v>9.1</v>
      </c>
      <c r="J47" s="1642">
        <v>2.4</v>
      </c>
      <c r="K47" s="1642">
        <v>5.3</v>
      </c>
      <c r="L47" s="1642">
        <v>3.3</v>
      </c>
      <c r="M47" s="1642">
        <v>19.100000000000001</v>
      </c>
      <c r="N47" s="1642">
        <v>4.8</v>
      </c>
      <c r="O47" s="1642">
        <v>2.1</v>
      </c>
      <c r="P47" s="1642">
        <v>2.6</v>
      </c>
      <c r="Q47" s="1642">
        <v>4.4000000000000004</v>
      </c>
      <c r="R47" s="1642">
        <v>6.9</v>
      </c>
      <c r="S47" s="1642">
        <v>11.6</v>
      </c>
      <c r="T47" s="1642">
        <v>4.7</v>
      </c>
      <c r="U47" s="1642">
        <v>3.7</v>
      </c>
      <c r="V47" s="1642">
        <v>2.1</v>
      </c>
      <c r="W47" s="1642">
        <v>7.4</v>
      </c>
      <c r="X47" s="1642">
        <v>1.8</v>
      </c>
      <c r="Y47" s="1642">
        <v>13</v>
      </c>
      <c r="Z47" s="1642">
        <v>4</v>
      </c>
      <c r="AA47" s="1642">
        <v>19.600000000000001</v>
      </c>
      <c r="AB47" s="1642">
        <v>20.9</v>
      </c>
      <c r="AC47" s="1642">
        <v>0</v>
      </c>
      <c r="AD47" s="1642"/>
      <c r="AE47" s="1642">
        <v>1.6</v>
      </c>
      <c r="AF47" s="1642">
        <v>50.6</v>
      </c>
      <c r="AG47" s="1642">
        <v>25</v>
      </c>
      <c r="AH47" s="1642">
        <v>8.1</v>
      </c>
      <c r="AI47" s="1642">
        <v>0</v>
      </c>
      <c r="AJ47" s="1642">
        <v>-22.5</v>
      </c>
      <c r="AK47" s="1642">
        <v>352.1</v>
      </c>
      <c r="AL47" s="1646"/>
    </row>
    <row r="48" spans="1:38" hidden="1" outlineLevel="1">
      <c r="A48" s="1413">
        <v>11</v>
      </c>
      <c r="B48" s="1424"/>
      <c r="C48" s="1623" t="s">
        <v>187</v>
      </c>
      <c r="D48" s="1642">
        <v>3.045360221237877</v>
      </c>
      <c r="E48" s="1642">
        <v>50.420102638330576</v>
      </c>
      <c r="F48" s="1642">
        <v>6.8306505604800334</v>
      </c>
      <c r="G48" s="1642">
        <v>14.56892428038935</v>
      </c>
      <c r="H48" s="1642">
        <v>6.2086961035781991</v>
      </c>
      <c r="I48" s="1642">
        <v>2.9140706926392244</v>
      </c>
      <c r="J48" s="1642">
        <v>1.4427816734772296</v>
      </c>
      <c r="K48" s="1642">
        <v>5.7015143351591604</v>
      </c>
      <c r="L48" s="1642">
        <v>5.2174261325428226</v>
      </c>
      <c r="M48" s="1642">
        <v>8.3418006726168556</v>
      </c>
      <c r="N48" s="1642">
        <v>2.736958683860284</v>
      </c>
      <c r="O48" s="1642">
        <v>0.67274824127767574</v>
      </c>
      <c r="P48" s="1642">
        <v>0.91535564620163101</v>
      </c>
      <c r="Q48" s="1642">
        <v>1.5666373787964658</v>
      </c>
      <c r="R48" s="1642">
        <v>5.4780141783412395</v>
      </c>
      <c r="S48" s="1642">
        <v>7.358928099176179</v>
      </c>
      <c r="T48" s="1642">
        <v>3.4646158099501636</v>
      </c>
      <c r="U48" s="1642">
        <v>1.8268768587539204</v>
      </c>
      <c r="V48" s="1642">
        <v>2.4621296739813441</v>
      </c>
      <c r="W48" s="1642">
        <v>5.3658884739964909</v>
      </c>
      <c r="X48" s="1642">
        <v>3.4760408159801957</v>
      </c>
      <c r="Y48" s="1642">
        <v>3.1</v>
      </c>
      <c r="Z48" s="1642">
        <v>18</v>
      </c>
      <c r="AA48" s="1642">
        <v>14.624673906754515</v>
      </c>
      <c r="AB48" s="1642">
        <v>11.93831736544213</v>
      </c>
      <c r="AC48" s="1642">
        <v>3.3756620946015068</v>
      </c>
      <c r="AD48" s="1642"/>
      <c r="AE48" s="1642">
        <v>13.462260494772641</v>
      </c>
      <c r="AF48" s="1642">
        <v>47.380204697845599</v>
      </c>
      <c r="AG48" s="1642">
        <v>27.8</v>
      </c>
      <c r="AH48" s="1642">
        <v>11.7</v>
      </c>
      <c r="AI48" s="1642">
        <v>-18</v>
      </c>
      <c r="AJ48" s="1642">
        <v>7.103360269816676</v>
      </c>
      <c r="AK48" s="1642">
        <v>280.5</v>
      </c>
      <c r="AL48" s="1646"/>
    </row>
    <row r="49" spans="1:38" hidden="1" outlineLevel="1">
      <c r="A49" s="1413">
        <v>12</v>
      </c>
      <c r="B49" s="1424"/>
      <c r="C49" s="1623" t="s">
        <v>1165</v>
      </c>
      <c r="D49" s="1642">
        <v>13.525927144178585</v>
      </c>
      <c r="E49" s="1642">
        <v>52.150490894685419</v>
      </c>
      <c r="F49" s="1642">
        <v>4.747573530730663</v>
      </c>
      <c r="G49" s="1642">
        <v>12.609723814165687</v>
      </c>
      <c r="H49" s="1642">
        <v>8.0646976098766707</v>
      </c>
      <c r="I49" s="1642">
        <v>5.1245472561762444</v>
      </c>
      <c r="J49" s="1642">
        <v>1.3838055502491873</v>
      </c>
      <c r="K49" s="1642">
        <v>5.1113223422904372</v>
      </c>
      <c r="L49" s="1642">
        <v>3.9028180081469288</v>
      </c>
      <c r="M49" s="1642">
        <v>7.9860265976303513</v>
      </c>
      <c r="N49" s="1642">
        <v>2.2868320451874409</v>
      </c>
      <c r="O49" s="1642">
        <v>0.59883395891551616</v>
      </c>
      <c r="P49" s="1642">
        <v>0.89417847045559273</v>
      </c>
      <c r="Q49" s="1642">
        <v>1.5308200955219537</v>
      </c>
      <c r="R49" s="1642">
        <v>5.1592099253780832</v>
      </c>
      <c r="S49" s="1642">
        <v>7.1631818154695246</v>
      </c>
      <c r="T49" s="1642">
        <v>3.0766646917479998</v>
      </c>
      <c r="U49" s="1642">
        <v>1.7195874470264911</v>
      </c>
      <c r="V49" s="1642">
        <v>2.239345574153822</v>
      </c>
      <c r="W49" s="1642">
        <v>5.0411908057308832</v>
      </c>
      <c r="X49" s="1642">
        <v>2.9677020125663169</v>
      </c>
      <c r="Y49" s="1642">
        <v>4.7</v>
      </c>
      <c r="Z49" s="1642">
        <v>93.2</v>
      </c>
      <c r="AA49" s="1642">
        <v>10.411389080510821</v>
      </c>
      <c r="AB49" s="1642">
        <v>11.135881905008731</v>
      </c>
      <c r="AC49" s="1642">
        <v>-5.2340094824236016E-2</v>
      </c>
      <c r="AD49" s="1642"/>
      <c r="AE49" s="1642">
        <v>12.092191424026977</v>
      </c>
      <c r="AF49" s="1642">
        <v>33.879426767652198</v>
      </c>
      <c r="AG49" s="1642">
        <v>15.7</v>
      </c>
      <c r="AH49" s="1642">
        <v>7.9</v>
      </c>
      <c r="AI49" s="1642">
        <v>-93.2</v>
      </c>
      <c r="AJ49" s="1642">
        <v>9.0489713273417465</v>
      </c>
      <c r="AK49" s="1642">
        <v>252.1</v>
      </c>
      <c r="AL49" s="1646"/>
    </row>
    <row r="50" spans="1:38" hidden="1" outlineLevel="1">
      <c r="A50" s="1413">
        <v>13</v>
      </c>
      <c r="B50" s="1424"/>
      <c r="C50" s="1623" t="s">
        <v>800</v>
      </c>
      <c r="D50" s="1642">
        <v>-3</v>
      </c>
      <c r="E50" s="1642">
        <v>23</v>
      </c>
      <c r="F50" s="1642">
        <v>2.2000000000000002</v>
      </c>
      <c r="G50" s="1642">
        <v>4.5</v>
      </c>
      <c r="H50" s="1642">
        <v>5.7</v>
      </c>
      <c r="I50" s="1642">
        <v>2.5</v>
      </c>
      <c r="J50" s="1642">
        <v>0.9</v>
      </c>
      <c r="K50" s="1642">
        <v>1.9</v>
      </c>
      <c r="L50" s="1642">
        <v>1.4</v>
      </c>
      <c r="M50" s="1642">
        <v>10.4</v>
      </c>
      <c r="N50" s="1642">
        <v>1.4</v>
      </c>
      <c r="O50" s="1642">
        <v>0.4</v>
      </c>
      <c r="P50" s="1642">
        <v>1</v>
      </c>
      <c r="Q50" s="1642">
        <v>1.1000000000000001</v>
      </c>
      <c r="R50" s="1642">
        <v>4.2</v>
      </c>
      <c r="S50" s="1642">
        <v>7.3</v>
      </c>
      <c r="T50" s="1642">
        <v>2.2999999999999998</v>
      </c>
      <c r="U50" s="1642">
        <v>0.9</v>
      </c>
      <c r="V50" s="1642">
        <v>0.5</v>
      </c>
      <c r="W50" s="1642">
        <v>4.2</v>
      </c>
      <c r="X50" s="1642">
        <v>2</v>
      </c>
      <c r="Y50" s="1642">
        <v>1.4</v>
      </c>
      <c r="Z50" s="1642">
        <v>0</v>
      </c>
      <c r="AA50" s="1642">
        <v>9.5</v>
      </c>
      <c r="AB50" s="1642">
        <v>4.5999999999999996</v>
      </c>
      <c r="AC50" s="1642">
        <v>0</v>
      </c>
      <c r="AD50" s="1642"/>
      <c r="AE50" s="1642">
        <v>5</v>
      </c>
      <c r="AF50" s="1642">
        <v>30.8</v>
      </c>
      <c r="AG50" s="1642">
        <v>12</v>
      </c>
      <c r="AH50" s="1642">
        <v>5.9</v>
      </c>
      <c r="AI50" s="1642">
        <v>0</v>
      </c>
      <c r="AJ50" s="1642">
        <v>20.7</v>
      </c>
      <c r="AK50" s="1642">
        <v>164.7</v>
      </c>
      <c r="AL50" s="1646"/>
    </row>
    <row r="51" spans="1:38" ht="13.5" hidden="1" outlineLevel="1" thickBot="1">
      <c r="A51" s="1413">
        <v>14</v>
      </c>
      <c r="B51" s="1424"/>
      <c r="C51" s="1624" t="s">
        <v>510</v>
      </c>
      <c r="D51" s="1642">
        <v>7.6</v>
      </c>
      <c r="E51" s="1642">
        <v>45.4</v>
      </c>
      <c r="F51" s="1642">
        <v>12.5</v>
      </c>
      <c r="G51" s="1642">
        <v>20.9</v>
      </c>
      <c r="H51" s="1642">
        <v>9.6999999999999993</v>
      </c>
      <c r="I51" s="1642">
        <v>5.0999999999999996</v>
      </c>
      <c r="J51" s="1642">
        <v>1.1000000000000001</v>
      </c>
      <c r="K51" s="1642">
        <v>2.5</v>
      </c>
      <c r="L51" s="1642">
        <v>5.5</v>
      </c>
      <c r="M51" s="1642">
        <v>16.600000000000001</v>
      </c>
      <c r="N51" s="1642">
        <v>2.5</v>
      </c>
      <c r="O51" s="1642">
        <v>0.8</v>
      </c>
      <c r="P51" s="1642">
        <v>2.6</v>
      </c>
      <c r="Q51" s="1642">
        <v>1.8</v>
      </c>
      <c r="R51" s="1642">
        <v>9.8000000000000007</v>
      </c>
      <c r="S51" s="1642">
        <v>7.6</v>
      </c>
      <c r="T51" s="1642">
        <v>3.3</v>
      </c>
      <c r="U51" s="1642">
        <v>2.1</v>
      </c>
      <c r="V51" s="1642">
        <v>1.1000000000000001</v>
      </c>
      <c r="W51" s="1642">
        <v>8.8000000000000007</v>
      </c>
      <c r="X51" s="1642">
        <v>2</v>
      </c>
      <c r="Y51" s="1642">
        <v>2</v>
      </c>
      <c r="Z51" s="1642">
        <v>25.4</v>
      </c>
      <c r="AA51" s="1642">
        <v>14.7</v>
      </c>
      <c r="AB51" s="1642">
        <v>16.8</v>
      </c>
      <c r="AC51" s="1642">
        <v>0</v>
      </c>
      <c r="AD51" s="1642"/>
      <c r="AE51" s="1642">
        <v>8.3000000000000007</v>
      </c>
      <c r="AF51" s="1642">
        <v>61.9</v>
      </c>
      <c r="AG51" s="1642">
        <v>36.799999999999997</v>
      </c>
      <c r="AH51" s="1642">
        <v>9.5</v>
      </c>
      <c r="AI51" s="1642">
        <v>-25.4</v>
      </c>
      <c r="AJ51" s="1642">
        <v>64.8</v>
      </c>
      <c r="AK51" s="1642">
        <v>384.1</v>
      </c>
      <c r="AL51" s="1646"/>
    </row>
    <row r="52" spans="1:38" s="1553" customFormat="1" ht="13.5" hidden="1" outlineLevel="1" thickBot="1">
      <c r="A52" s="1625"/>
      <c r="B52" s="1626"/>
      <c r="C52" s="1627" t="s">
        <v>160</v>
      </c>
      <c r="D52" s="1628">
        <v>53.570921269595267</v>
      </c>
      <c r="E52" s="1628">
        <v>659.37351535648236</v>
      </c>
      <c r="F52" s="1628">
        <v>90.799521578015558</v>
      </c>
      <c r="G52" s="1628">
        <v>266.22905809288744</v>
      </c>
      <c r="H52" s="1628">
        <v>114.1889710506556</v>
      </c>
      <c r="I52" s="1629">
        <v>64.087332598406263</v>
      </c>
      <c r="J52" s="1629">
        <v>18.114040780499401</v>
      </c>
      <c r="K52" s="1629">
        <v>56.577509032063226</v>
      </c>
      <c r="L52" s="1629">
        <v>49.655991210516575</v>
      </c>
      <c r="M52" s="1629">
        <v>166.73290233500725</v>
      </c>
      <c r="N52" s="1629">
        <v>40.492749729197968</v>
      </c>
      <c r="O52" s="1629">
        <v>15.86713592732902</v>
      </c>
      <c r="P52" s="1629">
        <v>20.52662593303447</v>
      </c>
      <c r="Q52" s="1629">
        <v>27.266108400011195</v>
      </c>
      <c r="R52" s="1630">
        <v>62.292476366545159</v>
      </c>
      <c r="S52" s="1628">
        <v>117.6944484898856</v>
      </c>
      <c r="T52" s="1628">
        <v>49.638728720088217</v>
      </c>
      <c r="U52" s="1628">
        <v>26.436648330797528</v>
      </c>
      <c r="V52" s="1628">
        <v>20.653874186862634</v>
      </c>
      <c r="W52" s="1628">
        <v>82.098380486011806</v>
      </c>
      <c r="X52" s="1628">
        <v>26.185805365310362</v>
      </c>
      <c r="Y52" s="1628">
        <v>49.833916226769588</v>
      </c>
      <c r="Z52" s="1628">
        <v>213.6</v>
      </c>
      <c r="AA52" s="1628">
        <v>113.18899208868287</v>
      </c>
      <c r="AB52" s="1628">
        <v>225.43551094413434</v>
      </c>
      <c r="AC52" s="1628">
        <v>-0.17320314807082976</v>
      </c>
      <c r="AD52" s="1628"/>
      <c r="AE52" s="1628">
        <v>58.851006039320787</v>
      </c>
      <c r="AF52" s="1628">
        <v>588.2065065855611</v>
      </c>
      <c r="AG52" s="1628">
        <v>277.29341303000001</v>
      </c>
      <c r="AH52" s="1628">
        <v>105.59576759000001</v>
      </c>
      <c r="AI52" s="1628">
        <v>-138.9</v>
      </c>
      <c r="AJ52" s="1628">
        <v>-33.619141435600483</v>
      </c>
      <c r="AK52" s="1628">
        <v>3487.7955131600002</v>
      </c>
      <c r="AL52" s="1552"/>
    </row>
    <row r="53" spans="1:38" s="148" customFormat="1" hidden="1" outlineLevel="1">
      <c r="A53" s="232"/>
      <c r="B53" s="145"/>
      <c r="C53" s="494"/>
      <c r="D53" s="494"/>
      <c r="E53" s="494"/>
      <c r="F53" s="494"/>
      <c r="G53" s="494"/>
      <c r="H53" s="970"/>
      <c r="I53" s="970"/>
      <c r="J53" s="970"/>
      <c r="K53" s="970"/>
      <c r="L53" s="970"/>
      <c r="M53" s="970"/>
      <c r="N53" s="970"/>
      <c r="O53" s="970"/>
      <c r="P53" s="970"/>
      <c r="Q53" s="970"/>
      <c r="R53" s="511"/>
      <c r="S53" s="137"/>
      <c r="T53" s="137"/>
      <c r="U53" s="137"/>
      <c r="V53" s="137"/>
      <c r="W53" s="137"/>
      <c r="X53" s="137"/>
      <c r="Y53" s="137"/>
      <c r="Z53" s="137"/>
      <c r="AA53" s="137"/>
      <c r="AB53" s="137"/>
      <c r="AC53" s="137"/>
      <c r="AD53" s="137"/>
      <c r="AE53" s="137"/>
      <c r="AF53" s="137"/>
      <c r="AG53" s="137"/>
      <c r="AH53" s="137"/>
      <c r="AI53" s="137"/>
      <c r="AJ53" s="137"/>
      <c r="AK53" s="137"/>
      <c r="AL53" s="1421"/>
    </row>
    <row r="54" spans="1:38" s="148" customFormat="1" hidden="1" outlineLevel="1">
      <c r="A54" s="232"/>
      <c r="B54" s="145"/>
      <c r="C54" s="137" t="s">
        <v>474</v>
      </c>
      <c r="D54" s="137"/>
      <c r="E54" s="137"/>
      <c r="F54" s="1653"/>
      <c r="G54" s="1654"/>
      <c r="H54" s="1654"/>
      <c r="I54" s="1654"/>
      <c r="J54" s="1654"/>
      <c r="K54" s="1654"/>
      <c r="L54" s="1654"/>
      <c r="M54" s="1654"/>
      <c r="N54" s="1654"/>
      <c r="O54" s="1654"/>
      <c r="P54" s="1654"/>
      <c r="Q54" s="1654"/>
      <c r="R54" s="511"/>
      <c r="S54" s="137"/>
      <c r="T54" s="137"/>
      <c r="U54" s="137"/>
      <c r="V54" s="137"/>
      <c r="W54" s="137"/>
      <c r="X54" s="137"/>
      <c r="Y54" s="137"/>
      <c r="Z54" s="137"/>
      <c r="AA54" s="137"/>
      <c r="AB54" s="137"/>
      <c r="AC54" s="137"/>
      <c r="AD54" s="137"/>
      <c r="AE54" s="137"/>
      <c r="AF54" s="137"/>
      <c r="AG54" s="137"/>
      <c r="AH54" s="137"/>
      <c r="AI54" s="137"/>
      <c r="AJ54" s="137"/>
      <c r="AK54" s="137"/>
      <c r="AL54" s="1421"/>
    </row>
    <row r="55" spans="1:38" s="148" customFormat="1" ht="30.75" hidden="1" customHeight="1" outlineLevel="1">
      <c r="A55" s="232"/>
      <c r="B55" s="145"/>
      <c r="C55" s="137">
        <v>1</v>
      </c>
      <c r="D55" s="2793" t="s">
        <v>1019</v>
      </c>
      <c r="E55" s="2794"/>
      <c r="F55" s="2794"/>
      <c r="G55" s="2794"/>
      <c r="H55" s="2794"/>
      <c r="I55" s="2794"/>
      <c r="J55" s="2794"/>
      <c r="K55" s="2794"/>
      <c r="L55" s="2794"/>
      <c r="M55" s="2794"/>
      <c r="N55" s="2794"/>
      <c r="O55" s="2794"/>
      <c r="P55" s="2794"/>
      <c r="Q55" s="2794"/>
      <c r="R55" s="2794"/>
      <c r="S55" s="2794"/>
      <c r="T55" s="2794"/>
      <c r="U55" s="2794"/>
      <c r="V55" s="2794"/>
      <c r="W55" s="2794"/>
      <c r="X55" s="2794"/>
      <c r="Y55" s="2794"/>
      <c r="Z55" s="2794"/>
      <c r="AA55" s="2794"/>
      <c r="AB55" s="137"/>
      <c r="AC55" s="137"/>
      <c r="AD55" s="137"/>
      <c r="AE55" s="137"/>
      <c r="AF55" s="137"/>
      <c r="AG55" s="137"/>
      <c r="AH55" s="137"/>
      <c r="AI55" s="137"/>
      <c r="AJ55" s="137"/>
      <c r="AK55" s="137"/>
      <c r="AL55" s="1421"/>
    </row>
    <row r="56" spans="1:38" s="148" customFormat="1" ht="18.75" hidden="1" customHeight="1" outlineLevel="1">
      <c r="A56" s="232"/>
      <c r="B56" s="145"/>
      <c r="C56" s="137">
        <v>2</v>
      </c>
      <c r="D56" s="2793" t="s">
        <v>586</v>
      </c>
      <c r="E56" s="2794"/>
      <c r="F56" s="2794"/>
      <c r="G56" s="2794"/>
      <c r="H56" s="2794"/>
      <c r="I56" s="2794"/>
      <c r="J56" s="2794"/>
      <c r="K56" s="2794"/>
      <c r="L56" s="2794"/>
      <c r="M56" s="2794"/>
      <c r="N56" s="2794"/>
      <c r="O56" s="2794"/>
      <c r="P56" s="2794"/>
      <c r="Q56" s="2794"/>
      <c r="R56" s="2794"/>
      <c r="S56" s="2794"/>
      <c r="T56" s="2794"/>
      <c r="U56" s="2794"/>
      <c r="V56" s="2794"/>
      <c r="W56" s="2794"/>
      <c r="X56" s="2794"/>
      <c r="Y56" s="2794"/>
      <c r="Z56" s="2794"/>
      <c r="AA56" s="2794"/>
      <c r="AB56" s="137"/>
      <c r="AC56" s="137"/>
      <c r="AD56" s="137"/>
      <c r="AE56" s="137"/>
      <c r="AF56" s="137"/>
      <c r="AG56" s="137"/>
      <c r="AH56" s="137"/>
      <c r="AI56" s="137"/>
      <c r="AJ56" s="137"/>
      <c r="AK56" s="137"/>
      <c r="AL56" s="1421"/>
    </row>
    <row r="57" spans="1:38" s="148" customFormat="1" ht="18.75" hidden="1" customHeight="1" outlineLevel="1">
      <c r="A57" s="232"/>
      <c r="B57" s="145"/>
      <c r="C57" s="137">
        <v>3</v>
      </c>
      <c r="D57" s="2793" t="s">
        <v>414</v>
      </c>
      <c r="E57" s="2794"/>
      <c r="F57" s="2794"/>
      <c r="G57" s="2794"/>
      <c r="H57" s="2794"/>
      <c r="I57" s="2794"/>
      <c r="J57" s="2794"/>
      <c r="K57" s="2794"/>
      <c r="L57" s="2794"/>
      <c r="M57" s="2794"/>
      <c r="N57" s="2794"/>
      <c r="O57" s="2794"/>
      <c r="P57" s="2794"/>
      <c r="Q57" s="2794"/>
      <c r="R57" s="2794"/>
      <c r="S57" s="2794"/>
      <c r="T57" s="2794"/>
      <c r="U57" s="2794"/>
      <c r="V57" s="2794"/>
      <c r="W57" s="2794"/>
      <c r="X57" s="2794"/>
      <c r="Y57" s="2794"/>
      <c r="Z57" s="2794"/>
      <c r="AA57" s="2794"/>
      <c r="AB57" s="137"/>
      <c r="AC57" s="137"/>
      <c r="AD57" s="137"/>
      <c r="AE57" s="137"/>
      <c r="AF57" s="137"/>
      <c r="AG57" s="137"/>
      <c r="AH57" s="137"/>
      <c r="AI57" s="137"/>
      <c r="AJ57" s="137"/>
      <c r="AK57" s="137"/>
      <c r="AL57" s="1421"/>
    </row>
    <row r="58" spans="1:38" s="148" customFormat="1" ht="18.75" hidden="1" customHeight="1" outlineLevel="1">
      <c r="A58" s="232"/>
      <c r="B58" s="145"/>
      <c r="C58" s="137">
        <v>4</v>
      </c>
      <c r="D58" s="2793" t="s">
        <v>1013</v>
      </c>
      <c r="E58" s="2794"/>
      <c r="F58" s="2794"/>
      <c r="G58" s="2794"/>
      <c r="H58" s="2794"/>
      <c r="I58" s="2794"/>
      <c r="J58" s="2794"/>
      <c r="K58" s="2794"/>
      <c r="L58" s="2794"/>
      <c r="M58" s="2794"/>
      <c r="N58" s="2794"/>
      <c r="O58" s="2794"/>
      <c r="P58" s="2794"/>
      <c r="Q58" s="2794"/>
      <c r="R58" s="2794"/>
      <c r="S58" s="2794"/>
      <c r="T58" s="2794"/>
      <c r="U58" s="2794"/>
      <c r="V58" s="2794"/>
      <c r="W58" s="2794"/>
      <c r="X58" s="2794"/>
      <c r="Y58" s="2794"/>
      <c r="Z58" s="2794"/>
      <c r="AA58" s="2794"/>
      <c r="AB58" s="137"/>
      <c r="AC58" s="137"/>
      <c r="AD58" s="137"/>
      <c r="AE58" s="137"/>
      <c r="AF58" s="137"/>
      <c r="AG58" s="137"/>
      <c r="AH58" s="137"/>
      <c r="AI58" s="137"/>
      <c r="AJ58" s="137"/>
      <c r="AK58" s="137"/>
      <c r="AL58" s="1421"/>
    </row>
    <row r="59" spans="1:38" s="148" customFormat="1" ht="18.75" hidden="1" customHeight="1" outlineLevel="1">
      <c r="A59" s="232"/>
      <c r="B59" s="145"/>
      <c r="C59" s="137">
        <v>5</v>
      </c>
      <c r="D59" s="2793" t="s">
        <v>1014</v>
      </c>
      <c r="E59" s="2794"/>
      <c r="F59" s="2794"/>
      <c r="G59" s="2794"/>
      <c r="H59" s="2794"/>
      <c r="I59" s="2794"/>
      <c r="J59" s="2794"/>
      <c r="K59" s="2794"/>
      <c r="L59" s="2794"/>
      <c r="M59" s="2794"/>
      <c r="N59" s="2794"/>
      <c r="O59" s="2794"/>
      <c r="P59" s="2794"/>
      <c r="Q59" s="2794"/>
      <c r="R59" s="2794"/>
      <c r="S59" s="2794"/>
      <c r="T59" s="2794"/>
      <c r="U59" s="2794"/>
      <c r="V59" s="2794"/>
      <c r="W59" s="2794"/>
      <c r="X59" s="2794"/>
      <c r="Y59" s="2794"/>
      <c r="Z59" s="2794"/>
      <c r="AA59" s="2794"/>
      <c r="AB59" s="137"/>
      <c r="AC59" s="137"/>
      <c r="AD59" s="137"/>
      <c r="AE59" s="137"/>
      <c r="AF59" s="137"/>
      <c r="AG59" s="137"/>
      <c r="AH59" s="137"/>
      <c r="AI59" s="137"/>
      <c r="AJ59" s="137"/>
      <c r="AK59" s="137"/>
      <c r="AL59" s="1421"/>
    </row>
    <row r="60" spans="1:38" s="148" customFormat="1" hidden="1" outlineLevel="1">
      <c r="A60" s="485"/>
      <c r="B60" s="405"/>
      <c r="C60" s="1422"/>
      <c r="D60" s="1422"/>
      <c r="E60" s="1422"/>
      <c r="F60" s="1422"/>
      <c r="G60" s="1422"/>
      <c r="H60" s="1422"/>
      <c r="I60" s="1422"/>
      <c r="J60" s="1422"/>
      <c r="K60" s="1422"/>
      <c r="L60" s="1422"/>
      <c r="M60" s="1631"/>
      <c r="N60" s="1631"/>
      <c r="O60" s="1631"/>
      <c r="P60" s="1422"/>
      <c r="Q60" s="1422"/>
      <c r="R60" s="1422"/>
      <c r="S60" s="1422"/>
      <c r="T60" s="1422"/>
      <c r="U60" s="1422"/>
      <c r="V60" s="1422"/>
      <c r="W60" s="1422"/>
      <c r="X60" s="1422"/>
      <c r="Y60" s="1422"/>
      <c r="Z60" s="1422"/>
      <c r="AA60" s="1422"/>
      <c r="AB60" s="1422"/>
      <c r="AC60" s="1422"/>
      <c r="AD60" s="1422"/>
      <c r="AE60" s="1422"/>
      <c r="AF60" s="1422"/>
      <c r="AG60" s="1422"/>
      <c r="AH60" s="1422"/>
      <c r="AI60" s="1422"/>
      <c r="AJ60" s="1422"/>
      <c r="AK60" s="1422"/>
      <c r="AL60" s="1423"/>
    </row>
    <row r="61" spans="1:38" s="148" customFormat="1" hidden="1" outlineLevel="1">
      <c r="A61" s="145"/>
      <c r="B61" s="145"/>
      <c r="C61" s="137"/>
      <c r="D61" s="137"/>
      <c r="E61" s="137"/>
      <c r="F61" s="137"/>
      <c r="G61" s="137"/>
      <c r="H61" s="510"/>
      <c r="I61" s="510"/>
      <c r="J61" s="510"/>
      <c r="K61" s="510"/>
      <c r="L61" s="510"/>
      <c r="M61" s="510"/>
      <c r="N61" s="510"/>
      <c r="O61" s="510"/>
      <c r="P61" s="510"/>
      <c r="Q61" s="510"/>
      <c r="R61" s="511"/>
    </row>
    <row r="62" spans="1:38" s="148" customFormat="1" hidden="1" outlineLevel="1">
      <c r="A62" s="145"/>
      <c r="B62" s="145"/>
      <c r="D62" s="137"/>
      <c r="E62" s="137"/>
      <c r="F62" s="1653"/>
      <c r="G62" s="1654"/>
      <c r="H62" s="1654"/>
      <c r="I62" s="1654"/>
      <c r="J62" s="1654"/>
      <c r="K62" s="1654"/>
      <c r="L62" s="1654"/>
      <c r="M62" s="1654"/>
      <c r="N62" s="1654"/>
      <c r="O62" s="1654"/>
      <c r="P62" s="1654"/>
      <c r="Q62" s="1654"/>
      <c r="R62" s="511"/>
    </row>
    <row r="63" spans="1:38" s="148" customFormat="1" hidden="1" outlineLevel="1">
      <c r="A63" s="451"/>
      <c r="B63" s="240"/>
      <c r="C63" s="1620" t="s">
        <v>199</v>
      </c>
      <c r="D63" s="135"/>
      <c r="E63" s="135"/>
      <c r="F63" s="1655"/>
      <c r="G63" s="1656"/>
      <c r="H63" s="1656"/>
      <c r="I63" s="1656"/>
      <c r="J63" s="1656"/>
      <c r="K63" s="1656"/>
      <c r="L63" s="1656"/>
      <c r="M63" s="1656"/>
      <c r="N63" s="1656"/>
      <c r="O63" s="1656"/>
      <c r="P63" s="1656"/>
      <c r="Q63" s="1656"/>
      <c r="R63" s="1621"/>
      <c r="S63" s="135"/>
      <c r="T63" s="135"/>
      <c r="U63" s="135"/>
      <c r="V63" s="135"/>
      <c r="W63" s="135"/>
      <c r="X63" s="135"/>
      <c r="Y63" s="135"/>
      <c r="Z63" s="135"/>
      <c r="AA63" s="135"/>
      <c r="AB63" s="135"/>
      <c r="AC63" s="135"/>
      <c r="AD63" s="135"/>
      <c r="AE63" s="135"/>
      <c r="AF63" s="135"/>
      <c r="AG63" s="135"/>
      <c r="AH63" s="135"/>
      <c r="AI63" s="135"/>
      <c r="AJ63" s="135"/>
      <c r="AK63" s="135"/>
      <c r="AL63" s="1187"/>
    </row>
    <row r="64" spans="1:38" ht="14.25" hidden="1" customHeight="1" outlineLevel="1">
      <c r="A64" s="1413"/>
      <c r="B64" s="1424"/>
      <c r="C64" s="1414"/>
      <c r="D64" s="2807" t="s">
        <v>200</v>
      </c>
      <c r="E64" s="2808"/>
      <c r="F64" s="2808"/>
      <c r="G64" s="2808"/>
      <c r="H64" s="2808"/>
      <c r="I64" s="2808"/>
      <c r="J64" s="2808"/>
      <c r="K64" s="2808"/>
      <c r="L64" s="2808"/>
      <c r="M64" s="2808"/>
      <c r="N64" s="2808"/>
      <c r="O64" s="2808"/>
      <c r="P64" s="2808"/>
      <c r="Q64" s="2808"/>
      <c r="R64" s="2808"/>
      <c r="S64" s="2808"/>
      <c r="T64" s="2808"/>
      <c r="U64" s="2808"/>
      <c r="V64" s="2808"/>
      <c r="W64" s="2808"/>
      <c r="X64" s="2809"/>
      <c r="Y64" s="2795" t="s">
        <v>201</v>
      </c>
      <c r="Z64" s="2795" t="s">
        <v>390</v>
      </c>
      <c r="AA64" s="2795" t="s">
        <v>282</v>
      </c>
      <c r="AB64" s="2795" t="s">
        <v>391</v>
      </c>
      <c r="AC64" s="2795" t="s">
        <v>546</v>
      </c>
      <c r="AD64" s="2795" t="s">
        <v>1003</v>
      </c>
      <c r="AE64" s="2795" t="s">
        <v>1163</v>
      </c>
      <c r="AF64" s="2795" t="s">
        <v>561</v>
      </c>
      <c r="AG64" s="2795" t="s">
        <v>392</v>
      </c>
      <c r="AH64" s="2795" t="s">
        <v>393</v>
      </c>
      <c r="AI64" s="2795" t="s">
        <v>888</v>
      </c>
      <c r="AJ64" s="2795" t="s">
        <v>889</v>
      </c>
      <c r="AK64" s="2798" t="s">
        <v>890</v>
      </c>
      <c r="AL64" s="1416"/>
    </row>
    <row r="65" spans="1:38" ht="14.25" hidden="1" customHeight="1" outlineLevel="1">
      <c r="A65" s="1413"/>
      <c r="B65" s="1424"/>
      <c r="C65" s="1414"/>
      <c r="D65" s="2801" t="s">
        <v>891</v>
      </c>
      <c r="E65" s="2802"/>
      <c r="F65" s="2802"/>
      <c r="G65" s="2802"/>
      <c r="H65" s="2802"/>
      <c r="I65" s="2803"/>
      <c r="J65" s="2804" t="s">
        <v>892</v>
      </c>
      <c r="K65" s="2805"/>
      <c r="L65" s="2805"/>
      <c r="M65" s="2805"/>
      <c r="N65" s="2805"/>
      <c r="O65" s="2805"/>
      <c r="P65" s="2805"/>
      <c r="Q65" s="2805"/>
      <c r="R65" s="2805"/>
      <c r="S65" s="2805"/>
      <c r="T65" s="2805"/>
      <c r="U65" s="2805"/>
      <c r="V65" s="2805"/>
      <c r="W65" s="2805"/>
      <c r="X65" s="2806"/>
      <c r="Y65" s="2796"/>
      <c r="Z65" s="2796"/>
      <c r="AA65" s="2796"/>
      <c r="AB65" s="2796"/>
      <c r="AC65" s="2796"/>
      <c r="AD65" s="2796"/>
      <c r="AE65" s="2796"/>
      <c r="AF65" s="2796"/>
      <c r="AG65" s="2796"/>
      <c r="AH65" s="2796"/>
      <c r="AI65" s="2796"/>
      <c r="AJ65" s="2796"/>
      <c r="AK65" s="2799"/>
      <c r="AL65" s="1416"/>
    </row>
    <row r="66" spans="1:38" ht="156.75" hidden="1" customHeight="1" outlineLevel="1">
      <c r="A66" s="1413"/>
      <c r="B66" s="1424"/>
      <c r="C66" s="1635" t="s">
        <v>988</v>
      </c>
      <c r="D66" s="1636" t="s">
        <v>893</v>
      </c>
      <c r="E66" s="1636" t="s">
        <v>473</v>
      </c>
      <c r="F66" s="1636" t="s">
        <v>894</v>
      </c>
      <c r="G66" s="1636" t="s">
        <v>895</v>
      </c>
      <c r="H66" s="1636" t="s">
        <v>536</v>
      </c>
      <c r="I66" s="1636" t="s">
        <v>1167</v>
      </c>
      <c r="J66" s="1636" t="s">
        <v>1186</v>
      </c>
      <c r="K66" s="1637" t="s">
        <v>877</v>
      </c>
      <c r="L66" s="1637" t="s">
        <v>583</v>
      </c>
      <c r="M66" s="1637" t="s">
        <v>487</v>
      </c>
      <c r="N66" s="1637" t="s">
        <v>828</v>
      </c>
      <c r="O66" s="1637" t="s">
        <v>448</v>
      </c>
      <c r="P66" s="1637" t="s">
        <v>1067</v>
      </c>
      <c r="Q66" s="1637" t="s">
        <v>1016</v>
      </c>
      <c r="R66" s="1637" t="s">
        <v>152</v>
      </c>
      <c r="S66" s="1637" t="s">
        <v>507</v>
      </c>
      <c r="T66" s="1637" t="s">
        <v>154</v>
      </c>
      <c r="U66" s="1637" t="s">
        <v>878</v>
      </c>
      <c r="V66" s="1637" t="s">
        <v>879</v>
      </c>
      <c r="W66" s="1637" t="s">
        <v>579</v>
      </c>
      <c r="X66" s="1637" t="s">
        <v>1187</v>
      </c>
      <c r="Y66" s="2797"/>
      <c r="Z66" s="2797"/>
      <c r="AA66" s="2797"/>
      <c r="AB66" s="2797"/>
      <c r="AC66" s="2797"/>
      <c r="AD66" s="2797"/>
      <c r="AE66" s="2797"/>
      <c r="AF66" s="2797"/>
      <c r="AG66" s="2797"/>
      <c r="AH66" s="2797"/>
      <c r="AI66" s="2797"/>
      <c r="AJ66" s="2797"/>
      <c r="AK66" s="2800"/>
      <c r="AL66" s="1416"/>
    </row>
    <row r="67" spans="1:38" hidden="1" outlineLevel="1">
      <c r="A67" s="1413"/>
      <c r="B67" s="1424"/>
      <c r="C67" s="1638" t="s">
        <v>537</v>
      </c>
      <c r="D67" s="1639">
        <v>4</v>
      </c>
      <c r="E67" s="1639">
        <f>+D67+1</f>
        <v>5</v>
      </c>
      <c r="F67" s="1639">
        <f t="shared" ref="F67:AK67" si="2">+E67+1</f>
        <v>6</v>
      </c>
      <c r="G67" s="1639">
        <f t="shared" si="2"/>
        <v>7</v>
      </c>
      <c r="H67" s="1639">
        <f t="shared" si="2"/>
        <v>8</v>
      </c>
      <c r="I67" s="1639">
        <f t="shared" si="2"/>
        <v>9</v>
      </c>
      <c r="J67" s="1639">
        <f t="shared" si="2"/>
        <v>10</v>
      </c>
      <c r="K67" s="1639">
        <f t="shared" si="2"/>
        <v>11</v>
      </c>
      <c r="L67" s="1639">
        <f t="shared" si="2"/>
        <v>12</v>
      </c>
      <c r="M67" s="1639">
        <f t="shared" si="2"/>
        <v>13</v>
      </c>
      <c r="N67" s="1639">
        <f t="shared" si="2"/>
        <v>14</v>
      </c>
      <c r="O67" s="1639">
        <f t="shared" si="2"/>
        <v>15</v>
      </c>
      <c r="P67" s="1639">
        <f t="shared" si="2"/>
        <v>16</v>
      </c>
      <c r="Q67" s="1639">
        <f t="shared" si="2"/>
        <v>17</v>
      </c>
      <c r="R67" s="1639">
        <f t="shared" si="2"/>
        <v>18</v>
      </c>
      <c r="S67" s="1639">
        <f t="shared" si="2"/>
        <v>19</v>
      </c>
      <c r="T67" s="1639">
        <f t="shared" si="2"/>
        <v>20</v>
      </c>
      <c r="U67" s="1639">
        <f t="shared" si="2"/>
        <v>21</v>
      </c>
      <c r="V67" s="1639">
        <f t="shared" si="2"/>
        <v>22</v>
      </c>
      <c r="W67" s="1639">
        <f t="shared" si="2"/>
        <v>23</v>
      </c>
      <c r="X67" s="1639">
        <f t="shared" si="2"/>
        <v>24</v>
      </c>
      <c r="Y67" s="1639">
        <f t="shared" si="2"/>
        <v>25</v>
      </c>
      <c r="Z67" s="1639">
        <f t="shared" si="2"/>
        <v>26</v>
      </c>
      <c r="AA67" s="1639">
        <f t="shared" si="2"/>
        <v>27</v>
      </c>
      <c r="AB67" s="1639">
        <f t="shared" si="2"/>
        <v>28</v>
      </c>
      <c r="AC67" s="1639">
        <f t="shared" si="2"/>
        <v>29</v>
      </c>
      <c r="AD67" s="1639">
        <f t="shared" si="2"/>
        <v>30</v>
      </c>
      <c r="AE67" s="1639">
        <f t="shared" si="2"/>
        <v>31</v>
      </c>
      <c r="AF67" s="1639">
        <f t="shared" si="2"/>
        <v>32</v>
      </c>
      <c r="AG67" s="1639">
        <f t="shared" si="2"/>
        <v>33</v>
      </c>
      <c r="AH67" s="1639">
        <f t="shared" si="2"/>
        <v>34</v>
      </c>
      <c r="AI67" s="1639">
        <f t="shared" si="2"/>
        <v>35</v>
      </c>
      <c r="AJ67" s="1639">
        <f t="shared" si="2"/>
        <v>36</v>
      </c>
      <c r="AK67" s="1639">
        <f t="shared" si="2"/>
        <v>37</v>
      </c>
      <c r="AL67" s="1415"/>
    </row>
    <row r="68" spans="1:38" hidden="1" outlineLevel="1">
      <c r="A68" s="1413">
        <v>1</v>
      </c>
      <c r="B68" s="1424"/>
      <c r="C68" s="1632" t="s">
        <v>450</v>
      </c>
      <c r="D68" s="1642">
        <v>22.05381964681996</v>
      </c>
      <c r="E68" s="1642">
        <v>52.010151581557103</v>
      </c>
      <c r="F68" s="1642">
        <v>1.665331330495831</v>
      </c>
      <c r="G68" s="1642">
        <v>25.739669644938481</v>
      </c>
      <c r="H68" s="1642">
        <v>6.2838761175158684</v>
      </c>
      <c r="I68" s="1642">
        <v>2.1592628089684665</v>
      </c>
      <c r="J68" s="1642">
        <v>0.46992086685698797</v>
      </c>
      <c r="K68" s="1642">
        <v>3.7710730875040674</v>
      </c>
      <c r="L68" s="1642">
        <v>6.1367485042863796</v>
      </c>
      <c r="M68" s="1642">
        <v>10.797410407551657</v>
      </c>
      <c r="N68" s="1642">
        <v>3.2603866279764602</v>
      </c>
      <c r="O68" s="1642">
        <v>2.0259238623696421</v>
      </c>
      <c r="P68" s="1642">
        <v>1.3641478864905945</v>
      </c>
      <c r="Q68" s="1642">
        <v>2.1503455470888513</v>
      </c>
      <c r="R68" s="1642">
        <v>2.7402381048519571</v>
      </c>
      <c r="S68" s="1642">
        <v>7.4525859839648003</v>
      </c>
      <c r="T68" s="1642">
        <v>5.0306563330394072</v>
      </c>
      <c r="U68" s="1642">
        <v>1.1978004536561848</v>
      </c>
      <c r="V68" s="1642">
        <v>1.7612408126809169</v>
      </c>
      <c r="W68" s="1642">
        <v>8.0876763651092158</v>
      </c>
      <c r="X68" s="1642">
        <v>2.2973169665637538</v>
      </c>
      <c r="Y68" s="1642">
        <v>3.7657640000000003</v>
      </c>
      <c r="Z68" s="1642">
        <v>68.099999999999994</v>
      </c>
      <c r="AA68" s="1642">
        <v>8.7183465799999986</v>
      </c>
      <c r="AB68" s="1642">
        <v>9.9484680436074697</v>
      </c>
      <c r="AC68" s="1642"/>
      <c r="AD68" s="1642"/>
      <c r="AE68" s="1642"/>
      <c r="AF68" s="1642">
        <v>44.999360189999997</v>
      </c>
      <c r="AG68" s="1642">
        <v>21.829069</v>
      </c>
      <c r="AH68" s="1642">
        <v>6.6293233200000001</v>
      </c>
      <c r="AI68" s="1642">
        <v>-68.099999999999994</v>
      </c>
      <c r="AJ68" s="1642">
        <v>-3.9633140738940824</v>
      </c>
      <c r="AK68" s="1642">
        <v>260.38259999999997</v>
      </c>
      <c r="AL68" s="1646"/>
    </row>
    <row r="69" spans="1:38" hidden="1" outlineLevel="1">
      <c r="A69" s="1413">
        <v>2</v>
      </c>
      <c r="B69" s="1424"/>
      <c r="C69" s="1633" t="s">
        <v>451</v>
      </c>
      <c r="D69" s="1642">
        <v>17.394742274489687</v>
      </c>
      <c r="E69" s="1642">
        <v>35.088115916993331</v>
      </c>
      <c r="F69" s="1642">
        <v>1.9914601539999999</v>
      </c>
      <c r="G69" s="1642">
        <v>27.186515151318229</v>
      </c>
      <c r="H69" s="1642">
        <v>10.780594265829606</v>
      </c>
      <c r="I69" s="1642">
        <v>3.2645322649343638</v>
      </c>
      <c r="J69" s="1642">
        <v>0.42116821067413113</v>
      </c>
      <c r="K69" s="1642">
        <v>7.2462549143267321</v>
      </c>
      <c r="L69" s="1642">
        <v>6.1037403167946209</v>
      </c>
      <c r="M69" s="1642">
        <v>11.676644510200507</v>
      </c>
      <c r="N69" s="1642">
        <v>3.7007240906480638</v>
      </c>
      <c r="O69" s="1642">
        <v>1.9451231500906572</v>
      </c>
      <c r="P69" s="1642">
        <v>1.4674598631707632</v>
      </c>
      <c r="Q69" s="1642">
        <v>2.007539016691029</v>
      </c>
      <c r="R69" s="1642">
        <v>4.1312202910262137</v>
      </c>
      <c r="S69" s="1642">
        <v>7.0587166141664746</v>
      </c>
      <c r="T69" s="1642">
        <v>4.89466808916952</v>
      </c>
      <c r="U69" s="1642">
        <v>1.2662056907617996</v>
      </c>
      <c r="V69" s="1642">
        <v>2.0034273403142651</v>
      </c>
      <c r="W69" s="1642">
        <v>6.7695236474636857</v>
      </c>
      <c r="X69" s="1642">
        <v>2.2294360003843123</v>
      </c>
      <c r="Y69" s="1642">
        <v>5.8295019999999997</v>
      </c>
      <c r="Z69" s="1642">
        <v>45.6</v>
      </c>
      <c r="AA69" s="1642">
        <v>9.2171990705459876</v>
      </c>
      <c r="AB69" s="1642">
        <v>8.6510472243001466</v>
      </c>
      <c r="AC69" s="1642"/>
      <c r="AD69" s="1642"/>
      <c r="AE69" s="1642"/>
      <c r="AF69" s="1642">
        <v>42.388523990000003</v>
      </c>
      <c r="AG69" s="1642">
        <v>25.863890000000001</v>
      </c>
      <c r="AH69" s="1642">
        <v>4.7382850099999994</v>
      </c>
      <c r="AI69" s="1642">
        <v>-45.6</v>
      </c>
      <c r="AJ69" s="1642">
        <v>-5.0462590682941197</v>
      </c>
      <c r="AK69" s="1642">
        <v>250.27</v>
      </c>
      <c r="AL69" s="1646"/>
    </row>
    <row r="70" spans="1:38" hidden="1" outlineLevel="1">
      <c r="A70" s="1413">
        <v>3</v>
      </c>
      <c r="B70" s="1424"/>
      <c r="C70" s="1633" t="s">
        <v>184</v>
      </c>
      <c r="D70" s="1642">
        <v>12.313829036969267</v>
      </c>
      <c r="E70" s="1642">
        <v>36.022024113672849</v>
      </c>
      <c r="F70" s="1642">
        <v>11.080708135203267</v>
      </c>
      <c r="G70" s="1642">
        <v>18.249724860435073</v>
      </c>
      <c r="H70" s="1642">
        <v>6.2519386198571478</v>
      </c>
      <c r="I70" s="1642">
        <v>1.1407921706224478</v>
      </c>
      <c r="J70" s="1642">
        <v>2.4958434693073022</v>
      </c>
      <c r="K70" s="1642">
        <v>7.6493198771973905</v>
      </c>
      <c r="L70" s="1642">
        <v>1.9021706971500925</v>
      </c>
      <c r="M70" s="1642">
        <v>13.937219067319573</v>
      </c>
      <c r="N70" s="1642">
        <v>2.3703115546737838</v>
      </c>
      <c r="O70" s="1642">
        <v>1.5648181722226089</v>
      </c>
      <c r="P70" s="1642">
        <v>1.1570509610241217</v>
      </c>
      <c r="Q70" s="1642">
        <v>2.1188417560401716</v>
      </c>
      <c r="R70" s="1642">
        <v>3.5124047323213654</v>
      </c>
      <c r="S70" s="1642">
        <v>12.100303290631905</v>
      </c>
      <c r="T70" s="1642">
        <v>4.0370005391247021</v>
      </c>
      <c r="U70" s="1642">
        <v>2.3122985839450778</v>
      </c>
      <c r="V70" s="1642">
        <v>1.6218638515417285</v>
      </c>
      <c r="W70" s="1642">
        <v>8.1442222859924822</v>
      </c>
      <c r="X70" s="1642">
        <v>3.1887696778411692</v>
      </c>
      <c r="Y70" s="1642">
        <v>3.8182999999999998</v>
      </c>
      <c r="Z70" s="1642">
        <v>51.863805526717123</v>
      </c>
      <c r="AA70" s="1642">
        <v>10.12992937969543</v>
      </c>
      <c r="AB70" s="1642">
        <v>19.003294158920134</v>
      </c>
      <c r="AC70" s="1642"/>
      <c r="AD70" s="1642"/>
      <c r="AE70" s="1642"/>
      <c r="AF70" s="1642">
        <v>52.262879900045036</v>
      </c>
      <c r="AG70" s="1642">
        <v>16.183700000000002</v>
      </c>
      <c r="AH70" s="1642">
        <v>5.8273999999999999</v>
      </c>
      <c r="AI70" s="1642"/>
      <c r="AJ70" s="1642">
        <v>-35.756364418471208</v>
      </c>
      <c r="AK70" s="1642">
        <v>276.50440000000003</v>
      </c>
      <c r="AL70" s="1646"/>
    </row>
    <row r="71" spans="1:38" hidden="1" outlineLevel="1">
      <c r="A71" s="1413">
        <v>4</v>
      </c>
      <c r="B71" s="1424"/>
      <c r="C71" s="1633" t="s">
        <v>242</v>
      </c>
      <c r="D71" s="1642">
        <v>5.8999999999999915</v>
      </c>
      <c r="E71" s="1642">
        <v>33.9</v>
      </c>
      <c r="F71" s="1642">
        <v>3.6</v>
      </c>
      <c r="G71" s="1642">
        <v>12.8</v>
      </c>
      <c r="H71" s="1642">
        <v>4.4000000000000004</v>
      </c>
      <c r="I71" s="1642">
        <v>4</v>
      </c>
      <c r="J71" s="1642">
        <v>1</v>
      </c>
      <c r="K71" s="1642">
        <v>2.4</v>
      </c>
      <c r="L71" s="1642">
        <v>2.8</v>
      </c>
      <c r="M71" s="1642">
        <v>10.5</v>
      </c>
      <c r="N71" s="1642">
        <v>1.6</v>
      </c>
      <c r="O71" s="1642">
        <v>1.1000000000000001</v>
      </c>
      <c r="P71" s="1642">
        <v>0.6</v>
      </c>
      <c r="Q71" s="1642">
        <v>1.8</v>
      </c>
      <c r="R71" s="1642">
        <v>3.8</v>
      </c>
      <c r="S71" s="1642">
        <v>6.6</v>
      </c>
      <c r="T71" s="1642">
        <v>2.4</v>
      </c>
      <c r="U71" s="1642">
        <v>1.7</v>
      </c>
      <c r="V71" s="1642">
        <v>1.1000000000000001</v>
      </c>
      <c r="W71" s="1642">
        <v>4.7</v>
      </c>
      <c r="X71" s="1642">
        <v>1.4</v>
      </c>
      <c r="Y71" s="1642">
        <v>2.2999999999999998</v>
      </c>
      <c r="Z71" s="1642">
        <v>18.100000000000001</v>
      </c>
      <c r="AA71" s="1642">
        <v>2.4</v>
      </c>
      <c r="AB71" s="1642">
        <v>11.4</v>
      </c>
      <c r="AC71" s="1642"/>
      <c r="AD71" s="1642"/>
      <c r="AE71" s="1642"/>
      <c r="AF71" s="1642">
        <v>25.9</v>
      </c>
      <c r="AG71" s="1642">
        <v>13</v>
      </c>
      <c r="AH71" s="1642">
        <v>5.4</v>
      </c>
      <c r="AI71" s="1642"/>
      <c r="AJ71" s="1642">
        <v>-1</v>
      </c>
      <c r="AK71" s="1642">
        <v>185.6</v>
      </c>
      <c r="AL71" s="1646"/>
    </row>
    <row r="72" spans="1:38" hidden="1" outlineLevel="1">
      <c r="A72" s="1413">
        <v>5</v>
      </c>
      <c r="B72" s="1424"/>
      <c r="C72" s="1633" t="s">
        <v>243</v>
      </c>
      <c r="D72" s="1642">
        <v>12.9</v>
      </c>
      <c r="E72" s="1642">
        <v>55.6</v>
      </c>
      <c r="F72" s="1642">
        <v>2.7</v>
      </c>
      <c r="G72" s="1642">
        <v>16.899999999999999</v>
      </c>
      <c r="H72" s="1642">
        <v>4.3</v>
      </c>
      <c r="I72" s="1642">
        <v>5.6</v>
      </c>
      <c r="J72" s="1642">
        <v>1</v>
      </c>
      <c r="K72" s="1642">
        <v>3.3</v>
      </c>
      <c r="L72" s="1642">
        <v>4.6375000000000002</v>
      </c>
      <c r="M72" s="1642">
        <v>10.888500000000001</v>
      </c>
      <c r="N72" s="1642">
        <v>1.8</v>
      </c>
      <c r="O72" s="1642">
        <v>1.7</v>
      </c>
      <c r="P72" s="1642">
        <v>1.6</v>
      </c>
      <c r="Q72" s="1642">
        <v>2</v>
      </c>
      <c r="R72" s="1642">
        <v>3</v>
      </c>
      <c r="S72" s="1642">
        <v>7.3</v>
      </c>
      <c r="T72" s="1642">
        <v>3</v>
      </c>
      <c r="U72" s="1642">
        <v>1.7</v>
      </c>
      <c r="V72" s="1642">
        <v>0.97399999999999998</v>
      </c>
      <c r="W72" s="1642">
        <v>7.8</v>
      </c>
      <c r="X72" s="1642">
        <v>1.4</v>
      </c>
      <c r="Y72" s="1642">
        <v>0.9</v>
      </c>
      <c r="Z72" s="1642">
        <v>5</v>
      </c>
      <c r="AA72" s="1642">
        <v>3</v>
      </c>
      <c r="AB72" s="1642">
        <v>9.5</v>
      </c>
      <c r="AC72" s="1642"/>
      <c r="AD72" s="1642"/>
      <c r="AE72" s="1642"/>
      <c r="AF72" s="1642">
        <v>39.5</v>
      </c>
      <c r="AG72" s="1642">
        <v>20.8</v>
      </c>
      <c r="AH72" s="1642">
        <v>9.1</v>
      </c>
      <c r="AI72" s="1642"/>
      <c r="AJ72" s="1642">
        <v>0.40000000000000568</v>
      </c>
      <c r="AK72" s="1642">
        <v>238.3</v>
      </c>
      <c r="AL72" s="1646"/>
    </row>
    <row r="73" spans="1:38" hidden="1" outlineLevel="1">
      <c r="A73" s="1413">
        <v>6</v>
      </c>
      <c r="B73" s="1424"/>
      <c r="C73" s="1633" t="s">
        <v>185</v>
      </c>
      <c r="D73" s="1642">
        <v>5.5</v>
      </c>
      <c r="E73" s="1642">
        <v>17.3</v>
      </c>
      <c r="F73" s="1642">
        <v>2.4</v>
      </c>
      <c r="G73" s="1642">
        <v>8.1</v>
      </c>
      <c r="H73" s="1642">
        <v>6.8</v>
      </c>
      <c r="I73" s="1642">
        <v>3.3</v>
      </c>
      <c r="J73" s="1642">
        <v>0.6</v>
      </c>
      <c r="K73" s="1642">
        <v>3.2</v>
      </c>
      <c r="L73" s="1642">
        <v>2.2999999999999998</v>
      </c>
      <c r="M73" s="1642">
        <v>6.5</v>
      </c>
      <c r="N73" s="1642">
        <v>2.5</v>
      </c>
      <c r="O73" s="1642">
        <v>0.8</v>
      </c>
      <c r="P73" s="1642">
        <v>0.9</v>
      </c>
      <c r="Q73" s="1642">
        <v>1.5</v>
      </c>
      <c r="R73" s="1642">
        <v>2.9</v>
      </c>
      <c r="S73" s="1642">
        <v>6.2</v>
      </c>
      <c r="T73" s="1642">
        <v>2.2000000000000002</v>
      </c>
      <c r="U73" s="1642">
        <v>0.8</v>
      </c>
      <c r="V73" s="1642">
        <v>0.7</v>
      </c>
      <c r="W73" s="1642">
        <v>4</v>
      </c>
      <c r="X73" s="1642">
        <v>1.9</v>
      </c>
      <c r="Y73" s="1642">
        <v>1.6</v>
      </c>
      <c r="Z73" s="1642">
        <v>4.3</v>
      </c>
      <c r="AA73" s="1642">
        <v>5.0999999999999996</v>
      </c>
      <c r="AB73" s="1642">
        <v>5</v>
      </c>
      <c r="AC73" s="1642"/>
      <c r="AD73" s="1642"/>
      <c r="AE73" s="1642"/>
      <c r="AF73" s="1642">
        <v>31.395595999999998</v>
      </c>
      <c r="AG73" s="1642">
        <v>14.3</v>
      </c>
      <c r="AH73" s="1642">
        <v>3.9</v>
      </c>
      <c r="AI73" s="1642">
        <v>-0.9</v>
      </c>
      <c r="AJ73" s="1642">
        <v>-4.8955959999999834</v>
      </c>
      <c r="AK73" s="1642">
        <v>140.19999999999999</v>
      </c>
      <c r="AL73" s="1646"/>
    </row>
    <row r="74" spans="1:38" hidden="1" outlineLevel="1">
      <c r="A74" s="1413">
        <v>7</v>
      </c>
      <c r="B74" s="1424"/>
      <c r="C74" s="1633" t="s">
        <v>186</v>
      </c>
      <c r="D74" s="1642">
        <v>9.1</v>
      </c>
      <c r="E74" s="1642">
        <v>29.5</v>
      </c>
      <c r="F74" s="1642">
        <v>10.3</v>
      </c>
      <c r="G74" s="1642">
        <v>14.4</v>
      </c>
      <c r="H74" s="1642">
        <v>7.4</v>
      </c>
      <c r="I74" s="1642">
        <v>4.2</v>
      </c>
      <c r="J74" s="1642">
        <v>0.6</v>
      </c>
      <c r="K74" s="1642">
        <v>4</v>
      </c>
      <c r="L74" s="1642">
        <v>4</v>
      </c>
      <c r="M74" s="1642">
        <v>9.6999999999999993</v>
      </c>
      <c r="N74" s="1642">
        <v>2.6</v>
      </c>
      <c r="O74" s="1642">
        <v>0.8</v>
      </c>
      <c r="P74" s="1642">
        <v>0.6</v>
      </c>
      <c r="Q74" s="1642">
        <v>2</v>
      </c>
      <c r="R74" s="1642">
        <v>4.0999999999999996</v>
      </c>
      <c r="S74" s="1642">
        <v>6.1</v>
      </c>
      <c r="T74" s="1642">
        <v>4.7</v>
      </c>
      <c r="U74" s="1642">
        <v>0.8</v>
      </c>
      <c r="V74" s="1642">
        <v>0.7</v>
      </c>
      <c r="W74" s="1642">
        <v>4.5999999999999996</v>
      </c>
      <c r="X74" s="1642">
        <v>2</v>
      </c>
      <c r="Y74" s="1642">
        <v>1.9</v>
      </c>
      <c r="Z74" s="1642">
        <v>7.4</v>
      </c>
      <c r="AA74" s="1642">
        <v>6.4</v>
      </c>
      <c r="AB74" s="1642">
        <v>34.6</v>
      </c>
      <c r="AC74" s="1642"/>
      <c r="AD74" s="1642"/>
      <c r="AE74" s="1642"/>
      <c r="AF74" s="1642">
        <v>44.2</v>
      </c>
      <c r="AG74" s="1642">
        <v>17.100000000000001</v>
      </c>
      <c r="AH74" s="1642">
        <v>4.0999999999999996</v>
      </c>
      <c r="AI74" s="1642"/>
      <c r="AJ74" s="1642">
        <v>-26</v>
      </c>
      <c r="AK74" s="1642">
        <v>211.9</v>
      </c>
      <c r="AL74" s="1646"/>
    </row>
    <row r="75" spans="1:38" hidden="1" outlineLevel="1">
      <c r="A75" s="1413">
        <v>8</v>
      </c>
      <c r="B75" s="1424"/>
      <c r="C75" s="1633" t="s">
        <v>1134</v>
      </c>
      <c r="D75" s="1642">
        <v>6.6</v>
      </c>
      <c r="E75" s="1642">
        <v>49.5</v>
      </c>
      <c r="F75" s="1642">
        <v>3.4</v>
      </c>
      <c r="G75" s="1642">
        <v>18.100000000000001</v>
      </c>
      <c r="H75" s="1642">
        <v>10.4</v>
      </c>
      <c r="I75" s="1642">
        <v>0</v>
      </c>
      <c r="J75" s="1642">
        <v>1</v>
      </c>
      <c r="K75" s="1642">
        <v>3.1</v>
      </c>
      <c r="L75" s="1642">
        <v>3.4</v>
      </c>
      <c r="M75" s="1642">
        <v>9.6</v>
      </c>
      <c r="N75" s="1642">
        <v>2.9</v>
      </c>
      <c r="O75" s="1642">
        <v>1</v>
      </c>
      <c r="P75" s="1642">
        <v>1.4</v>
      </c>
      <c r="Q75" s="1642">
        <v>2</v>
      </c>
      <c r="R75" s="1642">
        <v>2.7</v>
      </c>
      <c r="S75" s="1642">
        <v>8.3000000000000007</v>
      </c>
      <c r="T75" s="1642">
        <v>4.0999999999999996</v>
      </c>
      <c r="U75" s="1642">
        <v>2</v>
      </c>
      <c r="V75" s="1642">
        <v>0.9</v>
      </c>
      <c r="W75" s="1642">
        <v>6.6</v>
      </c>
      <c r="X75" s="1642">
        <v>1.4</v>
      </c>
      <c r="Y75" s="1642">
        <v>2.4</v>
      </c>
      <c r="Z75" s="1642">
        <v>15.3</v>
      </c>
      <c r="AA75" s="1642">
        <v>8.8000000000000007</v>
      </c>
      <c r="AB75" s="1642">
        <v>8</v>
      </c>
      <c r="AC75" s="1642"/>
      <c r="AD75" s="1642"/>
      <c r="AE75" s="1642"/>
      <c r="AF75" s="1642">
        <v>36.4</v>
      </c>
      <c r="AG75" s="1642">
        <v>22</v>
      </c>
      <c r="AH75" s="1642">
        <v>10.1</v>
      </c>
      <c r="AI75" s="1642"/>
      <c r="AJ75" s="1642" t="e">
        <v>#NUM!</v>
      </c>
      <c r="AK75" s="1642">
        <v>221.1</v>
      </c>
      <c r="AL75" s="1646"/>
    </row>
    <row r="76" spans="1:38" hidden="1" outlineLevel="1">
      <c r="A76" s="1413">
        <v>9</v>
      </c>
      <c r="B76" s="1424"/>
      <c r="C76" s="1633" t="s">
        <v>1135</v>
      </c>
      <c r="D76" s="1642">
        <v>7.5</v>
      </c>
      <c r="E76" s="1642">
        <v>50.3</v>
      </c>
      <c r="F76" s="1642">
        <v>4.4000000000000004</v>
      </c>
      <c r="G76" s="1642">
        <v>21.1</v>
      </c>
      <c r="H76" s="1642">
        <v>10.8</v>
      </c>
      <c r="I76" s="1642">
        <v>6.1</v>
      </c>
      <c r="J76" s="1642">
        <v>0.7</v>
      </c>
      <c r="K76" s="1642">
        <v>2.1</v>
      </c>
      <c r="L76" s="1642">
        <v>3.4</v>
      </c>
      <c r="M76" s="1642">
        <v>9.6</v>
      </c>
      <c r="N76" s="1642">
        <v>4.3</v>
      </c>
      <c r="O76" s="1642">
        <v>1.5</v>
      </c>
      <c r="P76" s="1642">
        <v>1.8</v>
      </c>
      <c r="Q76" s="1642">
        <v>2.1</v>
      </c>
      <c r="R76" s="1642">
        <v>4.0999999999999996</v>
      </c>
      <c r="S76" s="1642">
        <v>8</v>
      </c>
      <c r="T76" s="1642">
        <v>4.7</v>
      </c>
      <c r="U76" s="1642">
        <v>2.2000000000000002</v>
      </c>
      <c r="V76" s="1642">
        <v>1.1000000000000001</v>
      </c>
      <c r="W76" s="1642">
        <v>5.6</v>
      </c>
      <c r="X76" s="1642">
        <v>1.5</v>
      </c>
      <c r="Y76" s="1642">
        <v>1.8</v>
      </c>
      <c r="Z76" s="1642">
        <v>16.2</v>
      </c>
      <c r="AA76" s="1642">
        <v>10.3</v>
      </c>
      <c r="AB76" s="1642">
        <v>7.4</v>
      </c>
      <c r="AC76" s="1642"/>
      <c r="AD76" s="1642"/>
      <c r="AE76" s="1642"/>
      <c r="AF76" s="1642">
        <v>33</v>
      </c>
      <c r="AG76" s="1642">
        <v>12</v>
      </c>
      <c r="AH76" s="1642">
        <v>8.5</v>
      </c>
      <c r="AI76" s="1642"/>
      <c r="AJ76" s="1642">
        <v>-16.899999999999949</v>
      </c>
      <c r="AK76" s="1642">
        <v>225.2</v>
      </c>
      <c r="AL76" s="1646"/>
    </row>
    <row r="77" spans="1:38" hidden="1" outlineLevel="1">
      <c r="A77" s="1413">
        <v>10</v>
      </c>
      <c r="B77" s="1424"/>
      <c r="C77" s="1633" t="s">
        <v>1136</v>
      </c>
      <c r="D77" s="1642">
        <v>11.6</v>
      </c>
      <c r="E77" s="1642">
        <v>55.1</v>
      </c>
      <c r="F77" s="1642">
        <v>7.9</v>
      </c>
      <c r="G77" s="1642">
        <v>27.1</v>
      </c>
      <c r="H77" s="1642">
        <v>12</v>
      </c>
      <c r="I77" s="1642">
        <v>10.1</v>
      </c>
      <c r="J77" s="1642">
        <v>1.4</v>
      </c>
      <c r="K77" s="1642">
        <v>3.4</v>
      </c>
      <c r="L77" s="1642">
        <v>5.9</v>
      </c>
      <c r="M77" s="1642">
        <v>14.3</v>
      </c>
      <c r="N77" s="1642">
        <v>4.5999999999999996</v>
      </c>
      <c r="O77" s="1642">
        <v>1.9</v>
      </c>
      <c r="P77" s="1642">
        <v>2.7</v>
      </c>
      <c r="Q77" s="1642">
        <v>3.1</v>
      </c>
      <c r="R77" s="1642">
        <v>6.9</v>
      </c>
      <c r="S77" s="1642">
        <v>12.9</v>
      </c>
      <c r="T77" s="1642">
        <v>5.7</v>
      </c>
      <c r="U77" s="1642">
        <v>3</v>
      </c>
      <c r="V77" s="1642">
        <v>1.3</v>
      </c>
      <c r="W77" s="1642">
        <v>8.1999999999999993</v>
      </c>
      <c r="X77" s="1642">
        <v>2.2000000000000002</v>
      </c>
      <c r="Y77" s="1642">
        <v>5.5</v>
      </c>
      <c r="Z77" s="1642">
        <v>4</v>
      </c>
      <c r="AA77" s="1642">
        <v>14.1</v>
      </c>
      <c r="AB77" s="1642">
        <v>17.100000000000001</v>
      </c>
      <c r="AC77" s="1642"/>
      <c r="AD77" s="1642"/>
      <c r="AE77" s="1642"/>
      <c r="AF77" s="1642">
        <v>45.7</v>
      </c>
      <c r="AG77" s="1642">
        <v>24.4</v>
      </c>
      <c r="AH77" s="1642">
        <v>8.5</v>
      </c>
      <c r="AI77" s="1642"/>
      <c r="AJ77" s="1642">
        <v>-12.2</v>
      </c>
      <c r="AK77" s="1642">
        <v>308.39999999999998</v>
      </c>
      <c r="AL77" s="1646"/>
    </row>
    <row r="78" spans="1:38" hidden="1" outlineLevel="1">
      <c r="A78" s="1413">
        <v>11</v>
      </c>
      <c r="B78" s="1424"/>
      <c r="C78" s="1633" t="s">
        <v>187</v>
      </c>
      <c r="D78" s="1642">
        <v>2.6</v>
      </c>
      <c r="E78" s="1642">
        <v>34.6</v>
      </c>
      <c r="F78" s="1642">
        <v>7.2</v>
      </c>
      <c r="G78" s="1642">
        <v>14.4</v>
      </c>
      <c r="H78" s="1642">
        <v>7.6</v>
      </c>
      <c r="I78" s="1642">
        <v>3.4</v>
      </c>
      <c r="J78" s="1642">
        <v>1.2</v>
      </c>
      <c r="K78" s="1642">
        <v>8.1999999999999993</v>
      </c>
      <c r="L78" s="1642">
        <v>0.60434782608695647</v>
      </c>
      <c r="M78" s="1642">
        <v>14.595652173913045</v>
      </c>
      <c r="N78" s="1642">
        <v>4.0999999999999996</v>
      </c>
      <c r="O78" s="1642">
        <v>0.9</v>
      </c>
      <c r="P78" s="1642">
        <v>1.8</v>
      </c>
      <c r="Q78" s="1642">
        <v>2.2000000000000002</v>
      </c>
      <c r="R78" s="1642">
        <v>9.3000000000000007</v>
      </c>
      <c r="S78" s="1642">
        <v>6.9</v>
      </c>
      <c r="T78" s="1642">
        <v>3.7</v>
      </c>
      <c r="U78" s="1642">
        <v>1.7</v>
      </c>
      <c r="V78" s="1642">
        <v>3.8</v>
      </c>
      <c r="W78" s="1642">
        <v>6.8</v>
      </c>
      <c r="X78" s="1642">
        <v>4.7</v>
      </c>
      <c r="Y78" s="1642">
        <v>0.1</v>
      </c>
      <c r="Z78" s="1642">
        <v>0</v>
      </c>
      <c r="AA78" s="1642">
        <v>8.6999999999999993</v>
      </c>
      <c r="AB78" s="1642">
        <v>7.3</v>
      </c>
      <c r="AC78" s="1642"/>
      <c r="AD78" s="1642"/>
      <c r="AE78" s="1642"/>
      <c r="AF78" s="1642">
        <v>42.7</v>
      </c>
      <c r="AG78" s="1642">
        <v>28.5</v>
      </c>
      <c r="AH78" s="1642">
        <v>11.9</v>
      </c>
      <c r="AI78" s="1642"/>
      <c r="AJ78" s="1642">
        <v>3.6999999999999602</v>
      </c>
      <c r="AK78" s="1642">
        <v>243.2</v>
      </c>
      <c r="AL78" s="1646"/>
    </row>
    <row r="79" spans="1:38" hidden="1" outlineLevel="1">
      <c r="A79" s="1413">
        <v>12</v>
      </c>
      <c r="B79" s="1424"/>
      <c r="C79" s="1633" t="s">
        <v>1165</v>
      </c>
      <c r="D79" s="1642">
        <v>12.8</v>
      </c>
      <c r="E79" s="1642">
        <v>39.299999999999997</v>
      </c>
      <c r="F79" s="1642">
        <v>5.3</v>
      </c>
      <c r="G79" s="1642">
        <v>15.4</v>
      </c>
      <c r="H79" s="1642">
        <v>7.9</v>
      </c>
      <c r="I79" s="1642">
        <v>5.8</v>
      </c>
      <c r="J79" s="1642">
        <v>1.2</v>
      </c>
      <c r="K79" s="1642">
        <v>8.3000000000000007</v>
      </c>
      <c r="L79" s="1642">
        <v>0.5</v>
      </c>
      <c r="M79" s="1642">
        <v>14.4</v>
      </c>
      <c r="N79" s="1642">
        <v>4.0999999999999996</v>
      </c>
      <c r="O79" s="1642">
        <v>1.1000000000000001</v>
      </c>
      <c r="P79" s="1642">
        <v>2</v>
      </c>
      <c r="Q79" s="1642">
        <v>2.2000000000000002</v>
      </c>
      <c r="R79" s="1642">
        <v>8.6</v>
      </c>
      <c r="S79" s="1642">
        <v>8.6</v>
      </c>
      <c r="T79" s="1642">
        <v>3.9</v>
      </c>
      <c r="U79" s="1642">
        <v>1.8</v>
      </c>
      <c r="V79" s="1642">
        <v>3.5</v>
      </c>
      <c r="W79" s="1642">
        <v>6.9</v>
      </c>
      <c r="X79" s="1642">
        <v>4.5</v>
      </c>
      <c r="Y79" s="1642">
        <v>0</v>
      </c>
      <c r="Z79" s="1642">
        <v>13.4</v>
      </c>
      <c r="AA79" s="1642">
        <v>6.2</v>
      </c>
      <c r="AB79" s="1642">
        <v>10.4</v>
      </c>
      <c r="AC79" s="1642"/>
      <c r="AD79" s="1642"/>
      <c r="AE79" s="1642"/>
      <c r="AF79" s="1642">
        <v>33.5</v>
      </c>
      <c r="AG79" s="1642">
        <v>15.3</v>
      </c>
      <c r="AH79" s="1642">
        <v>8.1999999999999993</v>
      </c>
      <c r="AI79" s="1642">
        <v>-13.4</v>
      </c>
      <c r="AJ79" s="1642">
        <v>3.9000000000000057</v>
      </c>
      <c r="AK79" s="1642">
        <v>235.6</v>
      </c>
      <c r="AL79" s="1646"/>
    </row>
    <row r="80" spans="1:38" hidden="1" outlineLevel="1">
      <c r="A80" s="1413">
        <v>13</v>
      </c>
      <c r="B80" s="1424"/>
      <c r="C80" s="1633" t="s">
        <v>800</v>
      </c>
      <c r="D80" s="1642">
        <v>-2.4</v>
      </c>
      <c r="E80" s="1642">
        <v>20.8</v>
      </c>
      <c r="F80" s="1642">
        <v>0.1</v>
      </c>
      <c r="G80" s="1642">
        <v>6.6</v>
      </c>
      <c r="H80" s="1642">
        <v>5.9</v>
      </c>
      <c r="I80" s="1642">
        <v>1.5</v>
      </c>
      <c r="J80" s="1642">
        <v>0.9</v>
      </c>
      <c r="K80" s="1642">
        <v>1.9</v>
      </c>
      <c r="L80" s="1642">
        <v>1.2</v>
      </c>
      <c r="M80" s="1642">
        <v>9.5</v>
      </c>
      <c r="N80" s="1642">
        <v>1.4</v>
      </c>
      <c r="O80" s="1642">
        <v>0.4</v>
      </c>
      <c r="P80" s="1642">
        <v>1</v>
      </c>
      <c r="Q80" s="1642">
        <v>0.9</v>
      </c>
      <c r="R80" s="1642">
        <v>3.3</v>
      </c>
      <c r="S80" s="1642">
        <v>9.9</v>
      </c>
      <c r="T80" s="1642">
        <v>2.5</v>
      </c>
      <c r="U80" s="1642">
        <v>0.8</v>
      </c>
      <c r="V80" s="1642">
        <v>0.4</v>
      </c>
      <c r="W80" s="1642">
        <v>4.2</v>
      </c>
      <c r="X80" s="1642">
        <v>2.2999999999999998</v>
      </c>
      <c r="Y80" s="1642">
        <v>1.1000000000000001</v>
      </c>
      <c r="Z80" s="1642">
        <v>0</v>
      </c>
      <c r="AA80" s="1642">
        <v>6.8</v>
      </c>
      <c r="AB80" s="1642">
        <v>4.4000000000000004</v>
      </c>
      <c r="AC80" s="1642"/>
      <c r="AD80" s="1642"/>
      <c r="AE80" s="1642"/>
      <c r="AF80" s="1642">
        <v>30.4</v>
      </c>
      <c r="AG80" s="1642">
        <v>10.8</v>
      </c>
      <c r="AH80" s="1642">
        <v>5.9</v>
      </c>
      <c r="AI80" s="1642"/>
      <c r="AJ80" s="1642">
        <v>16.2</v>
      </c>
      <c r="AK80" s="1642">
        <v>148.69999999999999</v>
      </c>
      <c r="AL80" s="1646"/>
    </row>
    <row r="81" spans="1:38" ht="13.5" hidden="1" outlineLevel="1" thickBot="1">
      <c r="A81" s="1413">
        <v>14</v>
      </c>
      <c r="B81" s="1424"/>
      <c r="C81" s="1634" t="s">
        <v>510</v>
      </c>
      <c r="D81" s="1642">
        <v>15.3</v>
      </c>
      <c r="E81" s="1642">
        <v>46.1</v>
      </c>
      <c r="F81" s="1642">
        <v>0.2</v>
      </c>
      <c r="G81" s="1642">
        <v>24</v>
      </c>
      <c r="H81" s="1642">
        <v>9.1</v>
      </c>
      <c r="I81" s="1642">
        <v>3.1</v>
      </c>
      <c r="J81" s="1642">
        <v>1.1000000000000001</v>
      </c>
      <c r="K81" s="1642">
        <v>2.2999999999999998</v>
      </c>
      <c r="L81" s="1642">
        <v>4.5</v>
      </c>
      <c r="M81" s="1642">
        <v>15.9</v>
      </c>
      <c r="N81" s="1642">
        <v>2.2999999999999998</v>
      </c>
      <c r="O81" s="1642">
        <v>0.8</v>
      </c>
      <c r="P81" s="1642">
        <v>2.8</v>
      </c>
      <c r="Q81" s="1642">
        <v>1.7</v>
      </c>
      <c r="R81" s="1642">
        <v>7.2</v>
      </c>
      <c r="S81" s="1642">
        <v>9.5</v>
      </c>
      <c r="T81" s="1642">
        <v>4.2</v>
      </c>
      <c r="U81" s="1642">
        <v>1.5</v>
      </c>
      <c r="V81" s="1642">
        <v>0.7</v>
      </c>
      <c r="W81" s="1642">
        <v>7.7</v>
      </c>
      <c r="X81" s="1642">
        <v>2.8</v>
      </c>
      <c r="Y81" s="1642">
        <v>0.3</v>
      </c>
      <c r="Z81" s="1642">
        <v>23.6</v>
      </c>
      <c r="AA81" s="1642">
        <v>11.5</v>
      </c>
      <c r="AB81" s="1642">
        <v>12.7</v>
      </c>
      <c r="AC81" s="1642"/>
      <c r="AD81" s="1642"/>
      <c r="AE81" s="1642"/>
      <c r="AF81" s="1642">
        <v>56.8</v>
      </c>
      <c r="AG81" s="1642">
        <v>35.9</v>
      </c>
      <c r="AH81" s="1642">
        <v>10.6</v>
      </c>
      <c r="AI81" s="1642">
        <v>-23.6</v>
      </c>
      <c r="AJ81" s="1642">
        <v>13.7</v>
      </c>
      <c r="AK81" s="1642">
        <v>304.3</v>
      </c>
      <c r="AL81" s="1646"/>
    </row>
    <row r="82" spans="1:38" s="1553" customFormat="1" ht="13.5" hidden="1" outlineLevel="1" thickBot="1">
      <c r="A82" s="1625"/>
      <c r="B82" s="1626"/>
      <c r="C82" s="1627" t="s">
        <v>160</v>
      </c>
      <c r="D82" s="1628">
        <v>139.16239095827891</v>
      </c>
      <c r="E82" s="1628">
        <v>555.12029161222335</v>
      </c>
      <c r="F82" s="1628">
        <v>62.237499619699094</v>
      </c>
      <c r="G82" s="1628">
        <v>250.07590965669181</v>
      </c>
      <c r="H82" s="1628">
        <v>109.91640900320262</v>
      </c>
      <c r="I82" s="1629">
        <v>53.664587244525279</v>
      </c>
      <c r="J82" s="1629">
        <v>14.086932546838419</v>
      </c>
      <c r="K82" s="1629">
        <v>60.866647879028186</v>
      </c>
      <c r="L82" s="1629">
        <v>47.384507344318052</v>
      </c>
      <c r="M82" s="1629">
        <v>161.89542615898478</v>
      </c>
      <c r="N82" s="1629">
        <v>41.531422273298304</v>
      </c>
      <c r="O82" s="1629">
        <v>17.535865184682908</v>
      </c>
      <c r="P82" s="1629">
        <v>21.18865871068548</v>
      </c>
      <c r="Q82" s="1629">
        <v>27.77672631982005</v>
      </c>
      <c r="R82" s="1630">
        <v>66.283863128199528</v>
      </c>
      <c r="S82" s="1628">
        <v>116.91160588876319</v>
      </c>
      <c r="T82" s="1628">
        <v>55.062324961333637</v>
      </c>
      <c r="U82" s="1628">
        <v>22.776304728363066</v>
      </c>
      <c r="V82" s="1628">
        <v>20.560532004536906</v>
      </c>
      <c r="W82" s="1628">
        <v>90.101422298565396</v>
      </c>
      <c r="X82" s="1628">
        <v>33.815522644789233</v>
      </c>
      <c r="Y82" s="1628">
        <v>31.313566000000002</v>
      </c>
      <c r="Z82" s="1628">
        <v>272.86380552671716</v>
      </c>
      <c r="AA82" s="1628">
        <v>111.36547503024143</v>
      </c>
      <c r="AB82" s="1628">
        <v>165.40280942682776</v>
      </c>
      <c r="AC82" s="1628"/>
      <c r="AD82" s="1628"/>
      <c r="AE82" s="1628"/>
      <c r="AF82" s="1628">
        <v>559.14636008004493</v>
      </c>
      <c r="AG82" s="1628">
        <v>277.97665900000004</v>
      </c>
      <c r="AH82" s="1628">
        <v>103.39500833000001</v>
      </c>
      <c r="AI82" s="1628">
        <v>-151.6</v>
      </c>
      <c r="AJ82" s="1628">
        <v>-88.161533560659336</v>
      </c>
      <c r="AK82" s="1628">
        <v>3249.6569999999992</v>
      </c>
      <c r="AL82" s="1552"/>
    </row>
    <row r="83" spans="1:38" s="148" customFormat="1" hidden="1" outlineLevel="1">
      <c r="A83" s="232"/>
      <c r="B83" s="969"/>
      <c r="C83" s="494"/>
      <c r="D83" s="494"/>
      <c r="E83" s="494"/>
      <c r="F83" s="494"/>
      <c r="G83" s="494"/>
      <c r="H83" s="970"/>
      <c r="I83" s="970"/>
      <c r="J83" s="970"/>
      <c r="K83" s="970"/>
      <c r="L83" s="970"/>
      <c r="M83" s="970"/>
      <c r="N83" s="970"/>
      <c r="O83" s="970"/>
      <c r="P83" s="970"/>
      <c r="Q83" s="970"/>
      <c r="R83" s="511"/>
      <c r="S83" s="137"/>
      <c r="T83" s="137"/>
      <c r="U83" s="137"/>
      <c r="V83" s="137"/>
      <c r="W83" s="137"/>
      <c r="X83" s="137"/>
      <c r="Y83" s="137"/>
      <c r="Z83" s="137"/>
      <c r="AA83" s="137"/>
      <c r="AB83" s="137"/>
      <c r="AC83" s="137"/>
      <c r="AD83" s="137"/>
      <c r="AE83" s="137"/>
      <c r="AF83" s="137"/>
      <c r="AG83" s="137"/>
      <c r="AH83" s="137"/>
      <c r="AI83" s="137"/>
      <c r="AJ83" s="137"/>
      <c r="AK83" s="137"/>
      <c r="AL83" s="1421"/>
    </row>
    <row r="84" spans="1:38" s="148" customFormat="1" hidden="1" outlineLevel="1">
      <c r="A84" s="232"/>
      <c r="B84" s="145"/>
      <c r="C84" s="137" t="s">
        <v>474</v>
      </c>
      <c r="D84" s="137"/>
      <c r="E84" s="137"/>
      <c r="F84" s="1653"/>
      <c r="G84" s="1654"/>
      <c r="H84" s="1654"/>
      <c r="I84" s="1654"/>
      <c r="J84" s="1654"/>
      <c r="K84" s="1654"/>
      <c r="L84" s="1654"/>
      <c r="M84" s="1654"/>
      <c r="N84" s="1654"/>
      <c r="O84" s="1654"/>
      <c r="P84" s="1654"/>
      <c r="Q84" s="1654"/>
      <c r="R84" s="511"/>
      <c r="S84" s="137"/>
      <c r="T84" s="137"/>
      <c r="U84" s="137"/>
      <c r="V84" s="137"/>
      <c r="W84" s="137"/>
      <c r="X84" s="137"/>
      <c r="Y84" s="137"/>
      <c r="Z84" s="137"/>
      <c r="AA84" s="137"/>
      <c r="AB84" s="137"/>
      <c r="AC84" s="137"/>
      <c r="AD84" s="137"/>
      <c r="AE84" s="137"/>
      <c r="AF84" s="137"/>
      <c r="AG84" s="137"/>
      <c r="AH84" s="137"/>
      <c r="AI84" s="137"/>
      <c r="AJ84" s="137"/>
      <c r="AK84" s="137"/>
      <c r="AL84" s="1421"/>
    </row>
    <row r="85" spans="1:38" s="148" customFormat="1" ht="27" hidden="1" customHeight="1" outlineLevel="1">
      <c r="A85" s="232"/>
      <c r="B85" s="145"/>
      <c r="C85" s="137">
        <v>1</v>
      </c>
      <c r="D85" s="2793" t="s">
        <v>1251</v>
      </c>
      <c r="E85" s="2794"/>
      <c r="F85" s="2794"/>
      <c r="G85" s="2794"/>
      <c r="H85" s="2794"/>
      <c r="I85" s="2794"/>
      <c r="J85" s="2794"/>
      <c r="K85" s="2794"/>
      <c r="L85" s="2794"/>
      <c r="M85" s="2794"/>
      <c r="N85" s="2794"/>
      <c r="O85" s="2794"/>
      <c r="P85" s="2794"/>
      <c r="Q85" s="2794"/>
      <c r="R85" s="2794"/>
      <c r="S85" s="2794"/>
      <c r="T85" s="2794"/>
      <c r="U85" s="2794"/>
      <c r="V85" s="2794"/>
      <c r="W85" s="2794"/>
      <c r="X85" s="2794"/>
      <c r="Y85" s="2794"/>
      <c r="Z85" s="2794"/>
      <c r="AA85" s="2794"/>
      <c r="AB85" s="137"/>
      <c r="AC85" s="137"/>
      <c r="AD85" s="137"/>
      <c r="AE85" s="137"/>
      <c r="AF85" s="137"/>
      <c r="AG85" s="137"/>
      <c r="AH85" s="137"/>
      <c r="AI85" s="137"/>
      <c r="AJ85" s="137"/>
      <c r="AK85" s="137"/>
      <c r="AL85" s="1421"/>
    </row>
    <row r="86" spans="1:38" s="148" customFormat="1" ht="28.5" hidden="1" customHeight="1" outlineLevel="1">
      <c r="A86" s="232"/>
      <c r="B86" s="145"/>
      <c r="C86" s="137">
        <v>2</v>
      </c>
      <c r="D86" s="2793" t="s">
        <v>586</v>
      </c>
      <c r="E86" s="2794"/>
      <c r="F86" s="2794"/>
      <c r="G86" s="2794"/>
      <c r="H86" s="2794"/>
      <c r="I86" s="2794"/>
      <c r="J86" s="2794"/>
      <c r="K86" s="2794"/>
      <c r="L86" s="2794"/>
      <c r="M86" s="2794"/>
      <c r="N86" s="2794"/>
      <c r="O86" s="2794"/>
      <c r="P86" s="2794"/>
      <c r="Q86" s="2794"/>
      <c r="R86" s="2794"/>
      <c r="S86" s="2794"/>
      <c r="T86" s="2794"/>
      <c r="U86" s="2794"/>
      <c r="V86" s="2794"/>
      <c r="W86" s="2794"/>
      <c r="X86" s="2794"/>
      <c r="Y86" s="2794"/>
      <c r="Z86" s="2794"/>
      <c r="AA86" s="2794"/>
      <c r="AB86" s="137"/>
      <c r="AC86" s="137"/>
      <c r="AD86" s="137"/>
      <c r="AE86" s="137"/>
      <c r="AF86" s="137"/>
      <c r="AG86" s="137"/>
      <c r="AH86" s="137"/>
      <c r="AI86" s="137"/>
      <c r="AJ86" s="137"/>
      <c r="AK86" s="137"/>
      <c r="AL86" s="1421"/>
    </row>
    <row r="87" spans="1:38" s="148" customFormat="1" ht="30" hidden="1" customHeight="1" outlineLevel="1">
      <c r="A87" s="232"/>
      <c r="B87" s="145"/>
      <c r="C87" s="137">
        <v>3</v>
      </c>
      <c r="D87" s="2793" t="s">
        <v>414</v>
      </c>
      <c r="E87" s="2794"/>
      <c r="F87" s="2794"/>
      <c r="G87" s="2794"/>
      <c r="H87" s="2794"/>
      <c r="I87" s="2794"/>
      <c r="J87" s="2794"/>
      <c r="K87" s="2794"/>
      <c r="L87" s="2794"/>
      <c r="M87" s="2794"/>
      <c r="N87" s="2794"/>
      <c r="O87" s="2794"/>
      <c r="P87" s="2794"/>
      <c r="Q87" s="2794"/>
      <c r="R87" s="2794"/>
      <c r="S87" s="2794"/>
      <c r="T87" s="2794"/>
      <c r="U87" s="2794"/>
      <c r="V87" s="2794"/>
      <c r="W87" s="2794"/>
      <c r="X87" s="2794"/>
      <c r="Y87" s="2794"/>
      <c r="Z87" s="2794"/>
      <c r="AA87" s="2794"/>
      <c r="AB87" s="137"/>
      <c r="AC87" s="137"/>
      <c r="AD87" s="137"/>
      <c r="AE87" s="137"/>
      <c r="AF87" s="137"/>
      <c r="AG87" s="137"/>
      <c r="AH87" s="137"/>
      <c r="AI87" s="137"/>
      <c r="AJ87" s="137"/>
      <c r="AK87" s="137"/>
      <c r="AL87" s="1421"/>
    </row>
    <row r="88" spans="1:38" s="148" customFormat="1" ht="17.25" hidden="1" customHeight="1" outlineLevel="1">
      <c r="A88" s="232"/>
      <c r="B88" s="145"/>
      <c r="C88" s="137">
        <v>4</v>
      </c>
      <c r="D88" s="2793" t="s">
        <v>1013</v>
      </c>
      <c r="E88" s="2794"/>
      <c r="F88" s="2794"/>
      <c r="G88" s="2794"/>
      <c r="H88" s="2794"/>
      <c r="I88" s="2794"/>
      <c r="J88" s="2794"/>
      <c r="K88" s="2794"/>
      <c r="L88" s="2794"/>
      <c r="M88" s="2794"/>
      <c r="N88" s="2794"/>
      <c r="O88" s="2794"/>
      <c r="P88" s="2794"/>
      <c r="Q88" s="2794"/>
      <c r="R88" s="2794"/>
      <c r="S88" s="2794"/>
      <c r="T88" s="2794"/>
      <c r="U88" s="2794"/>
      <c r="V88" s="2794"/>
      <c r="W88" s="2794"/>
      <c r="X88" s="2794"/>
      <c r="Y88" s="2794"/>
      <c r="Z88" s="2794"/>
      <c r="AA88" s="2794"/>
      <c r="AB88" s="137"/>
      <c r="AC88" s="137"/>
      <c r="AD88" s="137"/>
      <c r="AE88" s="137"/>
      <c r="AF88" s="137"/>
      <c r="AG88" s="137"/>
      <c r="AH88" s="137"/>
      <c r="AI88" s="137"/>
      <c r="AJ88" s="137"/>
      <c r="AK88" s="137"/>
      <c r="AL88" s="1421"/>
    </row>
    <row r="89" spans="1:38" s="148" customFormat="1" ht="20.25" hidden="1" customHeight="1" outlineLevel="1">
      <c r="A89" s="232"/>
      <c r="B89" s="145"/>
      <c r="C89" s="137">
        <v>5</v>
      </c>
      <c r="D89" s="2793" t="s">
        <v>1014</v>
      </c>
      <c r="E89" s="2794"/>
      <c r="F89" s="2794"/>
      <c r="G89" s="2794"/>
      <c r="H89" s="2794"/>
      <c r="I89" s="2794"/>
      <c r="J89" s="2794"/>
      <c r="K89" s="2794"/>
      <c r="L89" s="2794"/>
      <c r="M89" s="2794"/>
      <c r="N89" s="2794"/>
      <c r="O89" s="2794"/>
      <c r="P89" s="2794"/>
      <c r="Q89" s="2794"/>
      <c r="R89" s="2794"/>
      <c r="S89" s="2794"/>
      <c r="T89" s="2794"/>
      <c r="U89" s="2794"/>
      <c r="V89" s="2794"/>
      <c r="W89" s="2794"/>
      <c r="X89" s="2794"/>
      <c r="Y89" s="2794"/>
      <c r="Z89" s="2794"/>
      <c r="AA89" s="2794"/>
      <c r="AB89" s="137"/>
      <c r="AC89" s="137"/>
      <c r="AD89" s="137"/>
      <c r="AE89" s="137"/>
      <c r="AF89" s="137"/>
      <c r="AG89" s="137"/>
      <c r="AH89" s="137"/>
      <c r="AI89" s="137"/>
      <c r="AJ89" s="137"/>
      <c r="AK89" s="137"/>
      <c r="AL89" s="1421"/>
    </row>
    <row r="90" spans="1:38" s="148" customFormat="1" hidden="1" outlineLevel="1">
      <c r="A90" s="485"/>
      <c r="B90" s="405"/>
      <c r="C90" s="1422"/>
      <c r="D90" s="1422"/>
      <c r="E90" s="1422"/>
      <c r="F90" s="1422"/>
      <c r="G90" s="1422"/>
      <c r="H90" s="1422"/>
      <c r="I90" s="1422"/>
      <c r="J90" s="1422"/>
      <c r="K90" s="1422"/>
      <c r="L90" s="1422"/>
      <c r="M90" s="1631"/>
      <c r="N90" s="1631"/>
      <c r="O90" s="1631"/>
      <c r="P90" s="1422"/>
      <c r="Q90" s="1422"/>
      <c r="R90" s="1422"/>
      <c r="S90" s="1422"/>
      <c r="T90" s="1422"/>
      <c r="U90" s="1422"/>
      <c r="V90" s="1422"/>
      <c r="W90" s="1422"/>
      <c r="X90" s="1422"/>
      <c r="Y90" s="1422"/>
      <c r="Z90" s="1422"/>
      <c r="AA90" s="1422"/>
      <c r="AB90" s="1422"/>
      <c r="AC90" s="1422"/>
      <c r="AD90" s="1422"/>
      <c r="AE90" s="1422"/>
      <c r="AF90" s="1422"/>
      <c r="AG90" s="1422"/>
      <c r="AH90" s="1422"/>
      <c r="AI90" s="1422"/>
      <c r="AJ90" s="1422"/>
      <c r="AK90" s="1422"/>
      <c r="AL90" s="1423"/>
    </row>
    <row r="91" spans="1:38" s="148" customFormat="1" ht="27.75" hidden="1" customHeight="1" outlineLevel="1">
      <c r="A91" s="451"/>
      <c r="B91" s="406"/>
      <c r="C91" s="1620"/>
      <c r="D91" s="135"/>
      <c r="E91" s="135"/>
      <c r="F91" s="1655"/>
      <c r="G91" s="1656"/>
      <c r="H91" s="1656"/>
      <c r="I91" s="1656"/>
      <c r="J91" s="1656"/>
      <c r="K91" s="1656"/>
      <c r="L91" s="1656"/>
      <c r="M91" s="1656"/>
      <c r="N91" s="1656"/>
      <c r="O91" s="1656"/>
      <c r="P91" s="1656"/>
      <c r="Q91" s="1656"/>
      <c r="R91" s="1621"/>
      <c r="S91" s="135"/>
      <c r="T91" s="135"/>
      <c r="U91" s="135"/>
      <c r="V91" s="135"/>
      <c r="W91" s="135"/>
      <c r="X91" s="135"/>
      <c r="Y91" s="135"/>
      <c r="Z91" s="135"/>
      <c r="AA91" s="135"/>
      <c r="AB91" s="135"/>
      <c r="AC91" s="135"/>
      <c r="AD91" s="135"/>
      <c r="AE91" s="135"/>
      <c r="AF91" s="135"/>
      <c r="AG91" s="135"/>
      <c r="AH91" s="135"/>
      <c r="AI91" s="135"/>
      <c r="AJ91" s="135"/>
      <c r="AK91" s="135"/>
      <c r="AL91" s="135"/>
    </row>
    <row r="92" spans="1:38" hidden="1" outlineLevel="1">
      <c r="A92" s="451"/>
      <c r="B92" s="240"/>
      <c r="C92" s="1620" t="s">
        <v>1298</v>
      </c>
      <c r="D92" s="135"/>
      <c r="E92" s="135"/>
      <c r="F92" s="1655"/>
      <c r="G92" s="1656"/>
      <c r="H92" s="1656"/>
      <c r="I92" s="1656"/>
      <c r="J92" s="1656"/>
      <c r="K92" s="1656"/>
      <c r="L92" s="1656"/>
      <c r="M92" s="1656"/>
      <c r="N92" s="1656"/>
      <c r="O92" s="1656"/>
      <c r="P92" s="1656"/>
      <c r="Q92" s="1656"/>
      <c r="R92" s="1621"/>
      <c r="S92" s="135"/>
      <c r="T92" s="135"/>
      <c r="U92" s="135"/>
      <c r="V92" s="135"/>
      <c r="W92" s="135"/>
      <c r="X92" s="135"/>
      <c r="Y92" s="135"/>
      <c r="Z92" s="135"/>
      <c r="AA92" s="135"/>
      <c r="AB92" s="135"/>
      <c r="AC92" s="135"/>
      <c r="AD92" s="135"/>
      <c r="AE92" s="135"/>
      <c r="AF92" s="135"/>
      <c r="AG92" s="135"/>
      <c r="AH92" s="135"/>
      <c r="AI92" s="135"/>
      <c r="AJ92" s="135"/>
      <c r="AK92" s="135"/>
      <c r="AL92" s="1187"/>
    </row>
    <row r="93" spans="1:38" hidden="1" outlineLevel="1">
      <c r="A93" s="1413"/>
      <c r="B93" s="1424"/>
      <c r="C93" s="1414"/>
      <c r="D93" s="2807" t="s">
        <v>200</v>
      </c>
      <c r="E93" s="2808"/>
      <c r="F93" s="2808"/>
      <c r="G93" s="2808"/>
      <c r="H93" s="2808"/>
      <c r="I93" s="2808"/>
      <c r="J93" s="2808"/>
      <c r="K93" s="2808"/>
      <c r="L93" s="2808"/>
      <c r="M93" s="2808"/>
      <c r="N93" s="2808"/>
      <c r="O93" s="2808"/>
      <c r="P93" s="2808"/>
      <c r="Q93" s="2808"/>
      <c r="R93" s="2808"/>
      <c r="S93" s="2808"/>
      <c r="T93" s="2808"/>
      <c r="U93" s="2808"/>
      <c r="V93" s="2808"/>
      <c r="W93" s="2808"/>
      <c r="X93" s="2809"/>
      <c r="Y93" s="2795" t="s">
        <v>201</v>
      </c>
      <c r="Z93" s="2795" t="s">
        <v>390</v>
      </c>
      <c r="AA93" s="2795" t="s">
        <v>282</v>
      </c>
      <c r="AB93" s="2795" t="s">
        <v>391</v>
      </c>
      <c r="AC93" s="2795" t="s">
        <v>546</v>
      </c>
      <c r="AD93" s="2795" t="s">
        <v>1003</v>
      </c>
      <c r="AE93" s="2795" t="s">
        <v>1163</v>
      </c>
      <c r="AF93" s="2795" t="s">
        <v>561</v>
      </c>
      <c r="AG93" s="2795" t="s">
        <v>392</v>
      </c>
      <c r="AH93" s="2795" t="s">
        <v>393</v>
      </c>
      <c r="AI93" s="2795" t="s">
        <v>888</v>
      </c>
      <c r="AJ93" s="2795" t="s">
        <v>889</v>
      </c>
      <c r="AK93" s="2798" t="s">
        <v>890</v>
      </c>
      <c r="AL93" s="1416"/>
    </row>
    <row r="94" spans="1:38" hidden="1" outlineLevel="1">
      <c r="A94" s="1413"/>
      <c r="B94" s="1424"/>
      <c r="C94" s="1414"/>
      <c r="D94" s="2801" t="s">
        <v>891</v>
      </c>
      <c r="E94" s="2802"/>
      <c r="F94" s="2802"/>
      <c r="G94" s="2802"/>
      <c r="H94" s="2802"/>
      <c r="I94" s="2803"/>
      <c r="J94" s="2804" t="s">
        <v>892</v>
      </c>
      <c r="K94" s="2805"/>
      <c r="L94" s="2805"/>
      <c r="M94" s="2805"/>
      <c r="N94" s="2805"/>
      <c r="O94" s="2805"/>
      <c r="P94" s="2805"/>
      <c r="Q94" s="2805"/>
      <c r="R94" s="2805"/>
      <c r="S94" s="2805"/>
      <c r="T94" s="2805"/>
      <c r="U94" s="2805"/>
      <c r="V94" s="2805"/>
      <c r="W94" s="2805"/>
      <c r="X94" s="2806"/>
      <c r="Y94" s="2796"/>
      <c r="Z94" s="2796"/>
      <c r="AA94" s="2796"/>
      <c r="AB94" s="2796"/>
      <c r="AC94" s="2796"/>
      <c r="AD94" s="2796"/>
      <c r="AE94" s="2796"/>
      <c r="AF94" s="2796"/>
      <c r="AG94" s="2796"/>
      <c r="AH94" s="2796"/>
      <c r="AI94" s="2796"/>
      <c r="AJ94" s="2796"/>
      <c r="AK94" s="2799"/>
      <c r="AL94" s="1416"/>
    </row>
    <row r="95" spans="1:38" ht="122.25" hidden="1" outlineLevel="1">
      <c r="A95" s="1413"/>
      <c r="B95" s="1424"/>
      <c r="C95" s="1635" t="s">
        <v>1299</v>
      </c>
      <c r="D95" s="1636" t="s">
        <v>893</v>
      </c>
      <c r="E95" s="1636" t="s">
        <v>473</v>
      </c>
      <c r="F95" s="1636" t="s">
        <v>894</v>
      </c>
      <c r="G95" s="1636" t="s">
        <v>895</v>
      </c>
      <c r="H95" s="1636" t="s">
        <v>536</v>
      </c>
      <c r="I95" s="1636" t="s">
        <v>1167</v>
      </c>
      <c r="J95" s="1636" t="s">
        <v>1186</v>
      </c>
      <c r="K95" s="1637" t="s">
        <v>877</v>
      </c>
      <c r="L95" s="1637" t="s">
        <v>583</v>
      </c>
      <c r="M95" s="1637" t="s">
        <v>487</v>
      </c>
      <c r="N95" s="1637" t="s">
        <v>828</v>
      </c>
      <c r="O95" s="1637" t="s">
        <v>448</v>
      </c>
      <c r="P95" s="1637" t="s">
        <v>1067</v>
      </c>
      <c r="Q95" s="1637" t="s">
        <v>1016</v>
      </c>
      <c r="R95" s="1637" t="s">
        <v>152</v>
      </c>
      <c r="S95" s="1637" t="s">
        <v>507</v>
      </c>
      <c r="T95" s="1637" t="s">
        <v>154</v>
      </c>
      <c r="U95" s="1637" t="s">
        <v>878</v>
      </c>
      <c r="V95" s="1637" t="s">
        <v>879</v>
      </c>
      <c r="W95" s="1637" t="s">
        <v>579</v>
      </c>
      <c r="X95" s="1637" t="s">
        <v>1187</v>
      </c>
      <c r="Y95" s="2797"/>
      <c r="Z95" s="2797"/>
      <c r="AA95" s="2797"/>
      <c r="AB95" s="2797"/>
      <c r="AC95" s="2797"/>
      <c r="AD95" s="2797"/>
      <c r="AE95" s="2797"/>
      <c r="AF95" s="2797"/>
      <c r="AG95" s="2797"/>
      <c r="AH95" s="2797"/>
      <c r="AI95" s="2797"/>
      <c r="AJ95" s="2797"/>
      <c r="AK95" s="2800"/>
      <c r="AL95" s="1416"/>
    </row>
    <row r="96" spans="1:38" hidden="1" outlineLevel="1">
      <c r="A96" s="1413"/>
      <c r="B96" s="1424"/>
      <c r="C96" s="1638">
        <v>1</v>
      </c>
      <c r="D96" s="1639">
        <v>4</v>
      </c>
      <c r="E96" s="1639">
        <v>5</v>
      </c>
      <c r="F96" s="1639">
        <v>6</v>
      </c>
      <c r="G96" s="1639">
        <v>7</v>
      </c>
      <c r="H96" s="1639">
        <v>8</v>
      </c>
      <c r="I96" s="1639">
        <v>9</v>
      </c>
      <c r="J96" s="1639">
        <v>10</v>
      </c>
      <c r="K96" s="1639">
        <v>11</v>
      </c>
      <c r="L96" s="1639">
        <v>12</v>
      </c>
      <c r="M96" s="1639">
        <v>13</v>
      </c>
      <c r="N96" s="1639">
        <v>14</v>
      </c>
      <c r="O96" s="1639">
        <v>15</v>
      </c>
      <c r="P96" s="1639">
        <v>16</v>
      </c>
      <c r="Q96" s="1639">
        <v>17</v>
      </c>
      <c r="R96" s="1639">
        <v>18</v>
      </c>
      <c r="S96" s="1639">
        <v>19</v>
      </c>
      <c r="T96" s="1639">
        <v>20</v>
      </c>
      <c r="U96" s="1639">
        <v>21</v>
      </c>
      <c r="V96" s="1639">
        <v>22</v>
      </c>
      <c r="W96" s="1639">
        <v>23</v>
      </c>
      <c r="X96" s="1639">
        <v>24</v>
      </c>
      <c r="Y96" s="1639">
        <v>25</v>
      </c>
      <c r="Z96" s="1639">
        <v>26</v>
      </c>
      <c r="AA96" s="1639">
        <v>27</v>
      </c>
      <c r="AB96" s="1639">
        <v>28</v>
      </c>
      <c r="AC96" s="1639">
        <v>29</v>
      </c>
      <c r="AD96" s="1639">
        <v>30</v>
      </c>
      <c r="AE96" s="1639">
        <v>31</v>
      </c>
      <c r="AF96" s="1639">
        <v>32</v>
      </c>
      <c r="AG96" s="1639">
        <v>33</v>
      </c>
      <c r="AH96" s="1639">
        <v>34</v>
      </c>
      <c r="AI96" s="1639">
        <v>35</v>
      </c>
      <c r="AJ96" s="1639">
        <v>36</v>
      </c>
      <c r="AK96" s="1639">
        <v>37</v>
      </c>
      <c r="AL96" s="1415"/>
    </row>
    <row r="97" spans="1:38" hidden="1" outlineLevel="1">
      <c r="A97" s="1413">
        <v>1</v>
      </c>
      <c r="B97" s="1424"/>
      <c r="C97" s="1632" t="s">
        <v>450</v>
      </c>
      <c r="D97" s="1642">
        <v>11.260750888044793</v>
      </c>
      <c r="E97" s="1642">
        <v>86.73865287324719</v>
      </c>
      <c r="F97" s="1642">
        <v>2.2901999883199999</v>
      </c>
      <c r="G97" s="1642">
        <v>23.607461477008215</v>
      </c>
      <c r="H97" s="1642">
        <v>11.683384510026801</v>
      </c>
      <c r="I97" s="1642">
        <v>4.9082775940000003</v>
      </c>
      <c r="J97" s="1642">
        <v>0.77486938446319986</v>
      </c>
      <c r="K97" s="1642">
        <v>5.6235967952637829</v>
      </c>
      <c r="L97" s="1642">
        <v>4.1962810579107463</v>
      </c>
      <c r="M97" s="1642">
        <v>23.39222530593641</v>
      </c>
      <c r="N97" s="1642">
        <v>3.9932671215815496</v>
      </c>
      <c r="O97" s="1642">
        <v>1.8430952204672004</v>
      </c>
      <c r="P97" s="1642">
        <v>1.4394826722359997</v>
      </c>
      <c r="Q97" s="1642">
        <v>1.3630810727301883</v>
      </c>
      <c r="R97" s="1642">
        <v>5.4399459945200013</v>
      </c>
      <c r="S97" s="1642">
        <v>11.413705956353251</v>
      </c>
      <c r="T97" s="1642">
        <v>5.5343552999991585</v>
      </c>
      <c r="U97" s="1642">
        <v>1.3726373768207174</v>
      </c>
      <c r="V97" s="1642">
        <v>1.9614634264481019</v>
      </c>
      <c r="W97" s="1642">
        <v>7.7816755968572568</v>
      </c>
      <c r="X97" s="1642">
        <v>1.536754324034403</v>
      </c>
      <c r="Y97" s="1642">
        <v>2.24185108</v>
      </c>
      <c r="Z97" s="1642">
        <v>7.62</v>
      </c>
      <c r="AA97" s="1642">
        <v>0.81564207</v>
      </c>
      <c r="AB97" s="1642">
        <v>12.183907341469606</v>
      </c>
      <c r="AC97" s="1642">
        <v>1.3999999737279722E-7</v>
      </c>
      <c r="AD97" s="1642">
        <v>1.0147458008000003</v>
      </c>
      <c r="AE97" s="1642">
        <v>-5.1969463263321618</v>
      </c>
      <c r="AF97" s="1642">
        <v>39.130465450300001</v>
      </c>
      <c r="AG97" s="1642">
        <v>20.184226800000001</v>
      </c>
      <c r="AH97" s="1642">
        <v>8</v>
      </c>
      <c r="AI97" s="1642">
        <v>-7.62</v>
      </c>
      <c r="AJ97" s="1642">
        <v>2.4709437074936318</v>
      </c>
      <c r="AK97" s="1642">
        <v>299</v>
      </c>
      <c r="AL97" s="1646"/>
    </row>
    <row r="98" spans="1:38" hidden="1" outlineLevel="1">
      <c r="A98" s="1413">
        <v>2</v>
      </c>
      <c r="B98" s="1424"/>
      <c r="C98" s="1633" t="s">
        <v>451</v>
      </c>
      <c r="D98" s="1642">
        <v>46.459524808852009</v>
      </c>
      <c r="E98" s="1642">
        <v>62.531667485618783</v>
      </c>
      <c r="F98" s="1642">
        <v>2.3969412916799993</v>
      </c>
      <c r="G98" s="1642">
        <v>26.514424209436648</v>
      </c>
      <c r="H98" s="1642">
        <v>11.606716180984</v>
      </c>
      <c r="I98" s="1642">
        <v>3.1208690599999995</v>
      </c>
      <c r="J98" s="1642">
        <v>0.63889207162799966</v>
      </c>
      <c r="K98" s="1642">
        <v>5.1305774955097965</v>
      </c>
      <c r="L98" s="1642">
        <v>2.2167176620892537</v>
      </c>
      <c r="M98" s="1642">
        <v>16.939612814221448</v>
      </c>
      <c r="N98" s="1642">
        <v>4.4300162415596507</v>
      </c>
      <c r="O98" s="1642">
        <v>1.5094657008872003</v>
      </c>
      <c r="P98" s="1642">
        <v>1.3239399267640004</v>
      </c>
      <c r="Q98" s="1642">
        <v>1.562325762189239</v>
      </c>
      <c r="R98" s="1642">
        <v>6.1510443854799997</v>
      </c>
      <c r="S98" s="1642">
        <v>10.240069047105548</v>
      </c>
      <c r="T98" s="1642">
        <v>4.5836090382398558</v>
      </c>
      <c r="U98" s="1642">
        <v>1.4397993171236436</v>
      </c>
      <c r="V98" s="1642">
        <v>2.0706365899867683</v>
      </c>
      <c r="W98" s="1642">
        <v>7.5444930721556567</v>
      </c>
      <c r="X98" s="1642">
        <v>1.6451252035656032</v>
      </c>
      <c r="Y98" s="1642">
        <v>1.32151902</v>
      </c>
      <c r="Z98" s="1642">
        <v>9.5</v>
      </c>
      <c r="AA98" s="1642">
        <v>0.79378199999999999</v>
      </c>
      <c r="AB98" s="1642">
        <v>9.751431000299192</v>
      </c>
      <c r="AC98" s="1642">
        <v>-8.3266726846886741E-16</v>
      </c>
      <c r="AD98" s="1642">
        <v>1.0145090392</v>
      </c>
      <c r="AE98" s="1642">
        <v>4.3032873328058328</v>
      </c>
      <c r="AF98" s="1642">
        <v>41.912756859700004</v>
      </c>
      <c r="AG98" s="1642">
        <v>27.091992000000001</v>
      </c>
      <c r="AH98" s="1642">
        <v>4.4000000000000004</v>
      </c>
      <c r="AI98" s="1642">
        <v>-9.5</v>
      </c>
      <c r="AJ98" s="1642">
        <v>2.3542553829179269</v>
      </c>
      <c r="AK98" s="1642">
        <v>313</v>
      </c>
      <c r="AL98" s="1646"/>
    </row>
    <row r="99" spans="1:38" hidden="1" outlineLevel="1">
      <c r="A99" s="1413">
        <v>3</v>
      </c>
      <c r="B99" s="1424"/>
      <c r="C99" s="1633" t="s">
        <v>184</v>
      </c>
      <c r="D99" s="1642">
        <v>9.6634520789690299</v>
      </c>
      <c r="E99" s="1642">
        <v>63.506587812839619</v>
      </c>
      <c r="F99" s="1642">
        <v>4.0804256415580955</v>
      </c>
      <c r="G99" s="1642">
        <v>16.03439464988551</v>
      </c>
      <c r="H99" s="1642">
        <v>4.7429879453085206</v>
      </c>
      <c r="I99" s="1642">
        <v>1.6368881011594891</v>
      </c>
      <c r="J99" s="1642">
        <v>0.79877823527135439</v>
      </c>
      <c r="K99" s="1642">
        <v>8.50892620520073</v>
      </c>
      <c r="L99" s="1642">
        <v>3.864575487820221</v>
      </c>
      <c r="M99" s="1642">
        <v>15.017576021327987</v>
      </c>
      <c r="N99" s="1642">
        <v>2.6231913412623666</v>
      </c>
      <c r="O99" s="1642">
        <v>1.1971922726956574</v>
      </c>
      <c r="P99" s="1642">
        <v>1.3730280456278914</v>
      </c>
      <c r="Q99" s="1642">
        <v>1.137985595231386</v>
      </c>
      <c r="R99" s="1642">
        <v>2.0073828743963098</v>
      </c>
      <c r="S99" s="1642">
        <v>12.846120169989643</v>
      </c>
      <c r="T99" s="1642">
        <v>6.9050026314811834</v>
      </c>
      <c r="U99" s="1642">
        <v>2.752174273403194</v>
      </c>
      <c r="V99" s="1642">
        <v>0.81469405929801364</v>
      </c>
      <c r="W99" s="1642">
        <v>8.6435311720759582</v>
      </c>
      <c r="X99" s="1642">
        <v>2.3115403502563221</v>
      </c>
      <c r="Y99" s="1642">
        <v>15.445247999999999</v>
      </c>
      <c r="Z99" s="1642">
        <v>0</v>
      </c>
      <c r="AA99" s="1642">
        <v>0.61796958946554414</v>
      </c>
      <c r="AB99" s="1642">
        <v>15.206595222076547</v>
      </c>
      <c r="AC99" s="1642">
        <v>-0.43430239645676894</v>
      </c>
      <c r="AD99" s="1642">
        <v>0.93221999999999994</v>
      </c>
      <c r="AE99" s="1642">
        <v>11.957154855261129</v>
      </c>
      <c r="AF99" s="1642">
        <v>59.102484352201088</v>
      </c>
      <c r="AG99" s="1642">
        <v>17.0274</v>
      </c>
      <c r="AH99" s="1642">
        <v>9.0830000000000002</v>
      </c>
      <c r="AI99" s="1642">
        <v>0</v>
      </c>
      <c r="AJ99" s="1642">
        <v>-26.259723587606004</v>
      </c>
      <c r="AK99" s="1642">
        <v>273.14448100000004</v>
      </c>
      <c r="AL99" s="1646"/>
    </row>
    <row r="100" spans="1:38" hidden="1" outlineLevel="1">
      <c r="A100" s="1413">
        <v>4</v>
      </c>
      <c r="B100" s="1424"/>
      <c r="C100" s="1633" t="s">
        <v>242</v>
      </c>
      <c r="D100" s="1642">
        <v>12.300000000000006</v>
      </c>
      <c r="E100" s="1642">
        <v>42.5</v>
      </c>
      <c r="F100" s="1642">
        <v>3.9</v>
      </c>
      <c r="G100" s="1642">
        <v>17</v>
      </c>
      <c r="H100" s="1642">
        <v>4.7</v>
      </c>
      <c r="I100" s="1642">
        <v>5.5</v>
      </c>
      <c r="J100" s="1642">
        <v>0.8</v>
      </c>
      <c r="K100" s="1642">
        <v>3.5999999999999996</v>
      </c>
      <c r="L100" s="1642">
        <v>2.2999999999999998</v>
      </c>
      <c r="M100" s="1642">
        <v>8.6999999999999993</v>
      </c>
      <c r="N100" s="1642">
        <v>2.3000000000000003</v>
      </c>
      <c r="O100" s="1642">
        <v>1.2000000000000002</v>
      </c>
      <c r="P100" s="1642">
        <v>1.2</v>
      </c>
      <c r="Q100" s="1642">
        <v>0.7</v>
      </c>
      <c r="R100" s="1642">
        <v>3.2999999999999994</v>
      </c>
      <c r="S100" s="1642">
        <v>6.4999999999999991</v>
      </c>
      <c r="T100" s="1642">
        <v>2.3999999999999995</v>
      </c>
      <c r="U100" s="1642">
        <v>1.5</v>
      </c>
      <c r="V100" s="1642">
        <v>1</v>
      </c>
      <c r="W100" s="1642">
        <v>5.7999999999999989</v>
      </c>
      <c r="X100" s="1642">
        <v>1.5000000000000002</v>
      </c>
      <c r="Y100" s="1642">
        <v>0</v>
      </c>
      <c r="Z100" s="1642">
        <v>22.122</v>
      </c>
      <c r="AA100" s="1642">
        <v>2.7</v>
      </c>
      <c r="AB100" s="1642">
        <v>13.2</v>
      </c>
      <c r="AC100" s="1642">
        <v>0</v>
      </c>
      <c r="AD100" s="1642">
        <v>0.4</v>
      </c>
      <c r="AE100" s="1642">
        <v>3.1000000000000005</v>
      </c>
      <c r="AF100" s="1642">
        <v>31.900000000000002</v>
      </c>
      <c r="AG100" s="1642">
        <v>13.5</v>
      </c>
      <c r="AH100" s="1642">
        <v>4.9000000000000004</v>
      </c>
      <c r="AI100" s="1642">
        <v>-0.222</v>
      </c>
      <c r="AJ100" s="1642">
        <v>-3.5274149999999906</v>
      </c>
      <c r="AK100" s="1642">
        <v>216.77258499999999</v>
      </c>
      <c r="AL100" s="1646"/>
    </row>
    <row r="101" spans="1:38" hidden="1" outlineLevel="1">
      <c r="A101" s="1413">
        <v>5</v>
      </c>
      <c r="B101" s="1424"/>
      <c r="C101" s="1633" t="s">
        <v>243</v>
      </c>
      <c r="D101" s="1642">
        <v>1.8999999999999915</v>
      </c>
      <c r="E101" s="1642">
        <v>54.499999999999993</v>
      </c>
      <c r="F101" s="1642">
        <v>4.0999999999999988</v>
      </c>
      <c r="G101" s="1642">
        <v>29.2</v>
      </c>
      <c r="H101" s="1642">
        <v>7.3999999999999995</v>
      </c>
      <c r="I101" s="1642">
        <v>6.8000000000000007</v>
      </c>
      <c r="J101" s="1642">
        <v>0.7</v>
      </c>
      <c r="K101" s="1642">
        <v>3.8999999999999995</v>
      </c>
      <c r="L101" s="1642">
        <v>3.6</v>
      </c>
      <c r="M101" s="1642">
        <v>11.2</v>
      </c>
      <c r="N101" s="1642">
        <v>3</v>
      </c>
      <c r="O101" s="1642">
        <v>1.6</v>
      </c>
      <c r="P101" s="1642">
        <v>1.8</v>
      </c>
      <c r="Q101" s="1642">
        <v>1</v>
      </c>
      <c r="R101" s="1642">
        <v>3.1999999999999997</v>
      </c>
      <c r="S101" s="1642">
        <v>7.1999999999999993</v>
      </c>
      <c r="T101" s="1642">
        <v>3.4000000000000004</v>
      </c>
      <c r="U101" s="1642">
        <v>1.8</v>
      </c>
      <c r="V101" s="1642">
        <v>1.1000000000000001</v>
      </c>
      <c r="W101" s="1642">
        <v>5.4999999999999991</v>
      </c>
      <c r="X101" s="1642">
        <v>1.2000000000000002</v>
      </c>
      <c r="Y101" s="1642">
        <v>5.3000000000000007</v>
      </c>
      <c r="Z101" s="1642">
        <v>5.9</v>
      </c>
      <c r="AA101" s="1642">
        <v>5.1999999999999993</v>
      </c>
      <c r="AB101" s="1642">
        <v>11</v>
      </c>
      <c r="AC101" s="1642">
        <v>-9.9999999999999811E-2</v>
      </c>
      <c r="AD101" s="1642">
        <v>0.6</v>
      </c>
      <c r="AE101" s="1642">
        <v>1.5</v>
      </c>
      <c r="AF101" s="1642">
        <v>47.4</v>
      </c>
      <c r="AG101" s="1642">
        <v>18.3</v>
      </c>
      <c r="AH101" s="1642">
        <v>9.9</v>
      </c>
      <c r="AI101" s="1642">
        <v>-0.2</v>
      </c>
      <c r="AJ101" s="1642">
        <v>-3.2999999999999545</v>
      </c>
      <c r="AK101" s="1642">
        <v>255.60000000000002</v>
      </c>
      <c r="AL101" s="1646"/>
    </row>
    <row r="102" spans="1:38" hidden="1" outlineLevel="1">
      <c r="A102" s="1413">
        <v>6</v>
      </c>
      <c r="B102" s="1424"/>
      <c r="C102" s="1633" t="s">
        <v>185</v>
      </c>
      <c r="D102" s="1642">
        <v>-0.50000000000000178</v>
      </c>
      <c r="E102" s="1642">
        <v>32.300000000000004</v>
      </c>
      <c r="F102" s="1642">
        <v>3</v>
      </c>
      <c r="G102" s="1642">
        <v>8.3000000000000007</v>
      </c>
      <c r="H102" s="1642">
        <v>5.5</v>
      </c>
      <c r="I102" s="1642">
        <v>4.0999999999999996</v>
      </c>
      <c r="J102" s="1642">
        <v>0.6</v>
      </c>
      <c r="K102" s="1642">
        <v>3.5</v>
      </c>
      <c r="L102" s="1642">
        <v>2.9</v>
      </c>
      <c r="M102" s="1642">
        <v>7.2</v>
      </c>
      <c r="N102" s="1642">
        <v>1.9</v>
      </c>
      <c r="O102" s="1642">
        <v>1</v>
      </c>
      <c r="P102" s="1642">
        <v>0.7</v>
      </c>
      <c r="Q102" s="1642">
        <v>0.9</v>
      </c>
      <c r="R102" s="1642">
        <v>2.7</v>
      </c>
      <c r="S102" s="1642">
        <v>6.8000000000000007</v>
      </c>
      <c r="T102" s="1642">
        <v>2.1000000000000005</v>
      </c>
      <c r="U102" s="1642">
        <v>0.89999999999999991</v>
      </c>
      <c r="V102" s="1642">
        <v>1.1000000000000001</v>
      </c>
      <c r="W102" s="1642">
        <v>5.8</v>
      </c>
      <c r="X102" s="1642">
        <v>1.8</v>
      </c>
      <c r="Y102" s="1642">
        <v>4.3000000000000007</v>
      </c>
      <c r="Z102" s="1642">
        <v>13.4</v>
      </c>
      <c r="AA102" s="1642">
        <v>1.8</v>
      </c>
      <c r="AB102" s="1642">
        <v>8.8999999999999986</v>
      </c>
      <c r="AC102" s="1642">
        <v>-9.9999999999999978E-2</v>
      </c>
      <c r="AD102" s="1642">
        <v>0.1</v>
      </c>
      <c r="AE102" s="1642">
        <v>-2.7755575615628914E-17</v>
      </c>
      <c r="AF102" s="1642">
        <v>25.3</v>
      </c>
      <c r="AG102" s="1642">
        <v>15.1</v>
      </c>
      <c r="AH102" s="1642">
        <v>4.2</v>
      </c>
      <c r="AI102" s="1642">
        <v>0</v>
      </c>
      <c r="AJ102" s="1642">
        <v>-2.9000000000000057</v>
      </c>
      <c r="AK102" s="1642">
        <v>162.69999999999999</v>
      </c>
      <c r="AL102" s="1646"/>
    </row>
    <row r="103" spans="1:38" hidden="1" outlineLevel="1">
      <c r="A103" s="1413">
        <v>7</v>
      </c>
      <c r="B103" s="1424"/>
      <c r="C103" s="1633" t="s">
        <v>186</v>
      </c>
      <c r="D103" s="1642">
        <v>1.4000000000000075</v>
      </c>
      <c r="E103" s="1642">
        <v>44.500000000000007</v>
      </c>
      <c r="F103" s="1642">
        <v>14.9</v>
      </c>
      <c r="G103" s="1642">
        <v>13.5</v>
      </c>
      <c r="H103" s="1642">
        <v>7.0000000000000018</v>
      </c>
      <c r="I103" s="1642">
        <v>5.3000000000000007</v>
      </c>
      <c r="J103" s="1642">
        <v>0.6</v>
      </c>
      <c r="K103" s="1642">
        <v>4.5</v>
      </c>
      <c r="L103" s="1642">
        <v>4.8999999999999995</v>
      </c>
      <c r="M103" s="1642">
        <v>9.6000000000000014</v>
      </c>
      <c r="N103" s="1642">
        <v>1.9</v>
      </c>
      <c r="O103" s="1642">
        <v>1</v>
      </c>
      <c r="P103" s="1642">
        <v>0.7</v>
      </c>
      <c r="Q103" s="1642">
        <v>1.2</v>
      </c>
      <c r="R103" s="1642">
        <v>4.2</v>
      </c>
      <c r="S103" s="1642">
        <v>6.9</v>
      </c>
      <c r="T103" s="1642">
        <v>3</v>
      </c>
      <c r="U103" s="1642">
        <v>0.89999999999999991</v>
      </c>
      <c r="V103" s="1642">
        <v>1.2</v>
      </c>
      <c r="W103" s="1642">
        <v>5.8999999999999995</v>
      </c>
      <c r="X103" s="1642">
        <v>1.6</v>
      </c>
      <c r="Y103" s="1642">
        <v>7.3000000000000007</v>
      </c>
      <c r="Z103" s="1642">
        <v>20.5</v>
      </c>
      <c r="AA103" s="1642">
        <v>5.8000000000000007</v>
      </c>
      <c r="AB103" s="1642">
        <v>25.2</v>
      </c>
      <c r="AC103" s="1642">
        <v>0.3</v>
      </c>
      <c r="AD103" s="1642">
        <v>0.1</v>
      </c>
      <c r="AE103" s="1642">
        <v>1.0999999999999999</v>
      </c>
      <c r="AF103" s="1642">
        <v>34</v>
      </c>
      <c r="AG103" s="1642">
        <v>18.0171204</v>
      </c>
      <c r="AH103" s="1642">
        <v>5.1675739700000003</v>
      </c>
      <c r="AI103" s="1642">
        <v>0</v>
      </c>
      <c r="AJ103" s="1642">
        <v>-11.484694370000085</v>
      </c>
      <c r="AK103" s="1642">
        <v>240.7</v>
      </c>
      <c r="AL103" s="1646"/>
    </row>
    <row r="104" spans="1:38" hidden="1" outlineLevel="1">
      <c r="A104" s="1413">
        <v>8</v>
      </c>
      <c r="B104" s="1424"/>
      <c r="C104" s="1633" t="s">
        <v>1134</v>
      </c>
      <c r="D104" s="1642">
        <v>17.800000000000004</v>
      </c>
      <c r="E104" s="1642">
        <v>51.100000000000009</v>
      </c>
      <c r="F104" s="1642">
        <v>7.6</v>
      </c>
      <c r="G104" s="1642">
        <v>23.400000000000006</v>
      </c>
      <c r="H104" s="1642">
        <v>9.4999999999999982</v>
      </c>
      <c r="I104" s="1642">
        <v>0</v>
      </c>
      <c r="J104" s="1642">
        <v>0.2</v>
      </c>
      <c r="K104" s="1642">
        <v>7.1000000000000005</v>
      </c>
      <c r="L104" s="1642">
        <v>6</v>
      </c>
      <c r="M104" s="1642">
        <v>14.8</v>
      </c>
      <c r="N104" s="1642">
        <v>3.1999999999999997</v>
      </c>
      <c r="O104" s="1642">
        <v>1.7000000000000002</v>
      </c>
      <c r="P104" s="1642">
        <v>1.2000000000000002</v>
      </c>
      <c r="Q104" s="1642">
        <v>1.9</v>
      </c>
      <c r="R104" s="1642">
        <v>2.8</v>
      </c>
      <c r="S104" s="1642">
        <v>8.6000000000000014</v>
      </c>
      <c r="T104" s="1642">
        <v>6.2000000000000011</v>
      </c>
      <c r="U104" s="1642">
        <v>2.5</v>
      </c>
      <c r="V104" s="1642">
        <v>1.2999999999999998</v>
      </c>
      <c r="W104" s="1642">
        <v>7.7999999999999989</v>
      </c>
      <c r="X104" s="1642">
        <v>1.4</v>
      </c>
      <c r="Y104" s="1642">
        <v>2.2999999999999998</v>
      </c>
      <c r="Z104" s="1642">
        <v>15.3</v>
      </c>
      <c r="AA104" s="1642">
        <v>1.9000000000000001</v>
      </c>
      <c r="AB104" s="1642">
        <v>45</v>
      </c>
      <c r="AC104" s="1642">
        <v>1.0000000000010001E-6</v>
      </c>
      <c r="AD104" s="1642">
        <v>2.1</v>
      </c>
      <c r="AE104" s="1642">
        <v>0.29999999999999993</v>
      </c>
      <c r="AF104" s="1642">
        <v>41.5</v>
      </c>
      <c r="AG104" s="1642">
        <v>23.2</v>
      </c>
      <c r="AH104" s="1642">
        <v>12</v>
      </c>
      <c r="AI104" s="1642">
        <v>0</v>
      </c>
      <c r="AJ104" s="1642">
        <v>-58.900001000000032</v>
      </c>
      <c r="AK104" s="1642">
        <v>260.79999999999995</v>
      </c>
      <c r="AL104" s="1646"/>
    </row>
    <row r="105" spans="1:38" hidden="1" outlineLevel="1">
      <c r="A105" s="1413">
        <v>9</v>
      </c>
      <c r="B105" s="1424"/>
      <c r="C105" s="1633" t="s">
        <v>1135</v>
      </c>
      <c r="D105" s="1642">
        <v>7.699999999999994</v>
      </c>
      <c r="E105" s="1642">
        <v>63.000000000000007</v>
      </c>
      <c r="F105" s="1642">
        <v>7.3999999999999995</v>
      </c>
      <c r="G105" s="1642">
        <v>21.999999999999996</v>
      </c>
      <c r="H105" s="1642">
        <v>8.3000000000000007</v>
      </c>
      <c r="I105" s="1642">
        <v>4.5</v>
      </c>
      <c r="J105" s="1642">
        <v>0.3</v>
      </c>
      <c r="K105" s="1642">
        <v>3.8</v>
      </c>
      <c r="L105" s="1642">
        <v>3.6</v>
      </c>
      <c r="M105" s="1642">
        <v>13.700000000000003</v>
      </c>
      <c r="N105" s="1642">
        <v>3.1999999999999997</v>
      </c>
      <c r="O105" s="1642">
        <v>1.0999999999999999</v>
      </c>
      <c r="P105" s="1642">
        <v>1.9000000000000001</v>
      </c>
      <c r="Q105" s="1642">
        <v>2</v>
      </c>
      <c r="R105" s="1642">
        <v>4.0999999999999996</v>
      </c>
      <c r="S105" s="1642">
        <v>7.6999999999999993</v>
      </c>
      <c r="T105" s="1642">
        <v>5.5</v>
      </c>
      <c r="U105" s="1642">
        <v>2.5</v>
      </c>
      <c r="V105" s="1642">
        <v>1.2999999999999998</v>
      </c>
      <c r="W105" s="1642">
        <v>7.1</v>
      </c>
      <c r="X105" s="1642">
        <v>1.1000000000000001</v>
      </c>
      <c r="Y105" s="1642">
        <v>2.9923540000000002</v>
      </c>
      <c r="Z105" s="1642">
        <v>16.2</v>
      </c>
      <c r="AA105" s="1642">
        <v>3.2</v>
      </c>
      <c r="AB105" s="1642">
        <v>9.8000010000000017</v>
      </c>
      <c r="AC105" s="1642">
        <v>-0.39999899999999988</v>
      </c>
      <c r="AD105" s="1642">
        <v>1.3000010000000002</v>
      </c>
      <c r="AE105" s="1642">
        <v>9.9999999999999867E-2</v>
      </c>
      <c r="AF105" s="1642">
        <v>39.6</v>
      </c>
      <c r="AG105" s="1642">
        <v>9.6999999999999993</v>
      </c>
      <c r="AH105" s="1642">
        <v>7.5</v>
      </c>
      <c r="AI105" s="1642">
        <v>0</v>
      </c>
      <c r="AJ105" s="1642">
        <v>-18.792356999999924</v>
      </c>
      <c r="AK105" s="1642">
        <v>243</v>
      </c>
      <c r="AL105" s="1646"/>
    </row>
    <row r="106" spans="1:38" hidden="1" outlineLevel="1">
      <c r="A106" s="1413">
        <v>10</v>
      </c>
      <c r="B106" s="1424"/>
      <c r="C106" s="1633" t="s">
        <v>1136</v>
      </c>
      <c r="D106" s="1642">
        <v>34.500000000000014</v>
      </c>
      <c r="E106" s="1642">
        <v>79.800000000000011</v>
      </c>
      <c r="F106" s="1642">
        <v>18.5</v>
      </c>
      <c r="G106" s="1642">
        <v>39.600000000000009</v>
      </c>
      <c r="H106" s="1642">
        <v>11.999999999999996</v>
      </c>
      <c r="I106" s="1642">
        <v>7.4999999999999991</v>
      </c>
      <c r="J106" s="1642">
        <v>0.3</v>
      </c>
      <c r="K106" s="1642">
        <v>6.8999999999999995</v>
      </c>
      <c r="L106" s="1642">
        <v>8.1999999999999993</v>
      </c>
      <c r="M106" s="1642">
        <v>26.9</v>
      </c>
      <c r="N106" s="1642">
        <v>4.8</v>
      </c>
      <c r="O106" s="1642">
        <v>2.1</v>
      </c>
      <c r="P106" s="1642">
        <v>2.7</v>
      </c>
      <c r="Q106" s="1642">
        <v>3.2</v>
      </c>
      <c r="R106" s="1642">
        <v>7</v>
      </c>
      <c r="S106" s="1642">
        <v>12.199999999999996</v>
      </c>
      <c r="T106" s="1642">
        <v>8.0000000000000018</v>
      </c>
      <c r="U106" s="1642">
        <v>4</v>
      </c>
      <c r="V106" s="1642">
        <v>2.4000000000000004</v>
      </c>
      <c r="W106" s="1642">
        <v>11.099999999999998</v>
      </c>
      <c r="X106" s="1642">
        <v>1.9000000000000004</v>
      </c>
      <c r="Y106" s="1642">
        <v>3.4</v>
      </c>
      <c r="Z106" s="1642">
        <v>4</v>
      </c>
      <c r="AA106" s="1642">
        <v>5.6999999999999993</v>
      </c>
      <c r="AB106" s="1642">
        <v>30.800000000000004</v>
      </c>
      <c r="AC106" s="1642">
        <v>1.000000000139778E-6</v>
      </c>
      <c r="AD106" s="1642">
        <v>2.1</v>
      </c>
      <c r="AE106" s="1642">
        <v>1.0000000000000002</v>
      </c>
      <c r="AF106" s="1642">
        <v>55.8</v>
      </c>
      <c r="AG106" s="1642">
        <v>25.7</v>
      </c>
      <c r="AH106" s="1642">
        <v>8.6</v>
      </c>
      <c r="AI106" s="1642">
        <v>0</v>
      </c>
      <c r="AJ106" s="1642">
        <v>-19.600001000000077</v>
      </c>
      <c r="AK106" s="1642">
        <v>411.09999999999997</v>
      </c>
      <c r="AL106" s="1646"/>
    </row>
    <row r="107" spans="1:38" hidden="1" outlineLevel="1">
      <c r="A107" s="1413">
        <v>11</v>
      </c>
      <c r="B107" s="1424"/>
      <c r="C107" s="1633" t="s">
        <v>187</v>
      </c>
      <c r="D107" s="1642">
        <v>6.2188925345160975</v>
      </c>
      <c r="E107" s="1642">
        <v>63.667131684199447</v>
      </c>
      <c r="F107" s="1642">
        <v>2.6296524494676112</v>
      </c>
      <c r="G107" s="1642">
        <v>13.633462421834421</v>
      </c>
      <c r="H107" s="1642">
        <v>6.5176439503156036</v>
      </c>
      <c r="I107" s="1642">
        <v>2.7199273302126157</v>
      </c>
      <c r="J107" s="1642">
        <v>1.4133189093076546</v>
      </c>
      <c r="K107" s="1642">
        <v>6.6102984855554778</v>
      </c>
      <c r="L107" s="1642">
        <v>5.0244280973680642</v>
      </c>
      <c r="M107" s="1642">
        <v>12.46865904967304</v>
      </c>
      <c r="N107" s="1642">
        <v>2.4485548245893498</v>
      </c>
      <c r="O107" s="1642">
        <v>0.78280616740169418</v>
      </c>
      <c r="P107" s="1642">
        <v>1.0278691976417744</v>
      </c>
      <c r="Q107" s="1642">
        <v>1.306991755706215</v>
      </c>
      <c r="R107" s="1642">
        <v>5.8469781706414716</v>
      </c>
      <c r="S107" s="1642">
        <v>7.0889960142884707</v>
      </c>
      <c r="T107" s="1642">
        <v>3.986895294449603</v>
      </c>
      <c r="U107" s="1642">
        <v>1.8579503318625425</v>
      </c>
      <c r="V107" s="1642">
        <v>2.0657396795891763</v>
      </c>
      <c r="W107" s="1642">
        <v>5.9488696625464375</v>
      </c>
      <c r="X107" s="1642">
        <v>2.9626051102969431</v>
      </c>
      <c r="Y107" s="1642">
        <v>1.6</v>
      </c>
      <c r="Z107" s="1642">
        <v>1.8999999999999997</v>
      </c>
      <c r="AA107" s="1642">
        <v>15.642924002977361</v>
      </c>
      <c r="AB107" s="1642">
        <v>11.848819490059716</v>
      </c>
      <c r="AC107" s="1642">
        <v>-1.1905012778484321</v>
      </c>
      <c r="AD107" s="1642">
        <v>0</v>
      </c>
      <c r="AE107" s="1642">
        <v>9.7823744778637973</v>
      </c>
      <c r="AF107" s="1642">
        <v>47.963990127145557</v>
      </c>
      <c r="AG107" s="1642">
        <v>27.24856063</v>
      </c>
      <c r="AH107" s="1642">
        <v>11.551627180000001</v>
      </c>
      <c r="AI107" s="1642">
        <v>-1.9</v>
      </c>
      <c r="AJ107" s="1642">
        <v>2.8245342483382387</v>
      </c>
      <c r="AK107" s="1642">
        <v>283.5</v>
      </c>
      <c r="AL107" s="1646"/>
    </row>
    <row r="108" spans="1:38" hidden="1" outlineLevel="1">
      <c r="A108" s="1413">
        <v>12</v>
      </c>
      <c r="B108" s="1424"/>
      <c r="C108" s="1633" t="s">
        <v>1165</v>
      </c>
      <c r="D108" s="1642">
        <v>4.8404765596276764</v>
      </c>
      <c r="E108" s="1642">
        <v>68.189240954531357</v>
      </c>
      <c r="F108" s="1642">
        <v>3.0003133157462059</v>
      </c>
      <c r="G108" s="1642">
        <v>12.65864775679235</v>
      </c>
      <c r="H108" s="1642">
        <v>6.3356921828552872</v>
      </c>
      <c r="I108" s="1642">
        <v>7.6788227280002754</v>
      </c>
      <c r="J108" s="1642">
        <v>1.067895560147571</v>
      </c>
      <c r="K108" s="1642">
        <v>5.6266480226202198</v>
      </c>
      <c r="L108" s="1642">
        <v>4.6912961340669002</v>
      </c>
      <c r="M108" s="1642">
        <v>11.366759703634104</v>
      </c>
      <c r="N108" s="1642">
        <v>2.3084803997505237</v>
      </c>
      <c r="O108" s="1642">
        <v>0.76356619128977976</v>
      </c>
      <c r="P108" s="1642">
        <v>0.98630347868965196</v>
      </c>
      <c r="Q108" s="1642">
        <v>1.1741810799043448</v>
      </c>
      <c r="R108" s="1642">
        <v>5.4785636547079557</v>
      </c>
      <c r="S108" s="1642">
        <v>7.5832176456917866</v>
      </c>
      <c r="T108" s="1642">
        <v>3.8200045895262704</v>
      </c>
      <c r="U108" s="1642">
        <v>1.9203356965545346</v>
      </c>
      <c r="V108" s="1642">
        <v>2.0620082873017225</v>
      </c>
      <c r="W108" s="1642">
        <v>5.6933733732724772</v>
      </c>
      <c r="X108" s="1642">
        <v>2.6202268071143364</v>
      </c>
      <c r="Y108" s="1642">
        <v>1</v>
      </c>
      <c r="Z108" s="1642">
        <v>0</v>
      </c>
      <c r="AA108" s="1642">
        <v>11.641003949999998</v>
      </c>
      <c r="AB108" s="1642">
        <v>8.8633365087434743</v>
      </c>
      <c r="AC108" s="1642">
        <v>0.54044147954835564</v>
      </c>
      <c r="AD108" s="1642">
        <v>0</v>
      </c>
      <c r="AE108" s="1642">
        <v>9.7622198072699682</v>
      </c>
      <c r="AF108" s="1642">
        <v>36.133434098771289</v>
      </c>
      <c r="AG108" s="1642">
        <v>16.153303699999999</v>
      </c>
      <c r="AH108" s="1642">
        <v>12.348421349999999</v>
      </c>
      <c r="AI108" s="1642">
        <v>0</v>
      </c>
      <c r="AJ108" s="1642">
        <v>5.9917849838416259</v>
      </c>
      <c r="AK108" s="1642">
        <v>262.3</v>
      </c>
      <c r="AL108" s="1646"/>
    </row>
    <row r="109" spans="1:38" hidden="1" outlineLevel="1">
      <c r="A109" s="1413">
        <v>13</v>
      </c>
      <c r="B109" s="1424"/>
      <c r="C109" s="1633" t="s">
        <v>800</v>
      </c>
      <c r="D109" s="1642">
        <v>2.4999999999999947</v>
      </c>
      <c r="E109" s="1642">
        <v>28.3</v>
      </c>
      <c r="F109" s="1642">
        <v>3.3</v>
      </c>
      <c r="G109" s="1642">
        <v>5</v>
      </c>
      <c r="H109" s="1642">
        <v>6.6999999999999993</v>
      </c>
      <c r="I109" s="1642">
        <v>2.6</v>
      </c>
      <c r="J109" s="1642">
        <v>9.9999999999999978E-2</v>
      </c>
      <c r="K109" s="1642">
        <v>1.5</v>
      </c>
      <c r="L109" s="1642">
        <v>1.7000000000000002</v>
      </c>
      <c r="M109" s="1642">
        <v>11.5</v>
      </c>
      <c r="N109" s="1642">
        <v>1.7000000000000002</v>
      </c>
      <c r="O109" s="1642">
        <v>0.60000000000000009</v>
      </c>
      <c r="P109" s="1642">
        <v>1.1000000000000001</v>
      </c>
      <c r="Q109" s="1642">
        <v>0.89999999999999991</v>
      </c>
      <c r="R109" s="1642">
        <v>5.4</v>
      </c>
      <c r="S109" s="1642">
        <v>7.8000000000000007</v>
      </c>
      <c r="T109" s="1642">
        <v>2.5</v>
      </c>
      <c r="U109" s="1642">
        <v>1.1000000000000001</v>
      </c>
      <c r="V109" s="1642">
        <v>0.79999999999999993</v>
      </c>
      <c r="W109" s="1642">
        <v>4.4000000000000004</v>
      </c>
      <c r="X109" s="1642">
        <v>2</v>
      </c>
      <c r="Y109" s="1642">
        <v>1.5999999999999999</v>
      </c>
      <c r="Z109" s="1642">
        <v>0</v>
      </c>
      <c r="AA109" s="1642">
        <v>8.9</v>
      </c>
      <c r="AB109" s="1642">
        <v>7.8</v>
      </c>
      <c r="AC109" s="1642">
        <v>-0.4</v>
      </c>
      <c r="AD109" s="1642">
        <v>0.5</v>
      </c>
      <c r="AE109" s="1642">
        <v>2.4000000000000004</v>
      </c>
      <c r="AF109" s="1642">
        <v>32.6</v>
      </c>
      <c r="AG109" s="1642">
        <v>13.3</v>
      </c>
      <c r="AH109" s="1642">
        <v>6</v>
      </c>
      <c r="AI109" s="1642">
        <v>0</v>
      </c>
      <c r="AJ109" s="1642">
        <v>19.69999999999996</v>
      </c>
      <c r="AK109" s="1642">
        <v>183.89999999999998</v>
      </c>
      <c r="AL109" s="1646"/>
    </row>
    <row r="110" spans="1:38" ht="13.5" hidden="1" outlineLevel="1" thickBot="1">
      <c r="A110" s="1413">
        <v>14</v>
      </c>
      <c r="B110" s="1424"/>
      <c r="C110" s="1634" t="s">
        <v>510</v>
      </c>
      <c r="D110" s="1642">
        <v>35.499999999999979</v>
      </c>
      <c r="E110" s="1642">
        <v>51.9</v>
      </c>
      <c r="F110" s="1642">
        <v>7.7</v>
      </c>
      <c r="G110" s="1642">
        <v>22.6</v>
      </c>
      <c r="H110" s="1642">
        <v>13.499999999999998</v>
      </c>
      <c r="I110" s="1642">
        <v>6.9</v>
      </c>
      <c r="J110" s="1642">
        <v>0.19999999999999998</v>
      </c>
      <c r="K110" s="1642">
        <v>3</v>
      </c>
      <c r="L110" s="1642">
        <v>6.7999999999999989</v>
      </c>
      <c r="M110" s="1642">
        <v>19.700000000000003</v>
      </c>
      <c r="N110" s="1642">
        <v>2.6000000000000005</v>
      </c>
      <c r="O110" s="1642">
        <v>0.89999999999999991</v>
      </c>
      <c r="P110" s="1642">
        <v>2.5</v>
      </c>
      <c r="Q110" s="1642">
        <v>1.5</v>
      </c>
      <c r="R110" s="1642">
        <v>11.9</v>
      </c>
      <c r="S110" s="1642">
        <v>8.2999999999999989</v>
      </c>
      <c r="T110" s="1642">
        <v>3.5999999999999996</v>
      </c>
      <c r="U110" s="1642">
        <v>3.2</v>
      </c>
      <c r="V110" s="1642">
        <v>1.8000000000000003</v>
      </c>
      <c r="W110" s="1642">
        <v>9.1999999999999993</v>
      </c>
      <c r="X110" s="1642">
        <v>2.2999999999999998</v>
      </c>
      <c r="Y110" s="1642">
        <v>3</v>
      </c>
      <c r="Z110" s="1642">
        <v>27</v>
      </c>
      <c r="AA110" s="1642">
        <v>13.1</v>
      </c>
      <c r="AB110" s="1642">
        <v>26.900000000000002</v>
      </c>
      <c r="AC110" s="1642">
        <v>-9.9999999999999978E-2</v>
      </c>
      <c r="AD110" s="1642">
        <v>1</v>
      </c>
      <c r="AE110" s="1642">
        <v>3.9000000000000004</v>
      </c>
      <c r="AF110" s="1642">
        <v>67.900000000000006</v>
      </c>
      <c r="AG110" s="1642">
        <v>37.799999999999997</v>
      </c>
      <c r="AH110" s="1642">
        <v>9.8000000000000007</v>
      </c>
      <c r="AI110" s="1642">
        <v>-27</v>
      </c>
      <c r="AJ110" s="1642">
        <v>42.900000000000034</v>
      </c>
      <c r="AK110" s="1642">
        <v>421.8</v>
      </c>
      <c r="AL110" s="1646"/>
    </row>
    <row r="111" spans="1:38" ht="13.5" hidden="1" outlineLevel="1" thickBot="1">
      <c r="A111" s="1625"/>
      <c r="B111" s="1626"/>
      <c r="C111" s="1627" t="s">
        <v>160</v>
      </c>
      <c r="D111" s="1628">
        <v>191.54309687000963</v>
      </c>
      <c r="E111" s="1628">
        <v>792.53328081043639</v>
      </c>
      <c r="F111" s="1628">
        <v>84.797532686771916</v>
      </c>
      <c r="G111" s="1628">
        <v>273.04839051495719</v>
      </c>
      <c r="H111" s="1628">
        <v>115.48642476949021</v>
      </c>
      <c r="I111" s="1629">
        <v>63.26478481337238</v>
      </c>
      <c r="J111" s="1629">
        <v>8.4937541608177778</v>
      </c>
      <c r="K111" s="1629">
        <v>69.300047004150002</v>
      </c>
      <c r="L111" s="1629">
        <v>59.993298439255192</v>
      </c>
      <c r="M111" s="1629">
        <v>202.48483289479299</v>
      </c>
      <c r="N111" s="1629">
        <v>40.403509928743439</v>
      </c>
      <c r="O111" s="1629">
        <v>17.296125552741533</v>
      </c>
      <c r="P111" s="1629">
        <v>19.95062332095932</v>
      </c>
      <c r="Q111" s="1629">
        <v>19.844565265761371</v>
      </c>
      <c r="R111" s="1630">
        <v>69.523915079745734</v>
      </c>
      <c r="S111" s="1628">
        <v>121.17210883342869</v>
      </c>
      <c r="T111" s="1628">
        <v>61.529866853696078</v>
      </c>
      <c r="U111" s="1628">
        <v>27.742896995764635</v>
      </c>
      <c r="V111" s="1628">
        <v>20.974542042623785</v>
      </c>
      <c r="W111" s="1628">
        <v>98.211942876907798</v>
      </c>
      <c r="X111" s="1628">
        <v>25.87625179526761</v>
      </c>
      <c r="Y111" s="1628">
        <v>51.800972099999996</v>
      </c>
      <c r="Z111" s="1628">
        <v>143.44200000000001</v>
      </c>
      <c r="AA111" s="1628">
        <v>77.811321612442896</v>
      </c>
      <c r="AB111" s="1628">
        <v>236.45409056264859</v>
      </c>
      <c r="AC111" s="1628">
        <v>-1.8843590547568483</v>
      </c>
      <c r="AD111" s="1628">
        <v>11.16147584</v>
      </c>
      <c r="AE111" s="1628">
        <v>44.008090146868568</v>
      </c>
      <c r="AF111" s="1628">
        <v>600.243130888118</v>
      </c>
      <c r="AG111" s="1628">
        <v>282.32260352999998</v>
      </c>
      <c r="AH111" s="1628">
        <v>113.45062249999999</v>
      </c>
      <c r="AI111" s="1628">
        <v>-46.442</v>
      </c>
      <c r="AJ111" s="1628">
        <v>-68.522673635014655</v>
      </c>
      <c r="AK111" s="1628">
        <v>3827.3170660000005</v>
      </c>
      <c r="AL111" s="1552"/>
    </row>
    <row r="112" spans="1:38" hidden="1" outlineLevel="1">
      <c r="A112" s="232"/>
      <c r="B112" s="969"/>
      <c r="C112" s="494"/>
      <c r="D112" s="494"/>
      <c r="E112" s="494"/>
      <c r="F112" s="494"/>
      <c r="G112" s="494"/>
      <c r="H112" s="970"/>
      <c r="I112" s="970"/>
      <c r="J112" s="970"/>
      <c r="K112" s="970"/>
      <c r="L112" s="970"/>
      <c r="M112" s="970"/>
      <c r="N112" s="970"/>
      <c r="O112" s="970"/>
      <c r="P112" s="970"/>
      <c r="Q112" s="970"/>
      <c r="R112" s="511"/>
      <c r="S112" s="137"/>
      <c r="T112" s="137"/>
      <c r="U112" s="137"/>
      <c r="V112" s="137"/>
      <c r="W112" s="137"/>
      <c r="X112" s="137"/>
      <c r="Y112" s="137"/>
      <c r="Z112" s="137"/>
      <c r="AA112" s="137"/>
      <c r="AB112" s="137"/>
      <c r="AC112" s="137"/>
      <c r="AD112" s="137"/>
      <c r="AE112" s="137"/>
      <c r="AF112" s="137"/>
      <c r="AG112" s="137"/>
      <c r="AH112" s="137"/>
      <c r="AI112" s="137"/>
      <c r="AJ112" s="137"/>
      <c r="AK112" s="137"/>
      <c r="AL112" s="1421"/>
    </row>
    <row r="113" spans="1:38" hidden="1" outlineLevel="1">
      <c r="A113" s="232"/>
      <c r="B113" s="145"/>
      <c r="C113" s="137" t="s">
        <v>474</v>
      </c>
      <c r="D113" s="137"/>
      <c r="E113" s="137"/>
      <c r="F113" s="1653"/>
      <c r="G113" s="1654"/>
      <c r="H113" s="1654"/>
      <c r="I113" s="1654"/>
      <c r="J113" s="1654"/>
      <c r="K113" s="1654"/>
      <c r="L113" s="1654"/>
      <c r="M113" s="1654"/>
      <c r="N113" s="1654"/>
      <c r="O113" s="1654"/>
      <c r="P113" s="1654"/>
      <c r="Q113" s="1654"/>
      <c r="R113" s="511"/>
      <c r="S113" s="137"/>
      <c r="T113" s="137"/>
      <c r="U113" s="137"/>
      <c r="V113" s="137"/>
      <c r="W113" s="137"/>
      <c r="X113" s="137"/>
      <c r="Y113" s="137"/>
      <c r="Z113" s="137"/>
      <c r="AA113" s="137"/>
      <c r="AB113" s="137"/>
      <c r="AC113" s="137"/>
      <c r="AD113" s="137"/>
      <c r="AE113" s="137"/>
      <c r="AF113" s="137"/>
      <c r="AG113" s="137"/>
      <c r="AH113" s="137"/>
      <c r="AI113" s="137"/>
      <c r="AJ113" s="137"/>
      <c r="AK113" s="137"/>
      <c r="AL113" s="1421"/>
    </row>
    <row r="114" spans="1:38" hidden="1" outlineLevel="1">
      <c r="A114" s="232"/>
      <c r="B114" s="145"/>
      <c r="C114" s="137">
        <v>1</v>
      </c>
      <c r="D114" s="2793" t="s">
        <v>1251</v>
      </c>
      <c r="E114" s="2794"/>
      <c r="F114" s="2794"/>
      <c r="G114" s="2794"/>
      <c r="H114" s="2794"/>
      <c r="I114" s="2794"/>
      <c r="J114" s="2794"/>
      <c r="K114" s="2794"/>
      <c r="L114" s="2794"/>
      <c r="M114" s="2794"/>
      <c r="N114" s="2794"/>
      <c r="O114" s="2794"/>
      <c r="P114" s="2794"/>
      <c r="Q114" s="2794"/>
      <c r="R114" s="2794"/>
      <c r="S114" s="2794"/>
      <c r="T114" s="2794"/>
      <c r="U114" s="2794"/>
      <c r="V114" s="2794"/>
      <c r="W114" s="2794"/>
      <c r="X114" s="2794"/>
      <c r="Y114" s="2794"/>
      <c r="Z114" s="2794"/>
      <c r="AA114" s="2794"/>
      <c r="AB114" s="137"/>
      <c r="AC114" s="137"/>
      <c r="AD114" s="137"/>
      <c r="AE114" s="137"/>
      <c r="AF114" s="137"/>
      <c r="AG114" s="137"/>
      <c r="AH114" s="137"/>
      <c r="AI114" s="137"/>
      <c r="AJ114" s="137"/>
      <c r="AK114" s="137"/>
      <c r="AL114" s="1421"/>
    </row>
    <row r="115" spans="1:38" hidden="1" outlineLevel="1">
      <c r="A115" s="232"/>
      <c r="B115" s="145"/>
      <c r="C115" s="137">
        <v>2</v>
      </c>
      <c r="D115" s="2793" t="s">
        <v>586</v>
      </c>
      <c r="E115" s="2794"/>
      <c r="F115" s="2794"/>
      <c r="G115" s="2794"/>
      <c r="H115" s="2794"/>
      <c r="I115" s="2794"/>
      <c r="J115" s="2794"/>
      <c r="K115" s="2794"/>
      <c r="L115" s="2794"/>
      <c r="M115" s="2794"/>
      <c r="N115" s="2794"/>
      <c r="O115" s="2794"/>
      <c r="P115" s="2794"/>
      <c r="Q115" s="2794"/>
      <c r="R115" s="2794"/>
      <c r="S115" s="2794"/>
      <c r="T115" s="2794"/>
      <c r="U115" s="2794"/>
      <c r="V115" s="2794"/>
      <c r="W115" s="2794"/>
      <c r="X115" s="2794"/>
      <c r="Y115" s="2794"/>
      <c r="Z115" s="2794"/>
      <c r="AA115" s="2794"/>
      <c r="AB115" s="137"/>
      <c r="AC115" s="137"/>
      <c r="AD115" s="137"/>
      <c r="AE115" s="137"/>
      <c r="AF115" s="137"/>
      <c r="AG115" s="137"/>
      <c r="AH115" s="137"/>
      <c r="AI115" s="137"/>
      <c r="AJ115" s="137"/>
      <c r="AK115" s="137"/>
      <c r="AL115" s="1421"/>
    </row>
    <row r="116" spans="1:38" hidden="1" outlineLevel="1">
      <c r="A116" s="232"/>
      <c r="B116" s="145"/>
      <c r="C116" s="137">
        <v>3</v>
      </c>
      <c r="D116" s="2793" t="s">
        <v>414</v>
      </c>
      <c r="E116" s="2794"/>
      <c r="F116" s="2794"/>
      <c r="G116" s="2794"/>
      <c r="H116" s="2794"/>
      <c r="I116" s="2794"/>
      <c r="J116" s="2794"/>
      <c r="K116" s="2794"/>
      <c r="L116" s="2794"/>
      <c r="M116" s="2794"/>
      <c r="N116" s="2794"/>
      <c r="O116" s="2794"/>
      <c r="P116" s="2794"/>
      <c r="Q116" s="2794"/>
      <c r="R116" s="2794"/>
      <c r="S116" s="2794"/>
      <c r="T116" s="2794"/>
      <c r="U116" s="2794"/>
      <c r="V116" s="2794"/>
      <c r="W116" s="2794"/>
      <c r="X116" s="2794"/>
      <c r="Y116" s="2794"/>
      <c r="Z116" s="2794"/>
      <c r="AA116" s="2794"/>
      <c r="AB116" s="137"/>
      <c r="AC116" s="137"/>
      <c r="AD116" s="137"/>
      <c r="AE116" s="137"/>
      <c r="AF116" s="137"/>
      <c r="AG116" s="137"/>
      <c r="AH116" s="137"/>
      <c r="AI116" s="137"/>
      <c r="AJ116" s="137"/>
      <c r="AK116" s="137"/>
      <c r="AL116" s="1421"/>
    </row>
    <row r="117" spans="1:38" hidden="1" outlineLevel="1">
      <c r="A117" s="232"/>
      <c r="B117" s="145"/>
      <c r="C117" s="137">
        <v>4</v>
      </c>
      <c r="D117" s="2793" t="s">
        <v>1013</v>
      </c>
      <c r="E117" s="2794"/>
      <c r="F117" s="2794"/>
      <c r="G117" s="2794"/>
      <c r="H117" s="2794"/>
      <c r="I117" s="2794"/>
      <c r="J117" s="2794"/>
      <c r="K117" s="2794"/>
      <c r="L117" s="2794"/>
      <c r="M117" s="2794"/>
      <c r="N117" s="2794"/>
      <c r="O117" s="2794"/>
      <c r="P117" s="2794"/>
      <c r="Q117" s="2794"/>
      <c r="R117" s="2794"/>
      <c r="S117" s="2794"/>
      <c r="T117" s="2794"/>
      <c r="U117" s="2794"/>
      <c r="V117" s="2794"/>
      <c r="W117" s="2794"/>
      <c r="X117" s="2794"/>
      <c r="Y117" s="2794"/>
      <c r="Z117" s="2794"/>
      <c r="AA117" s="2794"/>
      <c r="AB117" s="137"/>
      <c r="AC117" s="137"/>
      <c r="AD117" s="137"/>
      <c r="AE117" s="137"/>
      <c r="AF117" s="137"/>
      <c r="AG117" s="137"/>
      <c r="AH117" s="137"/>
      <c r="AI117" s="137"/>
      <c r="AJ117" s="137"/>
      <c r="AK117" s="137"/>
      <c r="AL117" s="1421"/>
    </row>
    <row r="118" spans="1:38" hidden="1" outlineLevel="1">
      <c r="A118" s="232"/>
      <c r="B118" s="145"/>
      <c r="C118" s="137">
        <v>5</v>
      </c>
      <c r="D118" s="2793" t="s">
        <v>1014</v>
      </c>
      <c r="E118" s="2794"/>
      <c r="F118" s="2794"/>
      <c r="G118" s="2794"/>
      <c r="H118" s="2794"/>
      <c r="I118" s="2794"/>
      <c r="J118" s="2794"/>
      <c r="K118" s="2794"/>
      <c r="L118" s="2794"/>
      <c r="M118" s="2794"/>
      <c r="N118" s="2794"/>
      <c r="O118" s="2794"/>
      <c r="P118" s="2794"/>
      <c r="Q118" s="2794"/>
      <c r="R118" s="2794"/>
      <c r="S118" s="2794"/>
      <c r="T118" s="2794"/>
      <c r="U118" s="2794"/>
      <c r="V118" s="2794"/>
      <c r="W118" s="2794"/>
      <c r="X118" s="2794"/>
      <c r="Y118" s="2794"/>
      <c r="Z118" s="2794"/>
      <c r="AA118" s="2794"/>
      <c r="AB118" s="137"/>
      <c r="AC118" s="137"/>
      <c r="AD118" s="137"/>
      <c r="AE118" s="137"/>
      <c r="AF118" s="137"/>
      <c r="AG118" s="137"/>
      <c r="AH118" s="137"/>
      <c r="AI118" s="137"/>
      <c r="AJ118" s="137"/>
      <c r="AK118" s="137"/>
      <c r="AL118" s="1421"/>
    </row>
    <row r="119" spans="1:38" hidden="1" outlineLevel="1">
      <c r="A119" s="485"/>
      <c r="B119" s="405"/>
      <c r="C119" s="1422"/>
      <c r="D119" s="1422"/>
      <c r="E119" s="1422"/>
      <c r="F119" s="1422"/>
      <c r="G119" s="1422"/>
      <c r="H119" s="1422"/>
      <c r="I119" s="1422"/>
      <c r="J119" s="1422"/>
      <c r="K119" s="1422"/>
      <c r="L119" s="1422"/>
      <c r="M119" s="1631"/>
      <c r="N119" s="1631"/>
      <c r="O119" s="1631"/>
      <c r="P119" s="1422"/>
      <c r="Q119" s="1422"/>
      <c r="R119" s="1422"/>
      <c r="S119" s="1422"/>
      <c r="T119" s="1422"/>
      <c r="U119" s="1422"/>
      <c r="V119" s="1422"/>
      <c r="W119" s="1422"/>
      <c r="X119" s="1422"/>
      <c r="Y119" s="1422"/>
      <c r="Z119" s="1422"/>
      <c r="AA119" s="1422"/>
      <c r="AB119" s="1422"/>
      <c r="AC119" s="1422"/>
      <c r="AD119" s="1422"/>
      <c r="AE119" s="1422"/>
      <c r="AF119" s="1422"/>
      <c r="AG119" s="1422"/>
      <c r="AH119" s="1422"/>
      <c r="AI119" s="1422"/>
      <c r="AJ119" s="1422"/>
      <c r="AK119" s="1422"/>
      <c r="AL119" s="1423"/>
    </row>
    <row r="120" spans="1:38" hidden="1" outlineLevel="1"/>
    <row r="121" spans="1:38" hidden="1" outlineLevel="1">
      <c r="A121" s="451"/>
      <c r="B121" s="240"/>
      <c r="C121" s="1620" t="s">
        <v>1300</v>
      </c>
      <c r="D121" s="135"/>
      <c r="E121" s="135"/>
      <c r="F121" s="1655"/>
      <c r="G121" s="1656"/>
      <c r="H121" s="1656"/>
      <c r="I121" s="1656"/>
      <c r="J121" s="1656"/>
      <c r="K121" s="1656"/>
      <c r="L121" s="1656"/>
      <c r="M121" s="1656"/>
      <c r="N121" s="1656"/>
      <c r="O121" s="1656"/>
      <c r="P121" s="1656"/>
      <c r="Q121" s="1656"/>
      <c r="R121" s="1621"/>
      <c r="S121" s="135"/>
      <c r="T121" s="135"/>
      <c r="U121" s="135"/>
      <c r="V121" s="135"/>
      <c r="W121" s="135"/>
      <c r="X121" s="135"/>
      <c r="Y121" s="135"/>
      <c r="Z121" s="135"/>
      <c r="AA121" s="135"/>
      <c r="AB121" s="135"/>
      <c r="AC121" s="135"/>
      <c r="AD121" s="135"/>
      <c r="AE121" s="135"/>
      <c r="AF121" s="135"/>
      <c r="AG121" s="135"/>
      <c r="AH121" s="135"/>
      <c r="AI121" s="135"/>
      <c r="AJ121" s="135"/>
      <c r="AK121" s="135"/>
      <c r="AL121" s="1187"/>
    </row>
    <row r="122" spans="1:38" hidden="1" outlineLevel="1">
      <c r="A122" s="1413"/>
      <c r="B122" s="1424"/>
      <c r="C122" s="1414"/>
      <c r="D122" s="2807" t="s">
        <v>200</v>
      </c>
      <c r="E122" s="2808"/>
      <c r="F122" s="2808"/>
      <c r="G122" s="2808"/>
      <c r="H122" s="2808"/>
      <c r="I122" s="2808"/>
      <c r="J122" s="2808"/>
      <c r="K122" s="2808"/>
      <c r="L122" s="2808"/>
      <c r="M122" s="2808"/>
      <c r="N122" s="2808"/>
      <c r="O122" s="2808"/>
      <c r="P122" s="2808"/>
      <c r="Q122" s="2808"/>
      <c r="R122" s="2808"/>
      <c r="S122" s="2808"/>
      <c r="T122" s="2808"/>
      <c r="U122" s="2808"/>
      <c r="V122" s="2808"/>
      <c r="W122" s="2808"/>
      <c r="X122" s="2809"/>
      <c r="Y122" s="2795" t="s">
        <v>201</v>
      </c>
      <c r="Z122" s="2795" t="s">
        <v>390</v>
      </c>
      <c r="AA122" s="2795" t="s">
        <v>282</v>
      </c>
      <c r="AB122" s="2795" t="s">
        <v>391</v>
      </c>
      <c r="AC122" s="2795" t="s">
        <v>546</v>
      </c>
      <c r="AD122" s="2795" t="s">
        <v>1003</v>
      </c>
      <c r="AE122" s="2795" t="s">
        <v>1163</v>
      </c>
      <c r="AF122" s="2795" t="s">
        <v>561</v>
      </c>
      <c r="AG122" s="2795" t="s">
        <v>392</v>
      </c>
      <c r="AH122" s="2795" t="s">
        <v>393</v>
      </c>
      <c r="AI122" s="2795" t="s">
        <v>888</v>
      </c>
      <c r="AJ122" s="2795" t="s">
        <v>889</v>
      </c>
      <c r="AK122" s="2798" t="s">
        <v>890</v>
      </c>
      <c r="AL122" s="1416"/>
    </row>
    <row r="123" spans="1:38" hidden="1" outlineLevel="1">
      <c r="A123" s="1413"/>
      <c r="B123" s="1424"/>
      <c r="C123" s="1414"/>
      <c r="D123" s="2801" t="s">
        <v>891</v>
      </c>
      <c r="E123" s="2802"/>
      <c r="F123" s="2802"/>
      <c r="G123" s="2802"/>
      <c r="H123" s="2802"/>
      <c r="I123" s="2803"/>
      <c r="J123" s="2804" t="s">
        <v>892</v>
      </c>
      <c r="K123" s="2805"/>
      <c r="L123" s="2805"/>
      <c r="M123" s="2805"/>
      <c r="N123" s="2805"/>
      <c r="O123" s="2805"/>
      <c r="P123" s="2805"/>
      <c r="Q123" s="2805"/>
      <c r="R123" s="2805"/>
      <c r="S123" s="2805"/>
      <c r="T123" s="2805"/>
      <c r="U123" s="2805"/>
      <c r="V123" s="2805"/>
      <c r="W123" s="2805"/>
      <c r="X123" s="2806"/>
      <c r="Y123" s="2796"/>
      <c r="Z123" s="2796"/>
      <c r="AA123" s="2796"/>
      <c r="AB123" s="2796"/>
      <c r="AC123" s="2796"/>
      <c r="AD123" s="2796"/>
      <c r="AE123" s="2796"/>
      <c r="AF123" s="2796"/>
      <c r="AG123" s="2796"/>
      <c r="AH123" s="2796"/>
      <c r="AI123" s="2796"/>
      <c r="AJ123" s="2796"/>
      <c r="AK123" s="2799"/>
      <c r="AL123" s="1416"/>
    </row>
    <row r="124" spans="1:38" ht="122.25" hidden="1" outlineLevel="1">
      <c r="A124" s="1413"/>
      <c r="B124" s="1424"/>
      <c r="C124" s="1635" t="s">
        <v>1301</v>
      </c>
      <c r="D124" s="1636" t="s">
        <v>893</v>
      </c>
      <c r="E124" s="1636" t="s">
        <v>473</v>
      </c>
      <c r="F124" s="1636" t="s">
        <v>894</v>
      </c>
      <c r="G124" s="1636" t="s">
        <v>895</v>
      </c>
      <c r="H124" s="1636" t="s">
        <v>536</v>
      </c>
      <c r="I124" s="1636" t="s">
        <v>1167</v>
      </c>
      <c r="J124" s="1636" t="s">
        <v>1186</v>
      </c>
      <c r="K124" s="1637" t="s">
        <v>877</v>
      </c>
      <c r="L124" s="1637" t="s">
        <v>583</v>
      </c>
      <c r="M124" s="1637" t="s">
        <v>487</v>
      </c>
      <c r="N124" s="1637" t="s">
        <v>828</v>
      </c>
      <c r="O124" s="1637" t="s">
        <v>448</v>
      </c>
      <c r="P124" s="1637" t="s">
        <v>1067</v>
      </c>
      <c r="Q124" s="1637" t="s">
        <v>1016</v>
      </c>
      <c r="R124" s="1637" t="s">
        <v>152</v>
      </c>
      <c r="S124" s="1637" t="s">
        <v>507</v>
      </c>
      <c r="T124" s="1637" t="s">
        <v>154</v>
      </c>
      <c r="U124" s="1637" t="s">
        <v>878</v>
      </c>
      <c r="V124" s="1637" t="s">
        <v>879</v>
      </c>
      <c r="W124" s="1637" t="s">
        <v>579</v>
      </c>
      <c r="X124" s="1637" t="s">
        <v>1187</v>
      </c>
      <c r="Y124" s="2797"/>
      <c r="Z124" s="2797"/>
      <c r="AA124" s="2797"/>
      <c r="AB124" s="2797"/>
      <c r="AC124" s="2797"/>
      <c r="AD124" s="2797"/>
      <c r="AE124" s="2797"/>
      <c r="AF124" s="2797"/>
      <c r="AG124" s="2797"/>
      <c r="AH124" s="2797"/>
      <c r="AI124" s="2797"/>
      <c r="AJ124" s="2797"/>
      <c r="AK124" s="2800"/>
      <c r="AL124" s="1416"/>
    </row>
    <row r="125" spans="1:38" hidden="1" outlineLevel="1">
      <c r="A125" s="1413"/>
      <c r="B125" s="1424"/>
      <c r="C125" s="1638" t="s">
        <v>1302</v>
      </c>
      <c r="D125" s="1639">
        <v>4</v>
      </c>
      <c r="E125" s="1639">
        <v>5</v>
      </c>
      <c r="F125" s="1639">
        <v>6</v>
      </c>
      <c r="G125" s="1639">
        <v>7</v>
      </c>
      <c r="H125" s="1639">
        <v>8</v>
      </c>
      <c r="I125" s="1639">
        <v>9</v>
      </c>
      <c r="J125" s="1639">
        <v>10</v>
      </c>
      <c r="K125" s="1639">
        <v>11</v>
      </c>
      <c r="L125" s="1639">
        <v>12</v>
      </c>
      <c r="M125" s="1639">
        <v>13</v>
      </c>
      <c r="N125" s="1639">
        <v>14</v>
      </c>
      <c r="O125" s="1639">
        <v>15</v>
      </c>
      <c r="P125" s="1639">
        <v>16</v>
      </c>
      <c r="Q125" s="1639">
        <v>17</v>
      </c>
      <c r="R125" s="1639">
        <v>18</v>
      </c>
      <c r="S125" s="1639">
        <v>19</v>
      </c>
      <c r="T125" s="1639">
        <v>20</v>
      </c>
      <c r="U125" s="1639">
        <v>21</v>
      </c>
      <c r="V125" s="1639">
        <v>22</v>
      </c>
      <c r="W125" s="1639">
        <v>23</v>
      </c>
      <c r="X125" s="1639">
        <v>24</v>
      </c>
      <c r="Y125" s="1639">
        <v>25</v>
      </c>
      <c r="Z125" s="1639">
        <v>26</v>
      </c>
      <c r="AA125" s="1639">
        <v>27</v>
      </c>
      <c r="AB125" s="1639">
        <v>28</v>
      </c>
      <c r="AC125" s="1639">
        <v>29</v>
      </c>
      <c r="AD125" s="1639">
        <v>30</v>
      </c>
      <c r="AE125" s="1639">
        <v>31</v>
      </c>
      <c r="AF125" s="1639">
        <v>32</v>
      </c>
      <c r="AG125" s="1639">
        <v>33</v>
      </c>
      <c r="AH125" s="1639">
        <v>34</v>
      </c>
      <c r="AI125" s="1639">
        <v>35</v>
      </c>
      <c r="AJ125" s="1639">
        <v>36</v>
      </c>
      <c r="AK125" s="1639">
        <v>37</v>
      </c>
      <c r="AL125" s="1415"/>
    </row>
    <row r="126" spans="1:38" hidden="1" outlineLevel="1">
      <c r="A126" s="1413">
        <v>1</v>
      </c>
      <c r="B126" s="1424"/>
      <c r="C126" s="1632" t="s">
        <v>450</v>
      </c>
      <c r="D126" s="1642">
        <v>32.079999999999991</v>
      </c>
      <c r="E126" s="1642">
        <v>81.16</v>
      </c>
      <c r="F126" s="1642">
        <v>1.7999999999999994</v>
      </c>
      <c r="G126" s="1642">
        <v>19.759999999999998</v>
      </c>
      <c r="H126" s="1642">
        <v>13.34</v>
      </c>
      <c r="I126" s="1642">
        <v>2.76</v>
      </c>
      <c r="J126" s="1642">
        <v>1.1099999999999999</v>
      </c>
      <c r="K126" s="1642">
        <v>5.8199999999999994</v>
      </c>
      <c r="L126" s="1642">
        <v>4.8100000000000005</v>
      </c>
      <c r="M126" s="1642">
        <v>25.720000000000006</v>
      </c>
      <c r="N126" s="1642">
        <v>4.6199999999999992</v>
      </c>
      <c r="O126" s="1642">
        <v>1.81</v>
      </c>
      <c r="P126" s="1642">
        <v>1.56</v>
      </c>
      <c r="Q126" s="1642">
        <v>3.4000000000000004</v>
      </c>
      <c r="R126" s="1642">
        <v>6.5399999999999991</v>
      </c>
      <c r="S126" s="1642">
        <v>11.94</v>
      </c>
      <c r="T126" s="1642">
        <v>6.5</v>
      </c>
      <c r="U126" s="1642">
        <v>1.75</v>
      </c>
      <c r="V126" s="1642">
        <v>2.77</v>
      </c>
      <c r="W126" s="1642">
        <v>7.13</v>
      </c>
      <c r="X126" s="1642">
        <v>1.4500000000000002</v>
      </c>
      <c r="Y126" s="1642">
        <v>1.0960000000000001</v>
      </c>
      <c r="Z126" s="1642">
        <v>7.6000000000000005</v>
      </c>
      <c r="AA126" s="1642">
        <v>0</v>
      </c>
      <c r="AB126" s="1642">
        <v>22.220000000000002</v>
      </c>
      <c r="AC126" s="1642">
        <v>0</v>
      </c>
      <c r="AD126" s="1642">
        <v>0.91</v>
      </c>
      <c r="AE126" s="1642">
        <v>-17.579999999999998</v>
      </c>
      <c r="AF126" s="1642">
        <v>42</v>
      </c>
      <c r="AG126" s="1642">
        <v>21</v>
      </c>
      <c r="AH126" s="1642">
        <v>9.4</v>
      </c>
      <c r="AI126" s="1642">
        <v>-7.6000000000000005</v>
      </c>
      <c r="AJ126" s="1642">
        <v>3.0240000000000009</v>
      </c>
      <c r="AK126" s="1642">
        <v>319.89999999999998</v>
      </c>
      <c r="AL126" s="1646"/>
    </row>
    <row r="127" spans="1:38" hidden="1" outlineLevel="1">
      <c r="A127" s="1413">
        <v>2</v>
      </c>
      <c r="B127" s="1424"/>
      <c r="C127" s="1633" t="s">
        <v>451</v>
      </c>
      <c r="D127" s="1642">
        <v>61.660000000000011</v>
      </c>
      <c r="E127" s="1642">
        <v>65.680000000000007</v>
      </c>
      <c r="F127" s="1642">
        <v>1.8200000000000003</v>
      </c>
      <c r="G127" s="1642">
        <v>25.52</v>
      </c>
      <c r="H127" s="1642">
        <v>10.66</v>
      </c>
      <c r="I127" s="1642">
        <v>2.4299999999999997</v>
      </c>
      <c r="J127" s="1642">
        <v>0.99</v>
      </c>
      <c r="K127" s="1642">
        <v>5.0000000000000009</v>
      </c>
      <c r="L127" s="1642">
        <v>2.71</v>
      </c>
      <c r="M127" s="1642">
        <v>19.879999999999995</v>
      </c>
      <c r="N127" s="1642">
        <v>5.04</v>
      </c>
      <c r="O127" s="1642">
        <v>1.59</v>
      </c>
      <c r="P127" s="1642">
        <v>1.34</v>
      </c>
      <c r="Q127" s="1642">
        <v>3.66</v>
      </c>
      <c r="R127" s="1642">
        <v>6.6499999999999995</v>
      </c>
      <c r="S127" s="1642">
        <v>10.27</v>
      </c>
      <c r="T127" s="1642">
        <v>5.4600000000000009</v>
      </c>
      <c r="U127" s="1642">
        <v>1.8900000000000001</v>
      </c>
      <c r="V127" s="1642">
        <v>2.79</v>
      </c>
      <c r="W127" s="1642">
        <v>6.82</v>
      </c>
      <c r="X127" s="1642">
        <v>1.6700000000000002</v>
      </c>
      <c r="Y127" s="1642">
        <v>0.60399999999999998</v>
      </c>
      <c r="Z127" s="1642">
        <v>9.5</v>
      </c>
      <c r="AA127" s="1642">
        <v>0</v>
      </c>
      <c r="AB127" s="1642">
        <v>22.69</v>
      </c>
      <c r="AC127" s="1642">
        <v>0</v>
      </c>
      <c r="AD127" s="1642">
        <v>0.9</v>
      </c>
      <c r="AE127" s="1642">
        <v>-27.22</v>
      </c>
      <c r="AF127" s="1642">
        <v>47</v>
      </c>
      <c r="AG127" s="1642">
        <v>28.2</v>
      </c>
      <c r="AH127" s="1642">
        <v>4.5</v>
      </c>
      <c r="AI127" s="1642">
        <v>-9.5</v>
      </c>
      <c r="AJ127" s="1642">
        <v>2.0559999999999832</v>
      </c>
      <c r="AK127" s="1642">
        <v>322.26</v>
      </c>
      <c r="AL127" s="1646"/>
    </row>
    <row r="128" spans="1:38" hidden="1" outlineLevel="1">
      <c r="A128" s="1413">
        <v>3</v>
      </c>
      <c r="B128" s="1424"/>
      <c r="C128" s="1633" t="s">
        <v>184</v>
      </c>
      <c r="D128" s="1642">
        <v>1.9167907454805011</v>
      </c>
      <c r="E128" s="1642">
        <v>77.519598335296934</v>
      </c>
      <c r="F128" s="1642">
        <v>4.9058800107838056</v>
      </c>
      <c r="G128" s="1642">
        <v>17.894815876529847</v>
      </c>
      <c r="H128" s="1642">
        <v>6.446141288027162</v>
      </c>
      <c r="I128" s="1642">
        <v>5.1647016330880824</v>
      </c>
      <c r="J128" s="1642">
        <v>1.2831330930757907</v>
      </c>
      <c r="K128" s="1642">
        <v>6.9212844614620881</v>
      </c>
      <c r="L128" s="1642">
        <v>4.907680465371258</v>
      </c>
      <c r="M128" s="1642">
        <v>20.67299902442079</v>
      </c>
      <c r="N128" s="1642">
        <v>3.2668408455761568</v>
      </c>
      <c r="O128" s="1642">
        <v>1.2643285350000002</v>
      </c>
      <c r="P128" s="1642">
        <v>1.8141833688683136</v>
      </c>
      <c r="Q128" s="1642">
        <v>1.5609999999999999</v>
      </c>
      <c r="R128" s="1642">
        <v>2.7957313118040665</v>
      </c>
      <c r="S128" s="1642">
        <v>13.232747530208966</v>
      </c>
      <c r="T128" s="1642">
        <v>5.4214964433610913</v>
      </c>
      <c r="U128" s="1642">
        <v>4.9048305699691275</v>
      </c>
      <c r="V128" s="1642">
        <v>0.35383589979299507</v>
      </c>
      <c r="W128" s="1642">
        <v>10.783641203263066</v>
      </c>
      <c r="X128" s="1642">
        <v>2.7081154255468789</v>
      </c>
      <c r="Y128" s="1642">
        <v>2.1506554064999999</v>
      </c>
      <c r="Z128" s="1642">
        <v>0</v>
      </c>
      <c r="AA128" s="1642">
        <v>1.9719999999999998E-3</v>
      </c>
      <c r="AB128" s="1642">
        <v>17.693235777591003</v>
      </c>
      <c r="AC128" s="1642">
        <v>-1.0963434979926414</v>
      </c>
      <c r="AD128" s="1642">
        <v>1.4267008603460647</v>
      </c>
      <c r="AE128" s="1642">
        <v>6.6269604829185189</v>
      </c>
      <c r="AF128" s="1642">
        <v>62.015326540000004</v>
      </c>
      <c r="AG128" s="1642">
        <v>17.717700000000001</v>
      </c>
      <c r="AH128" s="1642">
        <v>11.112962</v>
      </c>
      <c r="AI128" s="1642">
        <v>0</v>
      </c>
      <c r="AJ128" s="1642">
        <v>-1.529830636289887</v>
      </c>
      <c r="AK128" s="1642">
        <v>311.85911499999997</v>
      </c>
      <c r="AL128" s="1646"/>
    </row>
    <row r="129" spans="1:38" hidden="1" outlineLevel="1">
      <c r="A129" s="1413">
        <v>4</v>
      </c>
      <c r="B129" s="1424"/>
      <c r="C129" s="1633" t="s">
        <v>242</v>
      </c>
      <c r="D129" s="1642">
        <v>15.899999999999997</v>
      </c>
      <c r="E129" s="1642">
        <v>37.5</v>
      </c>
      <c r="F129" s="1642">
        <v>4.1999999999999993</v>
      </c>
      <c r="G129" s="1642">
        <v>17.5</v>
      </c>
      <c r="H129" s="1642">
        <v>4.8</v>
      </c>
      <c r="I129" s="1642">
        <v>5.3000000000000007</v>
      </c>
      <c r="J129" s="1642">
        <v>0.4</v>
      </c>
      <c r="K129" s="1642">
        <v>4</v>
      </c>
      <c r="L129" s="1642">
        <v>2.6</v>
      </c>
      <c r="M129" s="1642">
        <v>10.799999999999999</v>
      </c>
      <c r="N129" s="1642">
        <v>2.6</v>
      </c>
      <c r="O129" s="1642">
        <v>1.4</v>
      </c>
      <c r="P129" s="1642">
        <v>1.2000000000000002</v>
      </c>
      <c r="Q129" s="1642">
        <v>0.7</v>
      </c>
      <c r="R129" s="1642">
        <v>3</v>
      </c>
      <c r="S129" s="1642">
        <v>6.3999999999999986</v>
      </c>
      <c r="T129" s="1642">
        <v>2.6</v>
      </c>
      <c r="U129" s="1642">
        <v>1</v>
      </c>
      <c r="V129" s="1642">
        <v>0.90000000000000013</v>
      </c>
      <c r="W129" s="1642">
        <v>5.9</v>
      </c>
      <c r="X129" s="1642">
        <v>1.7000000000000002</v>
      </c>
      <c r="Y129" s="1642">
        <v>4.1000000000000005</v>
      </c>
      <c r="Z129" s="1642">
        <v>22.099999999999998</v>
      </c>
      <c r="AA129" s="1642">
        <v>2.4</v>
      </c>
      <c r="AB129" s="1642">
        <v>13.4</v>
      </c>
      <c r="AC129" s="1642">
        <v>0.49999999999999889</v>
      </c>
      <c r="AD129" s="1642">
        <v>0.30000000000000004</v>
      </c>
      <c r="AE129" s="1642">
        <v>3.1999999999999997</v>
      </c>
      <c r="AF129" s="1642">
        <v>33.1</v>
      </c>
      <c r="AG129" s="1642">
        <v>14.1</v>
      </c>
      <c r="AH129" s="1642">
        <v>4.3</v>
      </c>
      <c r="AI129" s="1642">
        <v>-0.2</v>
      </c>
      <c r="AJ129" s="1642">
        <v>-2.7999999999999545</v>
      </c>
      <c r="AK129" s="1642">
        <v>224.90000000000003</v>
      </c>
      <c r="AL129" s="1646"/>
    </row>
    <row r="130" spans="1:38" hidden="1" outlineLevel="1">
      <c r="A130" s="1413">
        <v>5</v>
      </c>
      <c r="B130" s="1424"/>
      <c r="C130" s="1633" t="s">
        <v>243</v>
      </c>
      <c r="D130" s="1642">
        <v>6.1</v>
      </c>
      <c r="E130" s="1642">
        <v>61.499999999999993</v>
      </c>
      <c r="F130" s="1642">
        <v>4.8000000000000016</v>
      </c>
      <c r="G130" s="1642">
        <v>30.200000000000003</v>
      </c>
      <c r="H130" s="1642">
        <v>6.4</v>
      </c>
      <c r="I130" s="1642">
        <v>5.3999999999999995</v>
      </c>
      <c r="J130" s="1642">
        <v>0.4</v>
      </c>
      <c r="K130" s="1642">
        <v>4.6999999999999993</v>
      </c>
      <c r="L130" s="1642">
        <v>3.8000000000000003</v>
      </c>
      <c r="M130" s="1642">
        <v>14.299999999999997</v>
      </c>
      <c r="N130" s="1642">
        <v>3.2</v>
      </c>
      <c r="O130" s="1642">
        <v>1.4</v>
      </c>
      <c r="P130" s="1642">
        <v>1.8</v>
      </c>
      <c r="Q130" s="1642">
        <v>0.8</v>
      </c>
      <c r="R130" s="1642">
        <v>3.1999999999999997</v>
      </c>
      <c r="S130" s="1642">
        <v>7.1</v>
      </c>
      <c r="T130" s="1642">
        <v>3.3999999999999995</v>
      </c>
      <c r="U130" s="1642">
        <v>1.2</v>
      </c>
      <c r="V130" s="1642">
        <v>1.1000000000000001</v>
      </c>
      <c r="W130" s="1642">
        <v>6.8</v>
      </c>
      <c r="X130" s="1642">
        <v>1.6</v>
      </c>
      <c r="Y130" s="1642">
        <v>7.3</v>
      </c>
      <c r="Z130" s="1642">
        <v>5.9</v>
      </c>
      <c r="AA130" s="1642">
        <v>4.5999999999999996</v>
      </c>
      <c r="AB130" s="1642">
        <v>11.3</v>
      </c>
      <c r="AC130" s="1642">
        <v>-9.9999999999999645E-2</v>
      </c>
      <c r="AD130" s="1642">
        <v>0.4</v>
      </c>
      <c r="AE130" s="1642">
        <v>1.5</v>
      </c>
      <c r="AF130" s="1642">
        <v>48.300000000000004</v>
      </c>
      <c r="AG130" s="1642">
        <v>19</v>
      </c>
      <c r="AH130" s="1642">
        <v>9.3000000000000007</v>
      </c>
      <c r="AI130" s="1642">
        <v>-0.2</v>
      </c>
      <c r="AJ130" s="1642">
        <v>-3.7000000000001592</v>
      </c>
      <c r="AK130" s="1642">
        <v>272.79999999999995</v>
      </c>
      <c r="AL130" s="1646"/>
    </row>
    <row r="131" spans="1:38" hidden="1" outlineLevel="1">
      <c r="A131" s="1413">
        <v>6</v>
      </c>
      <c r="B131" s="1424"/>
      <c r="C131" s="1633" t="s">
        <v>185</v>
      </c>
      <c r="D131" s="1642">
        <v>1.0000000000001563E-2</v>
      </c>
      <c r="E131" s="1642">
        <v>30.100000000000005</v>
      </c>
      <c r="F131" s="1642">
        <v>2.92</v>
      </c>
      <c r="G131" s="1642">
        <v>9.7199999999999989</v>
      </c>
      <c r="H131" s="1642">
        <v>5.96</v>
      </c>
      <c r="I131" s="1642">
        <v>4.59</v>
      </c>
      <c r="J131" s="1642">
        <v>0.49</v>
      </c>
      <c r="K131" s="1642">
        <v>3.3000000000000003</v>
      </c>
      <c r="L131" s="1642">
        <v>2.6599999999999997</v>
      </c>
      <c r="M131" s="1642">
        <v>7.26</v>
      </c>
      <c r="N131" s="1642">
        <v>2.0799999999999996</v>
      </c>
      <c r="O131" s="1642">
        <v>0.84000000000000008</v>
      </c>
      <c r="P131" s="1642">
        <v>0.8</v>
      </c>
      <c r="Q131" s="1642">
        <v>0.96</v>
      </c>
      <c r="R131" s="1642">
        <v>3.15</v>
      </c>
      <c r="S131" s="1642">
        <v>6.9799999999999995</v>
      </c>
      <c r="T131" s="1642">
        <v>1.9200000000000002</v>
      </c>
      <c r="U131" s="1642">
        <v>1.0199999999999998</v>
      </c>
      <c r="V131" s="1642">
        <v>1.08</v>
      </c>
      <c r="W131" s="1642">
        <v>4.7799999999999994</v>
      </c>
      <c r="X131" s="1642">
        <v>1.93</v>
      </c>
      <c r="Y131" s="1642">
        <v>-0.20000000000000015</v>
      </c>
      <c r="Z131" s="1642">
        <v>14.9688</v>
      </c>
      <c r="AA131" s="1642">
        <v>0.11000000000000008</v>
      </c>
      <c r="AB131" s="1642">
        <v>6.0599999999999987</v>
      </c>
      <c r="AC131" s="1642">
        <v>-0.45</v>
      </c>
      <c r="AD131" s="1642">
        <v>0.15</v>
      </c>
      <c r="AE131" s="1642">
        <v>0.72000000000000008</v>
      </c>
      <c r="AF131" s="1642">
        <v>24.78</v>
      </c>
      <c r="AG131" s="1642">
        <v>15.83</v>
      </c>
      <c r="AH131" s="1642">
        <v>4.0199999999999996</v>
      </c>
      <c r="AI131" s="1642">
        <v>0</v>
      </c>
      <c r="AJ131" s="1642">
        <v>-2.4388000000000147</v>
      </c>
      <c r="AK131" s="1642">
        <v>156.10000000000002</v>
      </c>
      <c r="AL131" s="1646"/>
    </row>
    <row r="132" spans="1:38" hidden="1" outlineLevel="1">
      <c r="A132" s="1413">
        <v>7</v>
      </c>
      <c r="B132" s="1424"/>
      <c r="C132" s="1633" t="s">
        <v>186</v>
      </c>
      <c r="D132" s="1642">
        <v>1.5400000000000063</v>
      </c>
      <c r="E132" s="1642">
        <v>49.71</v>
      </c>
      <c r="F132" s="1642">
        <v>6.74</v>
      </c>
      <c r="G132" s="1642">
        <v>15.280000000000001</v>
      </c>
      <c r="H132" s="1642">
        <v>6.7400000000000011</v>
      </c>
      <c r="I132" s="1642">
        <v>6.74</v>
      </c>
      <c r="J132" s="1642">
        <v>0.51</v>
      </c>
      <c r="K132" s="1642">
        <v>4.53</v>
      </c>
      <c r="L132" s="1642">
        <v>4.82</v>
      </c>
      <c r="M132" s="1642">
        <v>9.8500000000000014</v>
      </c>
      <c r="N132" s="1642">
        <v>2.0599999999999996</v>
      </c>
      <c r="O132" s="1642">
        <v>0.84000000000000008</v>
      </c>
      <c r="P132" s="1642">
        <v>0.73</v>
      </c>
      <c r="Q132" s="1642">
        <v>1.24</v>
      </c>
      <c r="R132" s="1642">
        <v>5.0600000000000005</v>
      </c>
      <c r="S132" s="1642">
        <v>7.09</v>
      </c>
      <c r="T132" s="1642">
        <v>2.98</v>
      </c>
      <c r="U132" s="1642">
        <v>0.71</v>
      </c>
      <c r="V132" s="1642">
        <v>1.29</v>
      </c>
      <c r="W132" s="1642">
        <v>5.9200000000000008</v>
      </c>
      <c r="X132" s="1642">
        <v>1.91</v>
      </c>
      <c r="Y132" s="1642">
        <v>9.9999999999999978E-2</v>
      </c>
      <c r="Z132" s="1642">
        <v>24.6312</v>
      </c>
      <c r="AA132" s="1642">
        <v>4.9399999999999995</v>
      </c>
      <c r="AB132" s="1642">
        <v>27.43</v>
      </c>
      <c r="AC132" s="1642">
        <v>-0.13999999999999999</v>
      </c>
      <c r="AD132" s="1642">
        <v>0.15</v>
      </c>
      <c r="AE132" s="1642">
        <v>1.44</v>
      </c>
      <c r="AF132" s="1642">
        <v>38.1</v>
      </c>
      <c r="AG132" s="1642">
        <v>18.66</v>
      </c>
      <c r="AH132" s="1642">
        <v>5.68</v>
      </c>
      <c r="AI132" s="1642">
        <v>0</v>
      </c>
      <c r="AJ132" s="1642">
        <v>-15.581199999999995</v>
      </c>
      <c r="AK132" s="1642">
        <v>241.70000000000002</v>
      </c>
      <c r="AL132" s="1646"/>
    </row>
    <row r="133" spans="1:38" hidden="1" outlineLevel="1">
      <c r="A133" s="1413">
        <v>8</v>
      </c>
      <c r="B133" s="1424"/>
      <c r="C133" s="1633" t="s">
        <v>1134</v>
      </c>
      <c r="D133" s="1642">
        <v>12.500000000000018</v>
      </c>
      <c r="E133" s="1642">
        <v>52.300000000000011</v>
      </c>
      <c r="F133" s="1642">
        <v>8.6</v>
      </c>
      <c r="G133" s="1642">
        <v>26.600000000000009</v>
      </c>
      <c r="H133" s="1642">
        <v>11.2</v>
      </c>
      <c r="I133" s="1642">
        <v>0</v>
      </c>
      <c r="J133" s="1642">
        <v>0.2</v>
      </c>
      <c r="K133" s="1642">
        <v>11.799999999999999</v>
      </c>
      <c r="L133" s="1642">
        <v>9.5</v>
      </c>
      <c r="M133" s="1642">
        <v>18.400000000000002</v>
      </c>
      <c r="N133" s="1642">
        <v>3</v>
      </c>
      <c r="O133" s="1642">
        <v>1.7999999999999998</v>
      </c>
      <c r="P133" s="1642">
        <v>1.6</v>
      </c>
      <c r="Q133" s="1642">
        <v>2.2000000000000002</v>
      </c>
      <c r="R133" s="1642">
        <v>2.9</v>
      </c>
      <c r="S133" s="1642">
        <v>9.6</v>
      </c>
      <c r="T133" s="1642">
        <v>7.8000000000000016</v>
      </c>
      <c r="U133" s="1642">
        <v>3.3999999999999995</v>
      </c>
      <c r="V133" s="1642">
        <v>2.5000000000000004</v>
      </c>
      <c r="W133" s="1642">
        <v>9.6999999999999975</v>
      </c>
      <c r="X133" s="1642">
        <v>2.4000000000000004</v>
      </c>
      <c r="Y133" s="1642">
        <v>2.7</v>
      </c>
      <c r="Z133" s="1642">
        <v>12.7</v>
      </c>
      <c r="AA133" s="1642">
        <v>2.2000000000000002</v>
      </c>
      <c r="AB133" s="1642">
        <v>26.939999999999998</v>
      </c>
      <c r="AC133" s="1642">
        <v>-0.1</v>
      </c>
      <c r="AD133" s="1642">
        <v>1.4000000000000001</v>
      </c>
      <c r="AE133" s="1642">
        <v>0.60000000000000009</v>
      </c>
      <c r="AF133" s="1642">
        <v>45.4</v>
      </c>
      <c r="AG133" s="1642">
        <v>24.1</v>
      </c>
      <c r="AH133" s="1642">
        <v>18.2</v>
      </c>
      <c r="AI133" s="1642">
        <v>-1</v>
      </c>
      <c r="AJ133" s="1642">
        <v>-14.840000000000089</v>
      </c>
      <c r="AK133" s="1642">
        <v>316.29999999999995</v>
      </c>
      <c r="AL133" s="1646"/>
    </row>
    <row r="134" spans="1:38" hidden="1" outlineLevel="1">
      <c r="A134" s="1413">
        <v>9</v>
      </c>
      <c r="B134" s="1424"/>
      <c r="C134" s="1633" t="s">
        <v>1135</v>
      </c>
      <c r="D134" s="1642">
        <v>16.999999999999986</v>
      </c>
      <c r="E134" s="1642">
        <v>72.400000000000006</v>
      </c>
      <c r="F134" s="1642">
        <v>6.9</v>
      </c>
      <c r="G134" s="1642">
        <v>33.700000000000017</v>
      </c>
      <c r="H134" s="1642">
        <v>7.6999999999999993</v>
      </c>
      <c r="I134" s="1642">
        <v>6.2</v>
      </c>
      <c r="J134" s="1642">
        <v>0.1</v>
      </c>
      <c r="K134" s="1642">
        <v>5.0999999999999996</v>
      </c>
      <c r="L134" s="1642">
        <v>5.1999999999999993</v>
      </c>
      <c r="M134" s="1642">
        <v>16.2</v>
      </c>
      <c r="N134" s="1642">
        <v>3.7</v>
      </c>
      <c r="O134" s="1642">
        <v>1.2</v>
      </c>
      <c r="P134" s="1642">
        <v>1.6</v>
      </c>
      <c r="Q134" s="1642">
        <v>2.2000000000000002</v>
      </c>
      <c r="R134" s="1642">
        <v>5.3000000000000007</v>
      </c>
      <c r="S134" s="1642">
        <v>10.099999999999998</v>
      </c>
      <c r="T134" s="1642">
        <v>6.6000000000000005</v>
      </c>
      <c r="U134" s="1642">
        <v>3.3999999999999995</v>
      </c>
      <c r="V134" s="1642">
        <v>2.4000000000000004</v>
      </c>
      <c r="W134" s="1642">
        <v>8.7999999999999989</v>
      </c>
      <c r="X134" s="1642">
        <v>1.9</v>
      </c>
      <c r="Y134" s="1642">
        <v>6.8999999999999995</v>
      </c>
      <c r="Z134" s="1642">
        <v>9.1</v>
      </c>
      <c r="AA134" s="1642">
        <v>3.2999999999999994</v>
      </c>
      <c r="AB134" s="1642">
        <v>10.299999999999999</v>
      </c>
      <c r="AC134" s="1642">
        <v>0</v>
      </c>
      <c r="AD134" s="1642">
        <v>0.9</v>
      </c>
      <c r="AE134" s="1642">
        <v>0.29999999999999993</v>
      </c>
      <c r="AF134" s="1642">
        <v>42.4</v>
      </c>
      <c r="AG134" s="1642">
        <v>7.6</v>
      </c>
      <c r="AH134" s="1642">
        <v>8.3000000000000007</v>
      </c>
      <c r="AI134" s="1642">
        <v>-0.8</v>
      </c>
      <c r="AJ134" s="1642">
        <v>-3.3999999999999773</v>
      </c>
      <c r="AK134" s="1642">
        <v>302.60000000000002</v>
      </c>
      <c r="AL134" s="1646"/>
    </row>
    <row r="135" spans="1:38" hidden="1" outlineLevel="1">
      <c r="A135" s="1413">
        <v>10</v>
      </c>
      <c r="B135" s="1424"/>
      <c r="C135" s="1633" t="s">
        <v>1136</v>
      </c>
      <c r="D135" s="1642">
        <v>35.799999999999976</v>
      </c>
      <c r="E135" s="1642">
        <v>109.6</v>
      </c>
      <c r="F135" s="1642">
        <v>16.100000000000001</v>
      </c>
      <c r="G135" s="1642">
        <v>42.699999999999989</v>
      </c>
      <c r="H135" s="1642">
        <v>12.1</v>
      </c>
      <c r="I135" s="1642">
        <v>8.1</v>
      </c>
      <c r="J135" s="1642">
        <v>0.3</v>
      </c>
      <c r="K135" s="1642">
        <v>10.199999999999999</v>
      </c>
      <c r="L135" s="1642">
        <v>11.8</v>
      </c>
      <c r="M135" s="1642">
        <v>32.299999999999997</v>
      </c>
      <c r="N135" s="1642">
        <v>5.3</v>
      </c>
      <c r="O135" s="1642">
        <v>2.1</v>
      </c>
      <c r="P135" s="1642">
        <v>2.6</v>
      </c>
      <c r="Q135" s="1642">
        <v>4.3000000000000007</v>
      </c>
      <c r="R135" s="1642">
        <v>6.6999999999999975</v>
      </c>
      <c r="S135" s="1642">
        <v>13.500000000000002</v>
      </c>
      <c r="T135" s="1642">
        <v>8.8000000000000007</v>
      </c>
      <c r="U135" s="1642">
        <v>5.3000000000000007</v>
      </c>
      <c r="V135" s="1642">
        <v>4.5999999999999996</v>
      </c>
      <c r="W135" s="1642">
        <v>12.599999999999998</v>
      </c>
      <c r="X135" s="1642">
        <v>3</v>
      </c>
      <c r="Y135" s="1642">
        <v>3.8000000000000003</v>
      </c>
      <c r="Z135" s="1642">
        <v>3.6</v>
      </c>
      <c r="AA135" s="1642">
        <v>3.5</v>
      </c>
      <c r="AB135" s="1642">
        <v>31.7</v>
      </c>
      <c r="AC135" s="1642">
        <v>-0.7</v>
      </c>
      <c r="AD135" s="1642">
        <v>1.5000000000000002</v>
      </c>
      <c r="AE135" s="1642">
        <v>1.7999999999999998</v>
      </c>
      <c r="AF135" s="1642">
        <v>61.4</v>
      </c>
      <c r="AG135" s="1642">
        <v>26.7</v>
      </c>
      <c r="AH135" s="1642">
        <v>9.6999999999999993</v>
      </c>
      <c r="AI135" s="1642">
        <v>-0.6</v>
      </c>
      <c r="AJ135" s="1642">
        <v>-8.3000000000000682</v>
      </c>
      <c r="AK135" s="1642">
        <v>481.9</v>
      </c>
      <c r="AL135" s="1646"/>
    </row>
    <row r="136" spans="1:38" hidden="1" outlineLevel="1">
      <c r="A136" s="1413">
        <v>11</v>
      </c>
      <c r="B136" s="1424"/>
      <c r="C136" s="1633" t="s">
        <v>187</v>
      </c>
      <c r="D136" s="1642">
        <v>2.7386781992962135</v>
      </c>
      <c r="E136" s="1642">
        <v>66.662050157474226</v>
      </c>
      <c r="F136" s="1642">
        <v>3.4981197199999996</v>
      </c>
      <c r="G136" s="1642">
        <v>14.675993973973586</v>
      </c>
      <c r="H136" s="1642">
        <v>5.2832777929352002</v>
      </c>
      <c r="I136" s="1642">
        <v>2.8999376825484418</v>
      </c>
      <c r="J136" s="1642">
        <v>2.3462396658936768</v>
      </c>
      <c r="K136" s="1642">
        <v>5.4828752222591728</v>
      </c>
      <c r="L136" s="1642">
        <v>5.7314622599629246</v>
      </c>
      <c r="M136" s="1642">
        <v>13.648268524350989</v>
      </c>
      <c r="N136" s="1642">
        <v>1.5950037355929849</v>
      </c>
      <c r="O136" s="1642">
        <v>1.1493466472264988</v>
      </c>
      <c r="P136" s="1642">
        <v>1.4428072414665767</v>
      </c>
      <c r="Q136" s="1642">
        <v>0.89657693730038768</v>
      </c>
      <c r="R136" s="1642">
        <v>5.7904963665186822</v>
      </c>
      <c r="S136" s="1642">
        <v>6.60894315660238</v>
      </c>
      <c r="T136" s="1642">
        <v>4.4056475991024531</v>
      </c>
      <c r="U136" s="1642">
        <v>2.2529516576409803</v>
      </c>
      <c r="V136" s="1642">
        <v>1.1459584573224899</v>
      </c>
      <c r="W136" s="1642">
        <v>6.5069401822162174</v>
      </c>
      <c r="X136" s="1642">
        <v>3.0327012599673884</v>
      </c>
      <c r="Y136" s="1642">
        <v>0.48099999999999998</v>
      </c>
      <c r="Z136" s="1642">
        <v>0</v>
      </c>
      <c r="AA136" s="1642">
        <v>16.505263100000001</v>
      </c>
      <c r="AB136" s="1642">
        <v>8.7782882353745109</v>
      </c>
      <c r="AC136" s="1642">
        <v>0.72306037758497776</v>
      </c>
      <c r="AD136" s="1642">
        <v>-1.3877787807814457E-17</v>
      </c>
      <c r="AE136" s="1642">
        <v>9.5322073897461426</v>
      </c>
      <c r="AF136" s="1642">
        <v>46.128940024998862</v>
      </c>
      <c r="AG136" s="1642">
        <v>28.362179999999995</v>
      </c>
      <c r="AH136" s="1642">
        <v>11.528064050000001</v>
      </c>
      <c r="AI136" s="1642">
        <v>0</v>
      </c>
      <c r="AJ136" s="1642">
        <v>5.7933086128939522</v>
      </c>
      <c r="AK136" s="1642">
        <v>285.62658823024992</v>
      </c>
      <c r="AL136" s="1646"/>
    </row>
    <row r="137" spans="1:38" hidden="1" outlineLevel="1">
      <c r="A137" s="1413">
        <v>12</v>
      </c>
      <c r="B137" s="1424"/>
      <c r="C137" s="1633" t="s">
        <v>1165</v>
      </c>
      <c r="D137" s="1642">
        <v>11.31153629574516</v>
      </c>
      <c r="E137" s="1642">
        <v>77.815421089349769</v>
      </c>
      <c r="F137" s="1642">
        <v>1.19994271</v>
      </c>
      <c r="G137" s="1642">
        <v>14.770860855184004</v>
      </c>
      <c r="H137" s="1642">
        <v>4.9513774619171853</v>
      </c>
      <c r="I137" s="1642">
        <v>8.4205566109706549</v>
      </c>
      <c r="J137" s="1642">
        <v>2.4216014060965709</v>
      </c>
      <c r="K137" s="1642">
        <v>5.5223647293281877</v>
      </c>
      <c r="L137" s="1642">
        <v>5.0355987127923099</v>
      </c>
      <c r="M137" s="1642">
        <v>13.347119217310143</v>
      </c>
      <c r="N137" s="1642">
        <v>1.5742868491813526</v>
      </c>
      <c r="O137" s="1642">
        <v>1.1947871906198688</v>
      </c>
      <c r="P137" s="1642">
        <v>1.4957944597576485</v>
      </c>
      <c r="Q137" s="1642">
        <v>0.93358638620040768</v>
      </c>
      <c r="R137" s="1642">
        <v>5.981062236723564</v>
      </c>
      <c r="S137" s="1642">
        <v>7.8586083339920352</v>
      </c>
      <c r="T137" s="1642">
        <v>4.3571853395874252</v>
      </c>
      <c r="U137" s="1642">
        <v>2.2997809757333858</v>
      </c>
      <c r="V137" s="1642">
        <v>1.1898690690990981</v>
      </c>
      <c r="W137" s="1642">
        <v>6.4098164799237329</v>
      </c>
      <c r="X137" s="1642">
        <v>2.9679991012705758</v>
      </c>
      <c r="Y137" s="1642">
        <v>0.83577259033948337</v>
      </c>
      <c r="Z137" s="1642">
        <v>0</v>
      </c>
      <c r="AA137" s="1642">
        <v>9.2892041400000007</v>
      </c>
      <c r="AB137" s="1642">
        <v>7.8243831147788647</v>
      </c>
      <c r="AC137" s="1642">
        <v>0.49104221837770845</v>
      </c>
      <c r="AD137" s="1642">
        <v>6.9388939039072284E-18</v>
      </c>
      <c r="AE137" s="1642">
        <v>9.6073241663303293</v>
      </c>
      <c r="AF137" s="1642">
        <v>36.87150268520675</v>
      </c>
      <c r="AG137" s="1642">
        <v>16.806489350000003</v>
      </c>
      <c r="AH137" s="1642">
        <v>9.5674455600000012</v>
      </c>
      <c r="AI137" s="1642">
        <v>0</v>
      </c>
      <c r="AJ137" s="1642">
        <v>6.7182702841836885</v>
      </c>
      <c r="AK137" s="1642">
        <v>279.07058961999996</v>
      </c>
      <c r="AL137" s="1646"/>
    </row>
    <row r="138" spans="1:38" hidden="1" outlineLevel="1">
      <c r="A138" s="1413">
        <v>13</v>
      </c>
      <c r="B138" s="1424"/>
      <c r="C138" s="1633" t="s">
        <v>800</v>
      </c>
      <c r="D138" s="1642">
        <v>4.8000000000000025</v>
      </c>
      <c r="E138" s="1642">
        <v>33.6</v>
      </c>
      <c r="F138" s="1642">
        <v>6.3000000000000007</v>
      </c>
      <c r="G138" s="1642">
        <v>5.3</v>
      </c>
      <c r="H138" s="1642">
        <v>6.3</v>
      </c>
      <c r="I138" s="1642">
        <v>3.1</v>
      </c>
      <c r="J138" s="1642">
        <v>0.1</v>
      </c>
      <c r="K138" s="1642">
        <v>1.7</v>
      </c>
      <c r="L138" s="1642">
        <v>1.7</v>
      </c>
      <c r="M138" s="1642">
        <v>12.5</v>
      </c>
      <c r="N138" s="1642">
        <v>1.9</v>
      </c>
      <c r="O138" s="1642">
        <v>0.5</v>
      </c>
      <c r="P138" s="1642">
        <v>1.3000000000000003</v>
      </c>
      <c r="Q138" s="1642">
        <v>1.0999999999999999</v>
      </c>
      <c r="R138" s="1642">
        <v>5.8000000000000007</v>
      </c>
      <c r="S138" s="1642">
        <v>7.7</v>
      </c>
      <c r="T138" s="1642">
        <v>2.2999999999999998</v>
      </c>
      <c r="U138" s="1642">
        <v>1.2999999999999998</v>
      </c>
      <c r="V138" s="1642">
        <v>1.3</v>
      </c>
      <c r="W138" s="1642">
        <v>3.9</v>
      </c>
      <c r="X138" s="1642">
        <v>1.7000000000000002</v>
      </c>
      <c r="Y138" s="1642">
        <v>1.3</v>
      </c>
      <c r="Z138" s="1642">
        <v>0</v>
      </c>
      <c r="AA138" s="1642">
        <v>0</v>
      </c>
      <c r="AB138" s="1642">
        <v>4.7</v>
      </c>
      <c r="AC138" s="1642">
        <v>0</v>
      </c>
      <c r="AD138" s="1642">
        <v>0.30000000000000004</v>
      </c>
      <c r="AE138" s="1642">
        <v>2.7</v>
      </c>
      <c r="AF138" s="1642">
        <v>34.9</v>
      </c>
      <c r="AG138" s="1642">
        <v>16</v>
      </c>
      <c r="AH138" s="1642">
        <v>6.3</v>
      </c>
      <c r="AI138" s="1642">
        <v>0</v>
      </c>
      <c r="AJ138" s="1642">
        <v>11.700000000000017</v>
      </c>
      <c r="AK138" s="1642">
        <v>182.10000000000002</v>
      </c>
      <c r="AL138" s="1646"/>
    </row>
    <row r="139" spans="1:38" ht="13.5" hidden="1" outlineLevel="1" thickBot="1">
      <c r="A139" s="1413">
        <v>14</v>
      </c>
      <c r="B139" s="1424"/>
      <c r="C139" s="1634" t="s">
        <v>510</v>
      </c>
      <c r="D139" s="1642">
        <v>29.799999999999986</v>
      </c>
      <c r="E139" s="1642">
        <v>82.5</v>
      </c>
      <c r="F139" s="1642">
        <v>9.1999999999999993</v>
      </c>
      <c r="G139" s="1642">
        <v>20.3</v>
      </c>
      <c r="H139" s="1642">
        <v>14.299999999999999</v>
      </c>
      <c r="I139" s="1642">
        <v>6.8</v>
      </c>
      <c r="J139" s="1642">
        <v>0.2</v>
      </c>
      <c r="K139" s="1642">
        <v>3.1</v>
      </c>
      <c r="L139" s="1642">
        <v>7.3</v>
      </c>
      <c r="M139" s="1642">
        <v>20.799999999999997</v>
      </c>
      <c r="N139" s="1642">
        <v>2.6</v>
      </c>
      <c r="O139" s="1642">
        <v>1</v>
      </c>
      <c r="P139" s="1642">
        <v>2.8000000000000003</v>
      </c>
      <c r="Q139" s="1642">
        <v>1.7000000000000002</v>
      </c>
      <c r="R139" s="1642">
        <v>13.299999999999999</v>
      </c>
      <c r="S139" s="1642">
        <v>7.6000000000000014</v>
      </c>
      <c r="T139" s="1642">
        <v>3.5</v>
      </c>
      <c r="U139" s="1642">
        <v>2.5</v>
      </c>
      <c r="V139" s="1642">
        <v>2</v>
      </c>
      <c r="W139" s="1642">
        <v>7.9</v>
      </c>
      <c r="X139" s="1642">
        <v>2</v>
      </c>
      <c r="Y139" s="1642">
        <v>1.0999999999999999</v>
      </c>
      <c r="Z139" s="1642">
        <v>28</v>
      </c>
      <c r="AA139" s="1642">
        <v>0</v>
      </c>
      <c r="AB139" s="1642">
        <v>14.8</v>
      </c>
      <c r="AC139" s="1642">
        <v>-0.6</v>
      </c>
      <c r="AD139" s="1642">
        <v>0.7</v>
      </c>
      <c r="AE139" s="1642">
        <v>4.0999999999999996</v>
      </c>
      <c r="AF139" s="1642">
        <v>71.400000000000006</v>
      </c>
      <c r="AG139" s="1642">
        <v>39.4</v>
      </c>
      <c r="AH139" s="1642">
        <v>10.1</v>
      </c>
      <c r="AI139" s="1642">
        <v>-28</v>
      </c>
      <c r="AJ139" s="1642">
        <v>35.099999999999909</v>
      </c>
      <c r="AK139" s="1642">
        <v>417.29999999999995</v>
      </c>
      <c r="AL139" s="1646"/>
    </row>
    <row r="140" spans="1:38" ht="13.5" hidden="1" outlineLevel="1" thickBot="1">
      <c r="A140" s="1625"/>
      <c r="B140" s="1626"/>
      <c r="C140" s="1627" t="s">
        <v>160</v>
      </c>
      <c r="D140" s="1628">
        <v>233.15700524052187</v>
      </c>
      <c r="E140" s="1628">
        <v>898.04706958212103</v>
      </c>
      <c r="F140" s="1628">
        <v>78.983942440783807</v>
      </c>
      <c r="G140" s="1628">
        <v>293.92167070568752</v>
      </c>
      <c r="H140" s="1628">
        <v>116.18079654287953</v>
      </c>
      <c r="I140" s="1628">
        <v>67.905195926607192</v>
      </c>
      <c r="J140" s="1628">
        <v>10.850974165066036</v>
      </c>
      <c r="K140" s="1628">
        <v>77.176524413049435</v>
      </c>
      <c r="L140" s="1628">
        <v>72.574741438126495</v>
      </c>
      <c r="M140" s="1628">
        <v>235.67838676608187</v>
      </c>
      <c r="N140" s="1628">
        <v>42.536131430350487</v>
      </c>
      <c r="O140" s="1628">
        <v>18.088462372846369</v>
      </c>
      <c r="P140" s="1628">
        <v>22.082785070092541</v>
      </c>
      <c r="Q140" s="1628">
        <v>25.651163323500796</v>
      </c>
      <c r="R140" s="1628">
        <v>76.167289915046297</v>
      </c>
      <c r="S140" s="1628">
        <v>125.98029902080339</v>
      </c>
      <c r="T140" s="1628">
        <v>66.044329382050961</v>
      </c>
      <c r="U140" s="1628">
        <v>32.927563203343496</v>
      </c>
      <c r="V140" s="1628">
        <v>25.419663426214587</v>
      </c>
      <c r="W140" s="1628">
        <v>103.95039786540302</v>
      </c>
      <c r="X140" s="1628">
        <v>29.968815786784841</v>
      </c>
      <c r="Y140" s="1628">
        <v>32.267427996839487</v>
      </c>
      <c r="Z140" s="1628">
        <v>138.1</v>
      </c>
      <c r="AA140" s="1628">
        <v>46.846439240000002</v>
      </c>
      <c r="AB140" s="1628">
        <v>225.83590712774438</v>
      </c>
      <c r="AC140" s="1628">
        <v>-1.4722409020299558</v>
      </c>
      <c r="AD140" s="1628">
        <v>9.0367008603460661</v>
      </c>
      <c r="AE140" s="1628">
        <v>-2.6735079610049981</v>
      </c>
      <c r="AF140" s="1628">
        <v>633.79576925020558</v>
      </c>
      <c r="AG140" s="1628">
        <v>293.47636934999997</v>
      </c>
      <c r="AH140" s="1628">
        <v>122.00847160999999</v>
      </c>
      <c r="AI140" s="1628">
        <v>-47.900000000000006</v>
      </c>
      <c r="AJ140" s="1628">
        <v>11.801748260787406</v>
      </c>
      <c r="AK140" s="1628">
        <v>4114.4162928502492</v>
      </c>
      <c r="AL140" s="1552"/>
    </row>
    <row r="141" spans="1:38" hidden="1" outlineLevel="1">
      <c r="A141" s="232"/>
      <c r="B141" s="969"/>
      <c r="C141" s="494"/>
      <c r="D141" s="494"/>
      <c r="E141" s="494"/>
      <c r="F141" s="494"/>
      <c r="G141" s="494"/>
      <c r="H141" s="970"/>
      <c r="I141" s="970"/>
      <c r="J141" s="970"/>
      <c r="K141" s="970"/>
      <c r="L141" s="970"/>
      <c r="M141" s="970"/>
      <c r="N141" s="970"/>
      <c r="O141" s="970"/>
      <c r="P141" s="970"/>
      <c r="Q141" s="970"/>
      <c r="R141" s="511"/>
      <c r="S141" s="137"/>
      <c r="T141" s="137"/>
      <c r="U141" s="137"/>
      <c r="V141" s="137"/>
      <c r="W141" s="137"/>
      <c r="X141" s="137"/>
      <c r="Y141" s="137"/>
      <c r="Z141" s="137"/>
      <c r="AA141" s="137"/>
      <c r="AB141" s="137"/>
      <c r="AC141" s="137"/>
      <c r="AD141" s="137"/>
      <c r="AE141" s="137"/>
      <c r="AF141" s="137"/>
      <c r="AG141" s="137"/>
      <c r="AH141" s="137"/>
      <c r="AI141" s="137"/>
      <c r="AJ141" s="137"/>
      <c r="AK141" s="137"/>
      <c r="AL141" s="1421"/>
    </row>
    <row r="142" spans="1:38" hidden="1" outlineLevel="1">
      <c r="A142" s="232"/>
      <c r="B142" s="145"/>
      <c r="C142" s="137" t="s">
        <v>474</v>
      </c>
      <c r="D142" s="137"/>
      <c r="E142" s="137"/>
      <c r="F142" s="1653"/>
      <c r="G142" s="1654"/>
      <c r="H142" s="1654"/>
      <c r="I142" s="1654"/>
      <c r="J142" s="1654"/>
      <c r="K142" s="1654"/>
      <c r="L142" s="1654"/>
      <c r="M142" s="1654"/>
      <c r="N142" s="1654"/>
      <c r="O142" s="1654"/>
      <c r="P142" s="1654"/>
      <c r="Q142" s="1654"/>
      <c r="R142" s="511"/>
      <c r="S142" s="137"/>
      <c r="T142" s="137"/>
      <c r="U142" s="137"/>
      <c r="V142" s="137"/>
      <c r="W142" s="137"/>
      <c r="X142" s="137"/>
      <c r="Y142" s="137"/>
      <c r="Z142" s="137"/>
      <c r="AA142" s="137"/>
      <c r="AB142" s="137"/>
      <c r="AC142" s="137"/>
      <c r="AD142" s="137"/>
      <c r="AE142" s="137"/>
      <c r="AF142" s="137"/>
      <c r="AG142" s="137"/>
      <c r="AH142" s="137"/>
      <c r="AI142" s="137"/>
      <c r="AJ142" s="137"/>
      <c r="AK142" s="137"/>
      <c r="AL142" s="1421"/>
    </row>
    <row r="143" spans="1:38" hidden="1" outlineLevel="1">
      <c r="A143" s="232"/>
      <c r="B143" s="145"/>
      <c r="C143" s="137">
        <v>1</v>
      </c>
      <c r="D143" s="2793" t="s">
        <v>1251</v>
      </c>
      <c r="E143" s="2794"/>
      <c r="F143" s="2794"/>
      <c r="G143" s="2794"/>
      <c r="H143" s="2794"/>
      <c r="I143" s="2794"/>
      <c r="J143" s="2794"/>
      <c r="K143" s="2794"/>
      <c r="L143" s="2794"/>
      <c r="M143" s="2794"/>
      <c r="N143" s="2794"/>
      <c r="O143" s="2794"/>
      <c r="P143" s="2794"/>
      <c r="Q143" s="2794"/>
      <c r="R143" s="2794"/>
      <c r="S143" s="2794"/>
      <c r="T143" s="2794"/>
      <c r="U143" s="2794"/>
      <c r="V143" s="2794"/>
      <c r="W143" s="2794"/>
      <c r="X143" s="2794"/>
      <c r="Y143" s="2794"/>
      <c r="Z143" s="2794"/>
      <c r="AA143" s="2794"/>
      <c r="AB143" s="137"/>
      <c r="AC143" s="137"/>
      <c r="AD143" s="137"/>
      <c r="AE143" s="137"/>
      <c r="AF143" s="137"/>
      <c r="AG143" s="137"/>
      <c r="AH143" s="137"/>
      <c r="AI143" s="137"/>
      <c r="AJ143" s="137"/>
      <c r="AK143" s="137"/>
      <c r="AL143" s="1421"/>
    </row>
    <row r="144" spans="1:38" hidden="1" outlineLevel="1">
      <c r="A144" s="232"/>
      <c r="B144" s="145"/>
      <c r="C144" s="137">
        <v>2</v>
      </c>
      <c r="D144" s="2793" t="s">
        <v>586</v>
      </c>
      <c r="E144" s="2794"/>
      <c r="F144" s="2794"/>
      <c r="G144" s="2794"/>
      <c r="H144" s="2794"/>
      <c r="I144" s="2794"/>
      <c r="J144" s="2794"/>
      <c r="K144" s="2794"/>
      <c r="L144" s="2794"/>
      <c r="M144" s="2794"/>
      <c r="N144" s="2794"/>
      <c r="O144" s="2794"/>
      <c r="P144" s="2794"/>
      <c r="Q144" s="2794"/>
      <c r="R144" s="2794"/>
      <c r="S144" s="2794"/>
      <c r="T144" s="2794"/>
      <c r="U144" s="2794"/>
      <c r="V144" s="2794"/>
      <c r="W144" s="2794"/>
      <c r="X144" s="2794"/>
      <c r="Y144" s="2794"/>
      <c r="Z144" s="2794"/>
      <c r="AA144" s="2794"/>
      <c r="AB144" s="137"/>
      <c r="AC144" s="137"/>
      <c r="AD144" s="137"/>
      <c r="AE144" s="137"/>
      <c r="AF144" s="137"/>
      <c r="AG144" s="137"/>
      <c r="AH144" s="137"/>
      <c r="AI144" s="137"/>
      <c r="AJ144" s="137"/>
      <c r="AK144" s="137"/>
      <c r="AL144" s="1421"/>
    </row>
    <row r="145" spans="1:38" hidden="1" outlineLevel="1">
      <c r="A145" s="232"/>
      <c r="B145" s="145"/>
      <c r="C145" s="137">
        <v>3</v>
      </c>
      <c r="D145" s="2793" t="s">
        <v>414</v>
      </c>
      <c r="E145" s="2794"/>
      <c r="F145" s="2794"/>
      <c r="G145" s="2794"/>
      <c r="H145" s="2794"/>
      <c r="I145" s="2794"/>
      <c r="J145" s="2794"/>
      <c r="K145" s="2794"/>
      <c r="L145" s="2794"/>
      <c r="M145" s="2794"/>
      <c r="N145" s="2794"/>
      <c r="O145" s="2794"/>
      <c r="P145" s="2794"/>
      <c r="Q145" s="2794"/>
      <c r="R145" s="2794"/>
      <c r="S145" s="2794"/>
      <c r="T145" s="2794"/>
      <c r="U145" s="2794"/>
      <c r="V145" s="2794"/>
      <c r="W145" s="2794"/>
      <c r="X145" s="2794"/>
      <c r="Y145" s="2794"/>
      <c r="Z145" s="2794"/>
      <c r="AA145" s="2794"/>
      <c r="AB145" s="137"/>
      <c r="AC145" s="137"/>
      <c r="AD145" s="137"/>
      <c r="AE145" s="137"/>
      <c r="AF145" s="137"/>
      <c r="AG145" s="137"/>
      <c r="AH145" s="137"/>
      <c r="AI145" s="137"/>
      <c r="AJ145" s="137"/>
      <c r="AK145" s="137"/>
      <c r="AL145" s="1421"/>
    </row>
    <row r="146" spans="1:38" hidden="1" outlineLevel="1">
      <c r="A146" s="232"/>
      <c r="B146" s="145"/>
      <c r="C146" s="137">
        <v>4</v>
      </c>
      <c r="D146" s="2793" t="s">
        <v>1013</v>
      </c>
      <c r="E146" s="2794"/>
      <c r="F146" s="2794"/>
      <c r="G146" s="2794"/>
      <c r="H146" s="2794"/>
      <c r="I146" s="2794"/>
      <c r="J146" s="2794"/>
      <c r="K146" s="2794"/>
      <c r="L146" s="2794"/>
      <c r="M146" s="2794"/>
      <c r="N146" s="2794"/>
      <c r="O146" s="2794"/>
      <c r="P146" s="2794"/>
      <c r="Q146" s="2794"/>
      <c r="R146" s="2794"/>
      <c r="S146" s="2794"/>
      <c r="T146" s="2794"/>
      <c r="U146" s="2794"/>
      <c r="V146" s="2794"/>
      <c r="W146" s="2794"/>
      <c r="X146" s="2794"/>
      <c r="Y146" s="2794"/>
      <c r="Z146" s="2794"/>
      <c r="AA146" s="2794"/>
      <c r="AB146" s="137"/>
      <c r="AC146" s="137"/>
      <c r="AD146" s="137"/>
      <c r="AE146" s="137"/>
      <c r="AF146" s="137"/>
      <c r="AG146" s="137"/>
      <c r="AH146" s="137"/>
      <c r="AI146" s="137"/>
      <c r="AJ146" s="137"/>
      <c r="AK146" s="137"/>
      <c r="AL146" s="1421"/>
    </row>
    <row r="147" spans="1:38" hidden="1" outlineLevel="1">
      <c r="A147" s="232"/>
      <c r="B147" s="145"/>
      <c r="C147" s="137">
        <v>5</v>
      </c>
      <c r="D147" s="2793" t="s">
        <v>1014</v>
      </c>
      <c r="E147" s="2794"/>
      <c r="F147" s="2794"/>
      <c r="G147" s="2794"/>
      <c r="H147" s="2794"/>
      <c r="I147" s="2794"/>
      <c r="J147" s="2794"/>
      <c r="K147" s="2794"/>
      <c r="L147" s="2794"/>
      <c r="M147" s="2794"/>
      <c r="N147" s="2794"/>
      <c r="O147" s="2794"/>
      <c r="P147" s="2794"/>
      <c r="Q147" s="2794"/>
      <c r="R147" s="2794"/>
      <c r="S147" s="2794"/>
      <c r="T147" s="2794"/>
      <c r="U147" s="2794"/>
      <c r="V147" s="2794"/>
      <c r="W147" s="2794"/>
      <c r="X147" s="2794"/>
      <c r="Y147" s="2794"/>
      <c r="Z147" s="2794"/>
      <c r="AA147" s="2794"/>
      <c r="AB147" s="137"/>
      <c r="AC147" s="137"/>
      <c r="AD147" s="137"/>
      <c r="AE147" s="137"/>
      <c r="AF147" s="137"/>
      <c r="AG147" s="137"/>
      <c r="AH147" s="137"/>
      <c r="AI147" s="137"/>
      <c r="AJ147" s="137"/>
      <c r="AK147" s="137"/>
      <c r="AL147" s="1421"/>
    </row>
    <row r="148" spans="1:38" hidden="1" outlineLevel="1">
      <c r="A148" s="485"/>
      <c r="B148" s="405"/>
      <c r="C148" s="1422"/>
      <c r="D148" s="1422"/>
      <c r="E148" s="1422"/>
      <c r="F148" s="1422"/>
      <c r="G148" s="1422"/>
      <c r="H148" s="1422"/>
      <c r="I148" s="1422"/>
      <c r="J148" s="1422"/>
      <c r="K148" s="1422"/>
      <c r="L148" s="1422"/>
      <c r="M148" s="1631"/>
      <c r="N148" s="1631"/>
      <c r="O148" s="1631"/>
      <c r="P148" s="1422"/>
      <c r="Q148" s="1422"/>
      <c r="R148" s="1422"/>
      <c r="S148" s="1422"/>
      <c r="T148" s="1422"/>
      <c r="U148" s="1422"/>
      <c r="V148" s="1422"/>
      <c r="W148" s="1422"/>
      <c r="X148" s="1422"/>
      <c r="Y148" s="1422"/>
      <c r="Z148" s="1422"/>
      <c r="AA148" s="1422"/>
      <c r="AB148" s="1422"/>
      <c r="AC148" s="1422"/>
      <c r="AD148" s="1422"/>
      <c r="AE148" s="1422"/>
      <c r="AF148" s="1422"/>
      <c r="AG148" s="1422"/>
      <c r="AH148" s="1422"/>
      <c r="AI148" s="1422"/>
      <c r="AJ148" s="1422"/>
      <c r="AK148" s="1422"/>
      <c r="AL148" s="1423"/>
    </row>
    <row r="149" spans="1:38" collapsed="1"/>
  </sheetData>
  <sheetProtection password="C634" sheet="1" objects="1" scenarios="1"/>
  <mergeCells count="105">
    <mergeCell ref="AI7:AI9"/>
    <mergeCell ref="AB7:AB9"/>
    <mergeCell ref="AF7:AF9"/>
    <mergeCell ref="AG7:AG9"/>
    <mergeCell ref="AH7:AH9"/>
    <mergeCell ref="AC7:AC9"/>
    <mergeCell ref="D89:AA89"/>
    <mergeCell ref="Y34:Y36"/>
    <mergeCell ref="Z34:Z36"/>
    <mergeCell ref="AA34:AA36"/>
    <mergeCell ref="D85:AA85"/>
    <mergeCell ref="D86:AA86"/>
    <mergeCell ref="D87:AA87"/>
    <mergeCell ref="D59:AA59"/>
    <mergeCell ref="D55:AA55"/>
    <mergeCell ref="D88:AA88"/>
    <mergeCell ref="AA64:AA66"/>
    <mergeCell ref="J65:X65"/>
    <mergeCell ref="D65:I65"/>
    <mergeCell ref="D56:AA56"/>
    <mergeCell ref="D64:X64"/>
    <mergeCell ref="Z64:Z66"/>
    <mergeCell ref="D8:I8"/>
    <mergeCell ref="AD7:AD9"/>
    <mergeCell ref="D7:X7"/>
    <mergeCell ref="Y7:Y9"/>
    <mergeCell ref="J8:X8"/>
    <mergeCell ref="Z7:Z9"/>
    <mergeCell ref="AA7:AA9"/>
    <mergeCell ref="AK64:AK66"/>
    <mergeCell ref="AE64:AE66"/>
    <mergeCell ref="AE7:AE9"/>
    <mergeCell ref="AK34:AK36"/>
    <mergeCell ref="AB34:AB36"/>
    <mergeCell ref="AC34:AC36"/>
    <mergeCell ref="AD34:AD36"/>
    <mergeCell ref="AE34:AE36"/>
    <mergeCell ref="AB64:AB66"/>
    <mergeCell ref="AK7:AK9"/>
    <mergeCell ref="AI64:AI66"/>
    <mergeCell ref="AD64:AD66"/>
    <mergeCell ref="AH34:AH36"/>
    <mergeCell ref="AI34:AI36"/>
    <mergeCell ref="AJ34:AJ36"/>
    <mergeCell ref="AG34:AG36"/>
    <mergeCell ref="AJ7:AJ9"/>
    <mergeCell ref="AF34:AF36"/>
    <mergeCell ref="AJ64:AJ66"/>
    <mergeCell ref="AF64:AF66"/>
    <mergeCell ref="AG64:AG66"/>
    <mergeCell ref="AH64:AH66"/>
    <mergeCell ref="D26:AA26"/>
    <mergeCell ref="D27:AA27"/>
    <mergeCell ref="D28:AA28"/>
    <mergeCell ref="D34:X34"/>
    <mergeCell ref="AC64:AC66"/>
    <mergeCell ref="D35:I35"/>
    <mergeCell ref="D30:AA30"/>
    <mergeCell ref="J35:X35"/>
    <mergeCell ref="D29:AA29"/>
    <mergeCell ref="Y64:Y66"/>
    <mergeCell ref="D57:AA57"/>
    <mergeCell ref="D58:AA58"/>
    <mergeCell ref="D114:AA114"/>
    <mergeCell ref="D115:AA115"/>
    <mergeCell ref="D116:AA116"/>
    <mergeCell ref="D117:AA117"/>
    <mergeCell ref="D118:AA118"/>
    <mergeCell ref="AH93:AH95"/>
    <mergeCell ref="AI93:AI95"/>
    <mergeCell ref="AJ93:AJ95"/>
    <mergeCell ref="AK93:AK95"/>
    <mergeCell ref="D94:I94"/>
    <mergeCell ref="J94:X94"/>
    <mergeCell ref="AC93:AC95"/>
    <mergeCell ref="AD93:AD95"/>
    <mergeCell ref="AE93:AE95"/>
    <mergeCell ref="AF93:AF95"/>
    <mergeCell ref="AG93:AG95"/>
    <mergeCell ref="D93:X93"/>
    <mergeCell ref="Y93:Y95"/>
    <mergeCell ref="Z93:Z95"/>
    <mergeCell ref="AA93:AA95"/>
    <mergeCell ref="AB93:AB95"/>
    <mergeCell ref="D143:AA143"/>
    <mergeCell ref="D144:AA144"/>
    <mergeCell ref="D145:AA145"/>
    <mergeCell ref="D146:AA146"/>
    <mergeCell ref="D147:AA147"/>
    <mergeCell ref="AH122:AH124"/>
    <mergeCell ref="AI122:AI124"/>
    <mergeCell ref="AJ122:AJ124"/>
    <mergeCell ref="AK122:AK124"/>
    <mergeCell ref="D123:I123"/>
    <mergeCell ref="J123:X123"/>
    <mergeCell ref="AC122:AC124"/>
    <mergeCell ref="AD122:AD124"/>
    <mergeCell ref="AE122:AE124"/>
    <mergeCell ref="AF122:AF124"/>
    <mergeCell ref="AG122:AG124"/>
    <mergeCell ref="D122:X122"/>
    <mergeCell ref="Y122:Y124"/>
    <mergeCell ref="Z122:Z124"/>
    <mergeCell ref="AA122:AA124"/>
    <mergeCell ref="AB122:AB124"/>
  </mergeCells>
  <phoneticPr fontId="55" type="noConversion"/>
  <pageMargins left="0.75" right="0.75" top="1" bottom="1" header="0.5" footer="0.5"/>
  <pageSetup paperSize="8" scale="61" orientation="landscape" r:id="rId1"/>
  <headerFooter alignWithMargins="0">
    <oddHeader>&amp;R&amp;"CG Omega,Bold"&amp;14&amp;A</oddHeader>
    <oddFooter>&amp;L&amp;8&amp;D
&amp;T&amp;R&amp;8&amp;Z&amp;F</oddFooter>
  </headerFooter>
  <legacyDrawing r:id="rId2"/>
</worksheet>
</file>

<file path=xl/worksheets/sheet9.xml><?xml version="1.0" encoding="utf-8"?>
<worksheet xmlns="http://schemas.openxmlformats.org/spreadsheetml/2006/main" xmlns:r="http://schemas.openxmlformats.org/officeDocument/2006/relationships">
  <sheetPr codeName="Sheet8"/>
  <dimension ref="A1:AM174"/>
  <sheetViews>
    <sheetView showZeros="0" zoomScale="70" workbookViewId="0">
      <pane ySplit="3" topLeftCell="A130" activePane="bottomLeft" state="frozen"/>
      <selection activeCell="H21" sqref="H21"/>
      <selection pane="bottomLeft" activeCell="C183" sqref="C183"/>
    </sheetView>
  </sheetViews>
  <sheetFormatPr defaultRowHeight="14.25"/>
  <cols>
    <col min="1" max="1" width="3.875" customWidth="1"/>
    <col min="2" max="2" width="45.75" customWidth="1"/>
    <col min="3" max="3" width="10.625" customWidth="1"/>
    <col min="4" max="4" width="10.875" customWidth="1"/>
    <col min="5" max="5" width="2.375" customWidth="1"/>
    <col min="6" max="6" width="10.875" customWidth="1"/>
    <col min="7" max="7" width="2.75" customWidth="1"/>
    <col min="8" max="18" width="10.25" customWidth="1"/>
    <col min="19" max="19" width="5.375" customWidth="1"/>
    <col min="20" max="20" width="11.5" customWidth="1"/>
    <col min="21" max="21" width="10.625" customWidth="1"/>
  </cols>
  <sheetData>
    <row r="1" spans="1:39" s="36" customFormat="1" ht="26.25">
      <c r="A1" s="67" t="str">
        <f>+Cover!$E$8</f>
        <v>Regulatory Reporting Pack (RRP)</v>
      </c>
      <c r="D1" s="39" t="str">
        <f>+'Check&amp;Bal report'!$H$1</f>
        <v xml:space="preserve"> </v>
      </c>
      <c r="E1" s="39"/>
      <c r="F1" s="39"/>
      <c r="I1" s="39"/>
      <c r="K1" s="94"/>
      <c r="L1" s="39"/>
      <c r="P1" s="38"/>
    </row>
    <row r="2" spans="1:39" s="36" customFormat="1" ht="26.25">
      <c r="A2" s="41" t="str">
        <f>+'Names and date input'!$D$21</f>
        <v>CN West</v>
      </c>
      <c r="B2" s="40"/>
      <c r="D2" s="37"/>
      <c r="E2" s="37"/>
      <c r="F2" s="39"/>
    </row>
    <row r="3" spans="1:39" s="70" customFormat="1" ht="27" thickBot="1">
      <c r="A3" s="69" t="str">
        <f>+'Names and date input'!$D$9</f>
        <v>2009-10</v>
      </c>
      <c r="D3" s="71"/>
      <c r="E3" s="71"/>
      <c r="F3" s="72"/>
    </row>
    <row r="4" spans="1:39">
      <c r="A4" s="1"/>
    </row>
    <row r="5" spans="1:39" ht="20.25">
      <c r="A5" s="2810" t="s">
        <v>870</v>
      </c>
      <c r="B5" s="2811"/>
      <c r="C5" s="2811"/>
      <c r="D5" s="2811"/>
      <c r="E5" s="2811"/>
      <c r="F5" s="2811"/>
      <c r="G5" s="2811"/>
    </row>
    <row r="6" spans="1:39">
      <c r="E6" s="12"/>
    </row>
    <row r="7" spans="1:39">
      <c r="E7" s="12"/>
      <c r="AM7" s="5"/>
    </row>
    <row r="8" spans="1:39" ht="15">
      <c r="A8" s="452" t="s">
        <v>1122</v>
      </c>
      <c r="B8" s="2"/>
      <c r="C8" s="17" t="s">
        <v>1123</v>
      </c>
      <c r="D8" s="16" t="s">
        <v>1168</v>
      </c>
      <c r="E8" s="454"/>
      <c r="F8" s="16" t="s">
        <v>1168</v>
      </c>
    </row>
    <row r="9" spans="1:39">
      <c r="E9" s="12"/>
    </row>
    <row r="10" spans="1:39">
      <c r="B10" t="s">
        <v>560</v>
      </c>
      <c r="C10" s="16" t="s">
        <v>155</v>
      </c>
      <c r="D10" s="679"/>
      <c r="E10" s="455"/>
    </row>
    <row r="11" spans="1:39">
      <c r="B11" t="s">
        <v>1173</v>
      </c>
      <c r="C11" s="16" t="s">
        <v>155</v>
      </c>
      <c r="D11" s="679"/>
      <c r="E11" s="455"/>
    </row>
    <row r="12" spans="1:39">
      <c r="B12" t="s">
        <v>147</v>
      </c>
      <c r="C12" s="16" t="s">
        <v>155</v>
      </c>
      <c r="D12" s="679"/>
      <c r="E12" s="455"/>
    </row>
    <row r="13" spans="1:39">
      <c r="B13" t="s">
        <v>561</v>
      </c>
      <c r="C13" s="16" t="s">
        <v>155</v>
      </c>
      <c r="D13" s="679"/>
      <c r="E13" s="455"/>
    </row>
    <row r="14" spans="1:39">
      <c r="D14" s="102"/>
      <c r="E14" s="13"/>
      <c r="F14" s="680">
        <f>SUM(D10:D13)</f>
        <v>0</v>
      </c>
    </row>
    <row r="15" spans="1:39">
      <c r="D15" s="9"/>
      <c r="E15" s="12"/>
    </row>
    <row r="16" spans="1:39">
      <c r="B16" t="s">
        <v>480</v>
      </c>
      <c r="C16" s="16"/>
      <c r="D16" s="679"/>
      <c r="E16" s="383"/>
    </row>
    <row r="17" spans="2:19">
      <c r="B17" s="214" t="s">
        <v>898</v>
      </c>
      <c r="D17" s="679"/>
      <c r="E17" s="455"/>
    </row>
    <row r="18" spans="2:19" ht="14.25" customHeight="1">
      <c r="B18" s="214" t="s">
        <v>899</v>
      </c>
      <c r="C18" s="16" t="s">
        <v>406</v>
      </c>
      <c r="D18" s="679"/>
      <c r="E18" s="455"/>
    </row>
    <row r="19" spans="2:19">
      <c r="B19" s="342" t="s">
        <v>505</v>
      </c>
      <c r="C19" s="16" t="s">
        <v>406</v>
      </c>
      <c r="D19" s="679"/>
      <c r="E19" s="383"/>
    </row>
    <row r="20" spans="2:19">
      <c r="B20" s="342" t="s">
        <v>1174</v>
      </c>
      <c r="C20" s="16" t="s">
        <v>406</v>
      </c>
      <c r="D20" s="679"/>
      <c r="E20" s="383"/>
    </row>
    <row r="21" spans="2:19">
      <c r="C21" s="16"/>
      <c r="D21" s="456"/>
      <c r="E21" s="348"/>
      <c r="F21" s="681">
        <f>SUM(D16:D20)</f>
        <v>0</v>
      </c>
    </row>
    <row r="22" spans="2:19">
      <c r="C22" s="16"/>
      <c r="D22" s="9"/>
      <c r="E22" s="12"/>
    </row>
    <row r="23" spans="2:19">
      <c r="E23" s="12"/>
      <c r="F23" s="21"/>
    </row>
    <row r="24" spans="2:19">
      <c r="B24" s="445" t="s">
        <v>759</v>
      </c>
      <c r="E24" s="12"/>
      <c r="F24" s="680">
        <f>F14+F21</f>
        <v>0</v>
      </c>
    </row>
    <row r="25" spans="2:19" s="1309" customFormat="1">
      <c r="E25" s="1310"/>
      <c r="F25" s="1311"/>
      <c r="H25" s="1312" t="s">
        <v>1004</v>
      </c>
      <c r="I25" s="1312" t="str">
        <f>+'Names and date input'!$D$28</f>
        <v>RP1</v>
      </c>
      <c r="J25" s="1312" t="str">
        <f>+'Names and date input'!$D$29</f>
        <v>RP2</v>
      </c>
      <c r="K25" s="1312" t="str">
        <f>+'Names and date input'!$D$30</f>
        <v>RP3</v>
      </c>
      <c r="L25" s="1312" t="str">
        <f>+'Names and date input'!$D$31</f>
        <v>RP4</v>
      </c>
      <c r="M25" s="1312" t="str">
        <f>+'Names and date input'!$D$32</f>
        <v>RP5</v>
      </c>
      <c r="N25" s="1312" t="str">
        <f>+'Names and date input'!$D$33</f>
        <v>RP6</v>
      </c>
      <c r="O25" s="1312" t="str">
        <f>+'Names and date input'!$D$34</f>
        <v>RP7</v>
      </c>
      <c r="P25" s="1312" t="str">
        <f>+'Names and date input'!$D$35</f>
        <v>RP8</v>
      </c>
      <c r="Q25" s="1312" t="str">
        <f>+'Names and date input'!$D$36</f>
        <v>RP9</v>
      </c>
      <c r="R25" s="1312" t="str">
        <f>+'Names and date input'!$D$37</f>
        <v>RP10</v>
      </c>
    </row>
    <row r="26" spans="2:19">
      <c r="B26" t="s">
        <v>760</v>
      </c>
      <c r="E26" s="12"/>
      <c r="H26" s="42" t="s">
        <v>1168</v>
      </c>
      <c r="I26" s="42" t="s">
        <v>1168</v>
      </c>
      <c r="J26" s="42" t="s">
        <v>1168</v>
      </c>
      <c r="K26" s="42" t="s">
        <v>1168</v>
      </c>
      <c r="L26" s="42" t="s">
        <v>1168</v>
      </c>
      <c r="M26" s="42" t="s">
        <v>1168</v>
      </c>
      <c r="N26" s="42" t="s">
        <v>1168</v>
      </c>
      <c r="O26" s="42" t="s">
        <v>1168</v>
      </c>
      <c r="P26" s="42" t="s">
        <v>1168</v>
      </c>
      <c r="Q26" s="42" t="s">
        <v>1168</v>
      </c>
      <c r="R26" s="42" t="s">
        <v>1168</v>
      </c>
    </row>
    <row r="27" spans="2:19">
      <c r="B27" s="2148"/>
      <c r="D27" s="679"/>
      <c r="H27" s="800"/>
      <c r="I27" s="800"/>
      <c r="J27" s="800"/>
      <c r="K27" s="800"/>
      <c r="L27" s="800"/>
      <c r="M27" s="800"/>
      <c r="N27" s="800"/>
      <c r="O27" s="800"/>
      <c r="P27" s="800"/>
      <c r="Q27" s="800"/>
      <c r="R27" s="800"/>
      <c r="S27" s="207" t="str">
        <f>IF(D27&lt;&gt;SUM(H27:R27),"error","OK")</f>
        <v>OK</v>
      </c>
    </row>
    <row r="28" spans="2:19">
      <c r="B28" s="2148"/>
      <c r="D28" s="679"/>
      <c r="E28" s="455"/>
      <c r="H28" s="800"/>
      <c r="I28" s="800"/>
      <c r="J28" s="800"/>
      <c r="K28" s="800"/>
      <c r="L28" s="800"/>
      <c r="M28" s="800"/>
      <c r="N28" s="800"/>
      <c r="O28" s="800"/>
      <c r="P28" s="800"/>
      <c r="Q28" s="800"/>
      <c r="R28" s="800"/>
      <c r="S28" s="207" t="str">
        <f t="shared" ref="S28:S47" si="0">IF(D28&lt;&gt;SUM(H28:R28),"error","OK")</f>
        <v>OK</v>
      </c>
    </row>
    <row r="29" spans="2:19">
      <c r="B29" s="2148"/>
      <c r="D29" s="679"/>
      <c r="H29" s="800"/>
      <c r="I29" s="800"/>
      <c r="J29" s="800"/>
      <c r="K29" s="800"/>
      <c r="L29" s="800"/>
      <c r="M29" s="800"/>
      <c r="N29" s="800"/>
      <c r="O29" s="800"/>
      <c r="P29" s="800"/>
      <c r="Q29" s="800"/>
      <c r="R29" s="800"/>
      <c r="S29" s="207" t="str">
        <f t="shared" si="0"/>
        <v>OK</v>
      </c>
    </row>
    <row r="30" spans="2:19">
      <c r="B30" s="2148"/>
      <c r="D30" s="679"/>
      <c r="E30" s="455"/>
      <c r="H30" s="800"/>
      <c r="I30" s="800"/>
      <c r="J30" s="800"/>
      <c r="K30" s="800"/>
      <c r="L30" s="800"/>
      <c r="M30" s="800"/>
      <c r="N30" s="800"/>
      <c r="O30" s="800"/>
      <c r="P30" s="800"/>
      <c r="Q30" s="800"/>
      <c r="R30" s="800"/>
      <c r="S30" s="207" t="str">
        <f t="shared" si="0"/>
        <v>OK</v>
      </c>
    </row>
    <row r="31" spans="2:19">
      <c r="B31" s="2148"/>
      <c r="D31" s="679"/>
      <c r="E31" s="455"/>
      <c r="H31" s="800"/>
      <c r="I31" s="800"/>
      <c r="J31" s="800"/>
      <c r="K31" s="800"/>
      <c r="L31" s="800"/>
      <c r="M31" s="800"/>
      <c r="N31" s="800"/>
      <c r="O31" s="800"/>
      <c r="P31" s="800"/>
      <c r="Q31" s="800"/>
      <c r="R31" s="800"/>
      <c r="S31" s="207" t="str">
        <f t="shared" si="0"/>
        <v>OK</v>
      </c>
    </row>
    <row r="32" spans="2:19">
      <c r="B32" s="2148"/>
      <c r="D32" s="679"/>
      <c r="E32" s="455"/>
      <c r="H32" s="800"/>
      <c r="I32" s="800"/>
      <c r="J32" s="800"/>
      <c r="K32" s="800"/>
      <c r="L32" s="800"/>
      <c r="M32" s="800"/>
      <c r="N32" s="800"/>
      <c r="O32" s="800"/>
      <c r="P32" s="800"/>
      <c r="Q32" s="800"/>
      <c r="R32" s="800"/>
      <c r="S32" s="207" t="str">
        <f t="shared" si="0"/>
        <v>OK</v>
      </c>
    </row>
    <row r="33" spans="2:19">
      <c r="B33" s="446"/>
      <c r="D33" s="679"/>
      <c r="E33" s="455"/>
      <c r="H33" s="800"/>
      <c r="I33" s="800"/>
      <c r="J33" s="800"/>
      <c r="K33" s="800"/>
      <c r="L33" s="800"/>
      <c r="M33" s="800"/>
      <c r="N33" s="800"/>
      <c r="O33" s="800"/>
      <c r="P33" s="800"/>
      <c r="Q33" s="800"/>
      <c r="R33" s="800"/>
      <c r="S33" s="207" t="str">
        <f t="shared" si="0"/>
        <v>OK</v>
      </c>
    </row>
    <row r="34" spans="2:19">
      <c r="B34" s="446"/>
      <c r="D34" s="679"/>
      <c r="E34" s="455"/>
      <c r="H34" s="800"/>
      <c r="I34" s="800"/>
      <c r="J34" s="800"/>
      <c r="K34" s="800"/>
      <c r="L34" s="800"/>
      <c r="M34" s="800"/>
      <c r="N34" s="800"/>
      <c r="O34" s="800"/>
      <c r="P34" s="800"/>
      <c r="Q34" s="800"/>
      <c r="R34" s="800"/>
      <c r="S34" s="207" t="str">
        <f t="shared" si="0"/>
        <v>OK</v>
      </c>
    </row>
    <row r="35" spans="2:19">
      <c r="B35" s="446"/>
      <c r="D35" s="679"/>
      <c r="E35" s="455"/>
      <c r="H35" s="800"/>
      <c r="I35" s="800"/>
      <c r="J35" s="800"/>
      <c r="K35" s="800"/>
      <c r="L35" s="800"/>
      <c r="M35" s="800"/>
      <c r="N35" s="800"/>
      <c r="O35" s="800"/>
      <c r="P35" s="800"/>
      <c r="Q35" s="800"/>
      <c r="R35" s="800"/>
      <c r="S35" s="207" t="str">
        <f t="shared" si="0"/>
        <v>OK</v>
      </c>
    </row>
    <row r="36" spans="2:19">
      <c r="B36" s="446"/>
      <c r="D36" s="679"/>
      <c r="E36" s="455"/>
      <c r="H36" s="800"/>
      <c r="I36" s="800"/>
      <c r="J36" s="800"/>
      <c r="K36" s="800"/>
      <c r="L36" s="800"/>
      <c r="M36" s="800"/>
      <c r="N36" s="800"/>
      <c r="O36" s="800"/>
      <c r="P36" s="800"/>
      <c r="Q36" s="800"/>
      <c r="R36" s="800"/>
      <c r="S36" s="207" t="str">
        <f t="shared" si="0"/>
        <v>OK</v>
      </c>
    </row>
    <row r="37" spans="2:19">
      <c r="B37" s="446"/>
      <c r="D37" s="679"/>
      <c r="E37" s="455"/>
      <c r="H37" s="800"/>
      <c r="I37" s="800"/>
      <c r="J37" s="800"/>
      <c r="K37" s="800"/>
      <c r="L37" s="800"/>
      <c r="M37" s="800"/>
      <c r="N37" s="800"/>
      <c r="O37" s="800"/>
      <c r="P37" s="800"/>
      <c r="Q37" s="800"/>
      <c r="R37" s="800"/>
      <c r="S37" s="207" t="str">
        <f t="shared" si="0"/>
        <v>OK</v>
      </c>
    </row>
    <row r="38" spans="2:19">
      <c r="B38" s="446"/>
      <c r="D38" s="679"/>
      <c r="E38" s="455"/>
      <c r="H38" s="800"/>
      <c r="I38" s="800"/>
      <c r="J38" s="800"/>
      <c r="K38" s="800"/>
      <c r="L38" s="800"/>
      <c r="M38" s="800"/>
      <c r="N38" s="800"/>
      <c r="O38" s="800"/>
      <c r="P38" s="800"/>
      <c r="Q38" s="800"/>
      <c r="R38" s="800"/>
      <c r="S38" s="207" t="str">
        <f t="shared" si="0"/>
        <v>OK</v>
      </c>
    </row>
    <row r="39" spans="2:19">
      <c r="B39" s="446"/>
      <c r="D39" s="679"/>
      <c r="E39" s="455"/>
      <c r="H39" s="800"/>
      <c r="I39" s="800"/>
      <c r="J39" s="800"/>
      <c r="K39" s="800"/>
      <c r="L39" s="800"/>
      <c r="M39" s="800"/>
      <c r="N39" s="800"/>
      <c r="O39" s="800"/>
      <c r="P39" s="800"/>
      <c r="Q39" s="800"/>
      <c r="R39" s="800"/>
      <c r="S39" s="207" t="str">
        <f t="shared" si="0"/>
        <v>OK</v>
      </c>
    </row>
    <row r="40" spans="2:19">
      <c r="B40" s="446"/>
      <c r="D40" s="679"/>
      <c r="E40" s="455"/>
      <c r="H40" s="800"/>
      <c r="I40" s="800"/>
      <c r="J40" s="800"/>
      <c r="K40" s="800"/>
      <c r="L40" s="800"/>
      <c r="M40" s="800"/>
      <c r="N40" s="800"/>
      <c r="O40" s="800"/>
      <c r="P40" s="800"/>
      <c r="Q40" s="800"/>
      <c r="R40" s="800"/>
      <c r="S40" s="207" t="str">
        <f t="shared" si="0"/>
        <v>OK</v>
      </c>
    </row>
    <row r="41" spans="2:19">
      <c r="B41" s="446"/>
      <c r="D41" s="679"/>
      <c r="E41" s="455"/>
      <c r="H41" s="800"/>
      <c r="I41" s="800"/>
      <c r="J41" s="800"/>
      <c r="K41" s="800"/>
      <c r="L41" s="800"/>
      <c r="M41" s="800"/>
      <c r="N41" s="800"/>
      <c r="O41" s="800"/>
      <c r="P41" s="800"/>
      <c r="Q41" s="800"/>
      <c r="R41" s="800"/>
      <c r="S41" s="207" t="str">
        <f t="shared" si="0"/>
        <v>OK</v>
      </c>
    </row>
    <row r="42" spans="2:19">
      <c r="B42" s="446"/>
      <c r="D42" s="679"/>
      <c r="E42" s="455"/>
      <c r="H42" s="800"/>
      <c r="I42" s="800"/>
      <c r="J42" s="800"/>
      <c r="K42" s="800"/>
      <c r="L42" s="800"/>
      <c r="M42" s="800"/>
      <c r="N42" s="800"/>
      <c r="O42" s="800"/>
      <c r="P42" s="800"/>
      <c r="Q42" s="800"/>
      <c r="R42" s="800"/>
      <c r="S42" s="207" t="str">
        <f t="shared" si="0"/>
        <v>OK</v>
      </c>
    </row>
    <row r="43" spans="2:19">
      <c r="B43" s="446"/>
      <c r="D43" s="679"/>
      <c r="E43" s="455"/>
      <c r="H43" s="800"/>
      <c r="I43" s="800"/>
      <c r="J43" s="800"/>
      <c r="K43" s="800"/>
      <c r="L43" s="800"/>
      <c r="M43" s="800"/>
      <c r="N43" s="800"/>
      <c r="O43" s="800"/>
      <c r="P43" s="800"/>
      <c r="Q43" s="800"/>
      <c r="R43" s="800"/>
      <c r="S43" s="207" t="str">
        <f t="shared" si="0"/>
        <v>OK</v>
      </c>
    </row>
    <row r="44" spans="2:19">
      <c r="B44" s="446"/>
      <c r="D44" s="679"/>
      <c r="E44" s="455"/>
      <c r="H44" s="800"/>
      <c r="I44" s="800"/>
      <c r="J44" s="800"/>
      <c r="K44" s="800"/>
      <c r="L44" s="800"/>
      <c r="M44" s="800"/>
      <c r="N44" s="800"/>
      <c r="O44" s="800"/>
      <c r="P44" s="800"/>
      <c r="Q44" s="800"/>
      <c r="R44" s="800"/>
      <c r="S44" s="207" t="str">
        <f t="shared" si="0"/>
        <v>OK</v>
      </c>
    </row>
    <row r="45" spans="2:19">
      <c r="B45" s="446"/>
      <c r="D45" s="679"/>
      <c r="E45" s="455"/>
      <c r="H45" s="800"/>
      <c r="I45" s="800"/>
      <c r="J45" s="800"/>
      <c r="K45" s="800"/>
      <c r="L45" s="800"/>
      <c r="M45" s="800"/>
      <c r="N45" s="800"/>
      <c r="O45" s="800"/>
      <c r="P45" s="800"/>
      <c r="Q45" s="800"/>
      <c r="R45" s="800"/>
      <c r="S45" s="207" t="str">
        <f t="shared" si="0"/>
        <v>OK</v>
      </c>
    </row>
    <row r="46" spans="2:19">
      <c r="B46" s="446"/>
      <c r="D46" s="679"/>
      <c r="E46" s="455"/>
      <c r="H46" s="800"/>
      <c r="I46" s="800"/>
      <c r="J46" s="800"/>
      <c r="K46" s="800"/>
      <c r="L46" s="800"/>
      <c r="M46" s="800"/>
      <c r="N46" s="800"/>
      <c r="O46" s="800"/>
      <c r="P46" s="800"/>
      <c r="Q46" s="800"/>
      <c r="R46" s="800"/>
      <c r="S46" s="207" t="str">
        <f t="shared" si="0"/>
        <v>OK</v>
      </c>
    </row>
    <row r="47" spans="2:19">
      <c r="B47" s="446"/>
      <c r="D47" s="679"/>
      <c r="E47" s="455"/>
      <c r="H47" s="800"/>
      <c r="I47" s="800"/>
      <c r="J47" s="800"/>
      <c r="K47" s="800"/>
      <c r="L47" s="800"/>
      <c r="M47" s="800"/>
      <c r="N47" s="800"/>
      <c r="O47" s="800"/>
      <c r="P47" s="800"/>
      <c r="Q47" s="800"/>
      <c r="R47" s="800"/>
      <c r="S47" s="207" t="str">
        <f t="shared" si="0"/>
        <v>OK</v>
      </c>
    </row>
    <row r="48" spans="2:19">
      <c r="B48" s="445" t="s">
        <v>173</v>
      </c>
      <c r="D48" s="102"/>
      <c r="E48" s="13"/>
      <c r="F48" s="681">
        <f>SUM(D27:D47)</f>
        <v>0</v>
      </c>
      <c r="H48" s="931">
        <f t="shared" ref="H48:R48" si="1">SUM(H27:H47)</f>
        <v>0</v>
      </c>
      <c r="I48" s="931">
        <f t="shared" si="1"/>
        <v>0</v>
      </c>
      <c r="J48" s="931">
        <f t="shared" si="1"/>
        <v>0</v>
      </c>
      <c r="K48" s="931">
        <f t="shared" si="1"/>
        <v>0</v>
      </c>
      <c r="L48" s="931">
        <f t="shared" si="1"/>
        <v>0</v>
      </c>
      <c r="M48" s="931">
        <f t="shared" si="1"/>
        <v>0</v>
      </c>
      <c r="N48" s="931">
        <f t="shared" si="1"/>
        <v>0</v>
      </c>
      <c r="O48" s="931">
        <f t="shared" si="1"/>
        <v>0</v>
      </c>
      <c r="P48" s="931">
        <f t="shared" si="1"/>
        <v>0</v>
      </c>
      <c r="Q48" s="931">
        <f t="shared" si="1"/>
        <v>0</v>
      </c>
      <c r="R48" s="931">
        <f t="shared" si="1"/>
        <v>0</v>
      </c>
    </row>
    <row r="49" spans="2:8">
      <c r="B49" s="445"/>
      <c r="D49" s="9"/>
      <c r="E49" s="13"/>
      <c r="F49" s="526"/>
    </row>
    <row r="50" spans="2:8">
      <c r="B50" s="265" t="s">
        <v>1194</v>
      </c>
      <c r="D50" s="9"/>
      <c r="E50" s="13"/>
      <c r="F50" s="681">
        <f>+F24+F48</f>
        <v>0</v>
      </c>
    </row>
    <row r="51" spans="2:8">
      <c r="B51" s="445"/>
      <c r="D51" s="9"/>
      <c r="E51" s="13"/>
      <c r="F51" s="364"/>
    </row>
    <row r="52" spans="2:8">
      <c r="B52" s="343" t="s">
        <v>436</v>
      </c>
      <c r="C52" s="16"/>
      <c r="E52" s="12"/>
    </row>
    <row r="53" spans="2:8" ht="28.5">
      <c r="B53" s="896" t="s">
        <v>1160</v>
      </c>
      <c r="C53" s="16" t="s">
        <v>298</v>
      </c>
      <c r="D53" s="682">
        <f>-SUM('2.5 Atypicals &amp; provisions'!AN20:AN34)</f>
        <v>0</v>
      </c>
      <c r="F53" s="12"/>
      <c r="H53" s="207"/>
    </row>
    <row r="54" spans="2:8" ht="28.5">
      <c r="B54" s="896" t="s">
        <v>1151</v>
      </c>
      <c r="C54" s="16" t="s">
        <v>298</v>
      </c>
      <c r="D54" s="682">
        <f>-SUM('2.5 Atypicals &amp; provisions'!AN78:AN92)</f>
        <v>0</v>
      </c>
      <c r="F54" s="12"/>
      <c r="H54" s="207"/>
    </row>
    <row r="55" spans="2:8">
      <c r="B55" s="491" t="s">
        <v>862</v>
      </c>
      <c r="C55" s="16" t="s">
        <v>298</v>
      </c>
      <c r="D55" s="683">
        <f>+'2.5 Atypicals &amp; provisions'!AN250</f>
        <v>0</v>
      </c>
      <c r="F55" s="12"/>
    </row>
    <row r="56" spans="2:8">
      <c r="B56" s="491"/>
      <c r="C56" s="16"/>
      <c r="F56" s="681">
        <f>SUM(D53:D55)</f>
        <v>0</v>
      </c>
    </row>
    <row r="57" spans="2:8">
      <c r="E57" s="12"/>
    </row>
    <row r="58" spans="2:8">
      <c r="B58" s="525" t="s">
        <v>509</v>
      </c>
      <c r="C58" s="16"/>
      <c r="E58" s="12"/>
    </row>
    <row r="59" spans="2:8">
      <c r="B59" s="524" t="str">
        <f>+'2.6 Miscellaneous'!C9</f>
        <v>Pass through Costs</v>
      </c>
      <c r="C59" s="16" t="s">
        <v>300</v>
      </c>
      <c r="D59" s="682">
        <f>+'2.6 Miscellaneous'!H15</f>
        <v>0</v>
      </c>
      <c r="F59" s="12"/>
    </row>
    <row r="60" spans="2:8">
      <c r="B60" s="524" t="str">
        <f>+'2.6 Miscellaneous'!C16</f>
        <v>Costs inside scope of DPCR4 allowances</v>
      </c>
      <c r="C60" s="16" t="s">
        <v>300</v>
      </c>
      <c r="D60" s="682">
        <f>+'2.6 Miscellaneous'!H19</f>
        <v>0</v>
      </c>
      <c r="F60" s="12"/>
    </row>
    <row r="61" spans="2:8">
      <c r="B61" s="524" t="str">
        <f>+'2.6 Miscellaneous'!C20</f>
        <v>Costs outside scope of DPCR4 allowances</v>
      </c>
      <c r="C61" s="16" t="s">
        <v>300</v>
      </c>
      <c r="D61" s="683">
        <f>+'2.6 Miscellaneous'!H23</f>
        <v>0</v>
      </c>
      <c r="F61" s="12"/>
    </row>
    <row r="62" spans="2:8">
      <c r="B62" s="343"/>
      <c r="C62" s="16"/>
      <c r="E62" s="12"/>
      <c r="F62" s="681">
        <f>SUM(D59:D61)</f>
        <v>0</v>
      </c>
    </row>
    <row r="63" spans="2:8">
      <c r="E63" s="12"/>
    </row>
    <row r="64" spans="2:8" ht="15" thickBot="1">
      <c r="B64" s="265" t="s">
        <v>309</v>
      </c>
      <c r="E64" s="12"/>
      <c r="F64" s="684">
        <f>+F50-F56-F62</f>
        <v>0</v>
      </c>
    </row>
    <row r="65" spans="1:7" ht="15" thickTop="1">
      <c r="E65" s="12"/>
    </row>
    <row r="66" spans="1:7">
      <c r="B66" s="452" t="s">
        <v>309</v>
      </c>
      <c r="E66" s="12"/>
    </row>
    <row r="67" spans="1:7">
      <c r="E67" s="12"/>
    </row>
    <row r="68" spans="1:7">
      <c r="B68" s="342" t="s">
        <v>623</v>
      </c>
      <c r="C68" s="16" t="s">
        <v>174</v>
      </c>
      <c r="D68" s="682">
        <f>'2.2 Detailed Cost Matrix'!AE209</f>
        <v>0</v>
      </c>
      <c r="E68" s="12"/>
    </row>
    <row r="69" spans="1:7">
      <c r="B69" s="342" t="s">
        <v>622</v>
      </c>
      <c r="C69" s="16" t="s">
        <v>174</v>
      </c>
      <c r="D69" s="682">
        <f>SUM('2.2 Detailed Cost Matrix'!AF209:AH209)</f>
        <v>0</v>
      </c>
      <c r="E69" s="12"/>
    </row>
    <row r="70" spans="1:7">
      <c r="B70" s="342" t="s">
        <v>660</v>
      </c>
      <c r="C70" s="16" t="s">
        <v>174</v>
      </c>
      <c r="D70" s="682">
        <f>+'2.2 Detailed Cost Matrix'!AI209</f>
        <v>0</v>
      </c>
      <c r="E70" s="12"/>
    </row>
    <row r="71" spans="1:7">
      <c r="B71" s="342" t="s">
        <v>624</v>
      </c>
      <c r="C71" s="16" t="s">
        <v>174</v>
      </c>
      <c r="D71" s="682">
        <f>SUM('2.2 Detailed Cost Matrix'!AJ209:AK209)</f>
        <v>0</v>
      </c>
      <c r="E71" s="12"/>
    </row>
    <row r="72" spans="1:7">
      <c r="B72" s="342" t="s">
        <v>1172</v>
      </c>
      <c r="C72" s="16" t="s">
        <v>174</v>
      </c>
      <c r="D72" s="683">
        <f>SUM('2.2 Detailed Cost Matrix'!AL209:AM209)</f>
        <v>0</v>
      </c>
      <c r="E72" s="12"/>
    </row>
    <row r="73" spans="1:7" ht="15" thickBot="1">
      <c r="B73" s="265" t="s">
        <v>1195</v>
      </c>
      <c r="D73" s="456"/>
      <c r="E73" s="348"/>
      <c r="F73" s="685">
        <f>SUM(D68:D72)</f>
        <v>0</v>
      </c>
    </row>
    <row r="74" spans="1:7" ht="15" thickTop="1">
      <c r="F74" s="18" t="str">
        <f>IF(ABS(F64-F73)&lt;0.1, "OK", "error")</f>
        <v>OK</v>
      </c>
    </row>
    <row r="75" spans="1:7">
      <c r="E75" s="12"/>
    </row>
    <row r="76" spans="1:7">
      <c r="E76" s="12"/>
    </row>
    <row r="77" spans="1:7" ht="18">
      <c r="B77" s="54" t="s">
        <v>1218</v>
      </c>
      <c r="C77" s="35"/>
      <c r="D77" s="35"/>
      <c r="E77" s="35"/>
      <c r="F77" s="35"/>
      <c r="G77" s="1017"/>
    </row>
    <row r="78" spans="1:7" ht="15">
      <c r="A78" s="32"/>
      <c r="B78" s="2150"/>
      <c r="C78" s="55"/>
      <c r="D78" s="59" t="s">
        <v>481</v>
      </c>
      <c r="E78" s="1568"/>
      <c r="F78" s="35"/>
      <c r="G78" s="1017"/>
    </row>
    <row r="79" spans="1:7">
      <c r="A79" s="1570" t="s">
        <v>963</v>
      </c>
      <c r="B79" s="591" t="s">
        <v>745</v>
      </c>
      <c r="C79" s="9"/>
      <c r="D79" s="1569">
        <f>'3.1 Net Debt and Borrowings'!F9</f>
        <v>0</v>
      </c>
      <c r="E79" s="56"/>
      <c r="F79" s="35"/>
      <c r="G79" s="1017"/>
    </row>
    <row r="80" spans="1:7">
      <c r="A80" s="1570" t="s">
        <v>964</v>
      </c>
      <c r="B80" s="591" t="s">
        <v>744</v>
      </c>
      <c r="C80" s="9"/>
      <c r="D80" s="1569">
        <f>'3.1 Net Debt and Borrowings'!F10</f>
        <v>0</v>
      </c>
      <c r="E80" s="56"/>
      <c r="F80" s="35"/>
      <c r="G80" s="1017"/>
    </row>
    <row r="81" spans="1:7">
      <c r="A81" s="1570" t="s">
        <v>52</v>
      </c>
      <c r="B81" s="591" t="s">
        <v>332</v>
      </c>
      <c r="C81" s="9"/>
      <c r="D81" s="1569">
        <f>'3.1 Net Debt and Borrowings'!F11</f>
        <v>0</v>
      </c>
      <c r="E81" s="56"/>
      <c r="F81" s="35"/>
      <c r="G81" s="1017"/>
    </row>
    <row r="82" spans="1:7">
      <c r="A82" s="1570" t="s">
        <v>712</v>
      </c>
      <c r="B82" s="591" t="s">
        <v>53</v>
      </c>
      <c r="C82" s="9"/>
      <c r="D82" s="1569">
        <f>'3.1 Net Debt and Borrowings'!F12</f>
        <v>0</v>
      </c>
      <c r="E82" s="56"/>
      <c r="F82" s="35"/>
      <c r="G82" s="1017"/>
    </row>
    <row r="83" spans="1:7">
      <c r="A83" s="57" t="s">
        <v>1133</v>
      </c>
      <c r="B83" s="591" t="s">
        <v>1171</v>
      </c>
      <c r="C83" s="9"/>
      <c r="D83" s="1569">
        <f>'3.1 Net Debt and Borrowings'!F13</f>
        <v>0</v>
      </c>
      <c r="E83" s="56"/>
      <c r="F83" s="35"/>
      <c r="G83" s="1017"/>
    </row>
    <row r="84" spans="1:7">
      <c r="A84" s="57" t="s">
        <v>1239</v>
      </c>
      <c r="B84" s="591" t="s">
        <v>1240</v>
      </c>
      <c r="C84" s="9"/>
      <c r="D84" s="1569">
        <f>'3.1 Net Debt and Borrowings'!F15</f>
        <v>0</v>
      </c>
      <c r="E84" s="56"/>
      <c r="F84" s="35"/>
      <c r="G84" s="1017"/>
    </row>
    <row r="85" spans="1:7" ht="15">
      <c r="A85" s="1913"/>
      <c r="B85" s="35"/>
      <c r="C85" s="479" t="s">
        <v>746</v>
      </c>
      <c r="D85" s="843">
        <f>SUM(D79:D84)</f>
        <v>0</v>
      </c>
      <c r="E85" s="56"/>
      <c r="F85" s="35"/>
      <c r="G85" s="1017"/>
    </row>
    <row r="86" spans="1:7">
      <c r="A86" s="1913"/>
      <c r="B86" s="35"/>
      <c r="C86" s="35"/>
      <c r="D86" s="35"/>
      <c r="E86" s="56"/>
      <c r="F86" s="35"/>
      <c r="G86" s="1017"/>
    </row>
    <row r="87" spans="1:7">
      <c r="A87" s="1913"/>
      <c r="B87" s="35" t="s">
        <v>1207</v>
      </c>
      <c r="C87" s="35"/>
      <c r="D87" s="679"/>
      <c r="E87" s="56"/>
      <c r="F87" s="35"/>
      <c r="G87" s="1017"/>
    </row>
    <row r="88" spans="1:7">
      <c r="A88" s="1913"/>
      <c r="B88" s="35"/>
      <c r="C88" s="35"/>
      <c r="D88" s="35"/>
      <c r="E88" s="56"/>
      <c r="F88" s="35"/>
      <c r="G88" s="1017"/>
    </row>
    <row r="89" spans="1:7">
      <c r="A89" s="1913"/>
      <c r="B89" s="35" t="s">
        <v>1208</v>
      </c>
      <c r="C89" s="35"/>
      <c r="D89" s="35"/>
      <c r="E89" s="56"/>
      <c r="F89" s="35"/>
      <c r="G89" s="1017"/>
    </row>
    <row r="90" spans="1:7">
      <c r="A90" s="1913"/>
      <c r="B90" s="2148"/>
      <c r="C90" s="35"/>
      <c r="D90" s="679"/>
      <c r="E90" s="56"/>
      <c r="F90" s="35"/>
      <c r="G90" s="1017"/>
    </row>
    <row r="91" spans="1:7">
      <c r="A91" s="1913"/>
      <c r="B91" s="2148"/>
      <c r="C91" s="35"/>
      <c r="D91" s="679"/>
      <c r="E91" s="56"/>
      <c r="F91" s="35"/>
      <c r="G91" s="1017"/>
    </row>
    <row r="92" spans="1:7">
      <c r="A92" s="1913"/>
      <c r="B92" s="2148"/>
      <c r="C92" s="35"/>
      <c r="D92" s="679"/>
      <c r="E92" s="56"/>
      <c r="F92" s="35"/>
      <c r="G92" s="1017"/>
    </row>
    <row r="93" spans="1:7">
      <c r="A93" s="1913"/>
      <c r="B93" s="2148"/>
      <c r="C93" s="35"/>
      <c r="D93" s="679"/>
      <c r="E93" s="56"/>
      <c r="F93" s="35"/>
      <c r="G93" s="1017"/>
    </row>
    <row r="94" spans="1:7">
      <c r="A94" s="1913"/>
      <c r="B94" s="2148"/>
      <c r="C94" s="35"/>
      <c r="D94" s="679"/>
      <c r="E94" s="56"/>
      <c r="F94" s="35"/>
      <c r="G94" s="1017"/>
    </row>
    <row r="95" spans="1:7">
      <c r="A95" s="1913"/>
      <c r="B95" s="2148"/>
      <c r="C95" s="35"/>
      <c r="D95" s="679"/>
      <c r="E95" s="56"/>
      <c r="F95" s="35"/>
      <c r="G95" s="1017"/>
    </row>
    <row r="96" spans="1:7">
      <c r="A96" s="1913"/>
      <c r="B96" s="35"/>
      <c r="C96" s="35"/>
      <c r="D96" s="843">
        <f>SUM(D87:D95)</f>
        <v>0</v>
      </c>
      <c r="E96" s="56"/>
      <c r="F96" s="35"/>
      <c r="G96" s="1017"/>
    </row>
    <row r="97" spans="1:21">
      <c r="A97" s="33"/>
      <c r="B97" s="58"/>
      <c r="C97" s="58"/>
      <c r="D97" s="2151" t="str">
        <f>IF(ABS(D85-D96)&lt;0.1,"OK","ERROR")</f>
        <v>OK</v>
      </c>
      <c r="E97" s="2152"/>
      <c r="F97" s="35"/>
      <c r="G97" s="1017"/>
    </row>
    <row r="98" spans="1:21">
      <c r="F98" s="35"/>
      <c r="G98" s="1017"/>
    </row>
    <row r="100" spans="1:21" ht="18">
      <c r="A100" s="2170" t="s">
        <v>1254</v>
      </c>
      <c r="B100" s="2166"/>
      <c r="C100" s="102"/>
      <c r="D100" s="102"/>
      <c r="E100" s="102"/>
      <c r="F100" s="102"/>
      <c r="G100" s="102"/>
      <c r="H100" s="102"/>
      <c r="I100" s="102"/>
      <c r="J100" s="101"/>
      <c r="L100" s="2170" t="s">
        <v>1253</v>
      </c>
      <c r="M100" s="2166"/>
      <c r="N100" s="102"/>
      <c r="O100" s="102"/>
      <c r="P100" s="102"/>
      <c r="Q100" s="102"/>
      <c r="R100" s="102"/>
      <c r="S100" s="102"/>
      <c r="T100" s="102"/>
      <c r="U100" s="101"/>
    </row>
    <row r="101" spans="1:21" ht="18">
      <c r="A101" s="1913"/>
      <c r="B101" s="54"/>
      <c r="C101" s="9"/>
      <c r="D101" s="9"/>
      <c r="E101" s="9"/>
      <c r="F101" s="9"/>
      <c r="G101" s="9"/>
      <c r="H101" s="9"/>
      <c r="I101" s="9"/>
      <c r="J101" s="1914"/>
      <c r="L101" s="2273" t="s">
        <v>1258</v>
      </c>
      <c r="M101" s="54"/>
      <c r="N101" s="9"/>
      <c r="O101" s="9"/>
      <c r="P101" s="9"/>
      <c r="Q101" s="9"/>
      <c r="R101" s="9"/>
      <c r="S101" s="9"/>
      <c r="T101" s="9"/>
      <c r="U101" s="1914"/>
    </row>
    <row r="102" spans="1:21">
      <c r="A102" s="1913"/>
      <c r="B102" s="9"/>
      <c r="C102" s="9" t="s">
        <v>1260</v>
      </c>
      <c r="D102" s="9" t="s">
        <v>849</v>
      </c>
      <c r="E102" s="9"/>
      <c r="F102" s="9" t="s">
        <v>1234</v>
      </c>
      <c r="G102" s="9"/>
      <c r="H102" s="9"/>
      <c r="I102" s="9" t="s">
        <v>1213</v>
      </c>
      <c r="J102" s="1914" t="s">
        <v>849</v>
      </c>
      <c r="L102" s="1913"/>
      <c r="M102" s="9"/>
      <c r="N102" s="9" t="s">
        <v>1213</v>
      </c>
      <c r="O102" s="9" t="s">
        <v>849</v>
      </c>
      <c r="P102" s="9"/>
      <c r="Q102" s="9" t="s">
        <v>1234</v>
      </c>
      <c r="R102" s="9"/>
      <c r="S102" s="9"/>
      <c r="T102" s="9" t="s">
        <v>1213</v>
      </c>
      <c r="U102" s="1914" t="s">
        <v>849</v>
      </c>
    </row>
    <row r="103" spans="1:21">
      <c r="A103" s="1913"/>
      <c r="B103" s="9"/>
      <c r="C103" s="9" t="s">
        <v>1261</v>
      </c>
      <c r="D103" s="9" t="s">
        <v>557</v>
      </c>
      <c r="E103" s="9"/>
      <c r="F103" s="9"/>
      <c r="G103" s="9"/>
      <c r="H103" s="9"/>
      <c r="I103" s="9" t="s">
        <v>1214</v>
      </c>
      <c r="J103" s="1914" t="s">
        <v>557</v>
      </c>
      <c r="L103" s="1913"/>
      <c r="M103" s="9"/>
      <c r="N103" s="9" t="s">
        <v>1214</v>
      </c>
      <c r="O103" s="9" t="s">
        <v>1264</v>
      </c>
      <c r="P103" s="9"/>
      <c r="Q103" s="9"/>
      <c r="R103" s="9"/>
      <c r="S103" s="9"/>
      <c r="T103" s="9" t="s">
        <v>1214</v>
      </c>
      <c r="U103" s="1914" t="s">
        <v>1264</v>
      </c>
    </row>
    <row r="104" spans="1:21">
      <c r="A104" s="1913"/>
      <c r="B104" s="9"/>
      <c r="C104" s="9"/>
      <c r="D104" s="9"/>
      <c r="E104" s="9"/>
      <c r="F104" s="9"/>
      <c r="G104" s="9"/>
      <c r="H104" s="2180"/>
      <c r="I104" s="9" t="s">
        <v>1262</v>
      </c>
      <c r="J104" s="1914" t="s">
        <v>1263</v>
      </c>
      <c r="L104" s="1913"/>
      <c r="M104" s="9"/>
      <c r="N104" s="9"/>
      <c r="O104" s="9"/>
      <c r="P104" s="9"/>
      <c r="Q104" s="9"/>
      <c r="R104" s="9"/>
      <c r="S104" s="2180"/>
      <c r="T104" s="9" t="s">
        <v>1262</v>
      </c>
      <c r="U104" s="1914"/>
    </row>
    <row r="105" spans="1:21">
      <c r="A105" s="1913"/>
      <c r="B105" s="9" t="s">
        <v>1257</v>
      </c>
      <c r="C105" s="1998"/>
      <c r="D105" s="1998"/>
      <c r="E105" s="9"/>
      <c r="F105" s="9" t="s">
        <v>1235</v>
      </c>
      <c r="G105" s="9"/>
      <c r="H105" s="9"/>
      <c r="I105" s="9"/>
      <c r="J105" s="1914"/>
      <c r="L105" s="1913"/>
      <c r="M105" s="2270" t="s">
        <v>1257</v>
      </c>
      <c r="N105" s="1998"/>
      <c r="O105" s="1998"/>
      <c r="P105" s="9"/>
      <c r="Q105" s="9" t="s">
        <v>1235</v>
      </c>
      <c r="R105" s="9"/>
      <c r="S105" s="9"/>
      <c r="T105" s="9"/>
      <c r="U105" s="1914"/>
    </row>
    <row r="106" spans="1:21">
      <c r="A106" s="1913"/>
      <c r="B106" s="9" t="s">
        <v>1256</v>
      </c>
      <c r="C106" s="1998"/>
      <c r="D106" s="1998"/>
      <c r="E106" s="9"/>
      <c r="G106" s="9" t="s">
        <v>792</v>
      </c>
      <c r="H106" s="9"/>
      <c r="I106" s="1998"/>
      <c r="J106" s="799"/>
      <c r="L106" s="1913"/>
      <c r="M106" s="2270" t="s">
        <v>1256</v>
      </c>
      <c r="N106" s="1998"/>
      <c r="O106" s="1998"/>
      <c r="P106" s="9"/>
      <c r="R106" s="9" t="s">
        <v>792</v>
      </c>
      <c r="S106" s="9"/>
      <c r="T106" s="1998"/>
      <c r="U106" s="799"/>
    </row>
    <row r="107" spans="1:21">
      <c r="A107" s="1913"/>
      <c r="B107" s="9" t="s">
        <v>1259</v>
      </c>
      <c r="C107" s="1998"/>
      <c r="D107" s="1998"/>
      <c r="E107" s="9"/>
      <c r="G107" s="13" t="s">
        <v>1236</v>
      </c>
      <c r="H107" s="9"/>
      <c r="I107" s="1998"/>
      <c r="J107" s="799"/>
      <c r="L107" s="1913"/>
      <c r="M107" s="2271" t="s">
        <v>1266</v>
      </c>
      <c r="N107" s="1998"/>
      <c r="O107" s="1998"/>
      <c r="P107" s="9"/>
      <c r="R107" s="13" t="s">
        <v>1236</v>
      </c>
      <c r="S107" s="9"/>
      <c r="T107" s="1998"/>
      <c r="U107" s="799"/>
    </row>
    <row r="108" spans="1:21">
      <c r="A108" s="1913"/>
      <c r="B108" s="13"/>
      <c r="C108" s="1998"/>
      <c r="D108" s="1998"/>
      <c r="E108" s="9"/>
      <c r="F108" s="9"/>
      <c r="G108" s="9" t="s">
        <v>1237</v>
      </c>
      <c r="H108" s="9"/>
      <c r="I108" s="1998"/>
      <c r="J108" s="799"/>
      <c r="L108" s="1913"/>
      <c r="M108" s="2271" t="s">
        <v>1265</v>
      </c>
      <c r="N108" s="1998"/>
      <c r="O108" s="1998"/>
      <c r="P108" s="9"/>
      <c r="Q108" s="9"/>
      <c r="R108" s="9" t="s">
        <v>1237</v>
      </c>
      <c r="S108" s="9"/>
      <c r="T108" s="1998"/>
      <c r="U108" s="799"/>
    </row>
    <row r="109" spans="1:21">
      <c r="A109" s="1913"/>
      <c r="B109" s="9"/>
      <c r="C109" s="1089"/>
      <c r="D109" s="1089"/>
      <c r="E109" s="9"/>
      <c r="F109" s="9"/>
      <c r="G109" s="9"/>
      <c r="H109" s="9"/>
      <c r="I109" s="9"/>
      <c r="J109" s="1914"/>
      <c r="L109" s="1913"/>
      <c r="M109" s="9"/>
      <c r="N109" s="1089"/>
      <c r="O109" s="1089"/>
      <c r="P109" s="9"/>
      <c r="Q109" s="9"/>
      <c r="R109" s="9"/>
      <c r="S109" s="9"/>
      <c r="T109" s="9"/>
      <c r="U109" s="1914"/>
    </row>
    <row r="110" spans="1:21">
      <c r="A110" s="1913"/>
      <c r="B110" s="9" t="s">
        <v>1219</v>
      </c>
      <c r="C110" s="843">
        <f>SUM(C105:C109)</f>
        <v>0</v>
      </c>
      <c r="D110" s="843">
        <f>SUM(D105:D109)</f>
        <v>0</v>
      </c>
      <c r="E110" s="9"/>
      <c r="F110" s="9"/>
      <c r="G110" s="9"/>
      <c r="H110" s="9"/>
      <c r="I110" s="843">
        <f>SUM(I105:I109)</f>
        <v>0</v>
      </c>
      <c r="J110" s="843">
        <f>SUM(J105:J109)</f>
        <v>0</v>
      </c>
      <c r="L110" s="1913"/>
      <c r="M110" s="9" t="s">
        <v>1219</v>
      </c>
      <c r="N110" s="843">
        <f>SUM(N105:N109)</f>
        <v>0</v>
      </c>
      <c r="O110" s="843">
        <f>SUM(O105:O109)</f>
        <v>0</v>
      </c>
      <c r="P110" s="9"/>
      <c r="Q110" s="9"/>
      <c r="R110" s="9"/>
      <c r="S110" s="9"/>
      <c r="T110" s="843">
        <f>SUM(T105:T109)</f>
        <v>0</v>
      </c>
      <c r="U110" s="843">
        <f>SUM(U105:U109)</f>
        <v>0</v>
      </c>
    </row>
    <row r="111" spans="1:21">
      <c r="A111" s="1913"/>
      <c r="B111" s="9"/>
      <c r="C111" s="9"/>
      <c r="D111" s="9"/>
      <c r="E111" s="9"/>
      <c r="F111" s="9"/>
      <c r="G111" s="9"/>
      <c r="H111" s="9"/>
      <c r="I111" s="2169"/>
      <c r="J111" s="2181"/>
      <c r="L111" s="1913"/>
      <c r="M111" s="9"/>
      <c r="N111" s="9"/>
      <c r="O111" s="9"/>
      <c r="P111" s="9"/>
      <c r="Q111" s="9"/>
      <c r="R111" s="9"/>
      <c r="S111" s="9"/>
      <c r="T111" s="2169" t="str">
        <f>IF(ABS(T110-N110)&lt;0.1,"OK","ERROR")</f>
        <v>OK</v>
      </c>
      <c r="U111" s="2181" t="str">
        <f>IF(ABS(U110-O110)&lt;0.1,"OK","ERROR")</f>
        <v>OK</v>
      </c>
    </row>
    <row r="112" spans="1:21">
      <c r="A112" s="1913" t="s">
        <v>1255</v>
      </c>
      <c r="B112" s="9"/>
      <c r="C112" s="9"/>
      <c r="D112" s="9"/>
      <c r="E112" s="9"/>
      <c r="F112" s="9"/>
      <c r="G112" s="9"/>
      <c r="H112" s="9"/>
      <c r="I112" s="9"/>
      <c r="J112" s="1914"/>
      <c r="L112" s="1913"/>
      <c r="M112" s="9"/>
      <c r="N112" s="9"/>
      <c r="O112" s="9"/>
      <c r="P112" s="9"/>
      <c r="Q112" s="9"/>
      <c r="R112" s="9"/>
      <c r="S112" s="9"/>
      <c r="T112" s="9"/>
      <c r="U112" s="1914"/>
    </row>
    <row r="113" spans="1:21">
      <c r="A113" s="1913"/>
      <c r="B113" s="9" t="s">
        <v>1215</v>
      </c>
      <c r="C113" s="9"/>
      <c r="D113" s="2163">
        <f>'2.2 Detailed Cost Matrix'!AN195</f>
        <v>0</v>
      </c>
      <c r="E113" s="9"/>
      <c r="F113" s="9"/>
      <c r="G113" s="9"/>
      <c r="H113" s="9"/>
      <c r="I113" s="9"/>
      <c r="J113" s="1914"/>
      <c r="L113" s="1913"/>
      <c r="N113" s="2270" t="s">
        <v>1215</v>
      </c>
      <c r="O113" s="2163">
        <f>'2.2 Detailed Cost Matrix'!AN195</f>
        <v>0</v>
      </c>
      <c r="P113" s="9"/>
      <c r="Q113" s="9"/>
      <c r="R113" s="9"/>
      <c r="S113" s="9"/>
      <c r="T113" s="9"/>
      <c r="U113" s="1914"/>
    </row>
    <row r="114" spans="1:21">
      <c r="A114" s="1913"/>
      <c r="B114" s="9" t="s">
        <v>1216</v>
      </c>
      <c r="C114" s="9"/>
      <c r="D114" s="683">
        <f>D18</f>
        <v>0</v>
      </c>
      <c r="E114" s="9"/>
      <c r="F114" s="9"/>
      <c r="G114" s="9"/>
      <c r="H114" s="9"/>
      <c r="I114" s="9"/>
      <c r="J114" s="1914"/>
      <c r="L114" s="1913"/>
      <c r="N114" s="2270" t="s">
        <v>1216</v>
      </c>
      <c r="O114" s="683">
        <f>D18</f>
        <v>0</v>
      </c>
      <c r="P114" s="9"/>
      <c r="Q114" s="9"/>
      <c r="R114" s="9"/>
      <c r="S114" s="9"/>
      <c r="T114" s="9"/>
      <c r="U114" s="1914"/>
    </row>
    <row r="115" spans="1:21">
      <c r="A115" s="1913"/>
      <c r="B115" s="9" t="s">
        <v>1217</v>
      </c>
      <c r="C115" s="2167"/>
      <c r="D115" s="843">
        <f>D113-D114</f>
        <v>0</v>
      </c>
      <c r="E115" s="13"/>
      <c r="F115" s="9"/>
      <c r="G115" s="9"/>
      <c r="H115" s="9"/>
      <c r="I115" s="9"/>
      <c r="J115" s="1914"/>
      <c r="L115" s="1913"/>
      <c r="M115" s="9" t="s">
        <v>1217</v>
      </c>
      <c r="N115" s="2167"/>
      <c r="O115" s="843">
        <f>O113-O114</f>
        <v>0</v>
      </c>
      <c r="P115" s="13"/>
      <c r="Q115" s="9"/>
      <c r="R115" s="9"/>
      <c r="S115" s="9"/>
      <c r="T115" s="9"/>
      <c r="U115" s="1914"/>
    </row>
    <row r="116" spans="1:21">
      <c r="A116" s="1913"/>
      <c r="B116" s="35" t="s">
        <v>1208</v>
      </c>
      <c r="C116" s="35"/>
      <c r="D116" s="35"/>
      <c r="E116" s="13"/>
      <c r="F116" s="9"/>
      <c r="G116" s="9"/>
      <c r="H116" s="9"/>
      <c r="I116" s="9"/>
      <c r="J116" s="1914"/>
      <c r="L116" s="1913"/>
      <c r="M116" s="35" t="s">
        <v>1208</v>
      </c>
      <c r="N116" s="35"/>
      <c r="O116" s="35"/>
      <c r="P116" s="13"/>
      <c r="Q116" s="9"/>
      <c r="R116" s="9"/>
      <c r="S116" s="9"/>
      <c r="T116" s="9"/>
      <c r="U116" s="1914"/>
    </row>
    <row r="117" spans="1:21">
      <c r="A117" s="1913"/>
      <c r="B117" s="2168"/>
      <c r="C117" s="35"/>
      <c r="D117" s="1998"/>
      <c r="E117" s="13"/>
      <c r="F117" s="9"/>
      <c r="G117" s="9"/>
      <c r="H117" s="9"/>
      <c r="I117" s="9"/>
      <c r="J117" s="1914"/>
      <c r="L117" s="1913"/>
      <c r="M117" s="2272"/>
      <c r="N117" s="35"/>
      <c r="O117" s="1998"/>
      <c r="P117" s="13"/>
      <c r="Q117" s="9"/>
      <c r="R117" s="9"/>
      <c r="S117" s="9"/>
      <c r="T117" s="9"/>
      <c r="U117" s="1914"/>
    </row>
    <row r="118" spans="1:21">
      <c r="A118" s="1913"/>
      <c r="B118" s="2168"/>
      <c r="C118" s="35"/>
      <c r="D118" s="1998"/>
      <c r="E118" s="13"/>
      <c r="F118" s="9"/>
      <c r="G118" s="9"/>
      <c r="H118" s="9"/>
      <c r="I118" s="9"/>
      <c r="J118" s="1914"/>
      <c r="L118" s="1913"/>
      <c r="M118" s="2272"/>
      <c r="N118" s="35"/>
      <c r="O118" s="1998"/>
      <c r="P118" s="13"/>
      <c r="Q118" s="9"/>
      <c r="R118" s="9"/>
      <c r="S118" s="9"/>
      <c r="T118" s="9"/>
      <c r="U118" s="1914"/>
    </row>
    <row r="119" spans="1:21">
      <c r="A119" s="1913"/>
      <c r="B119" s="2168"/>
      <c r="C119" s="35"/>
      <c r="D119" s="1998"/>
      <c r="E119" s="13"/>
      <c r="F119" s="9"/>
      <c r="G119" s="9"/>
      <c r="H119" s="9"/>
      <c r="I119" s="9"/>
      <c r="J119" s="1914"/>
      <c r="L119" s="1913"/>
      <c r="M119" s="2272"/>
      <c r="N119" s="35"/>
      <c r="O119" s="1998"/>
      <c r="P119" s="13"/>
      <c r="Q119" s="9"/>
      <c r="R119" s="9"/>
      <c r="S119" s="9"/>
      <c r="T119" s="9"/>
      <c r="U119" s="1914"/>
    </row>
    <row r="120" spans="1:21">
      <c r="A120" s="1913"/>
      <c r="B120" s="9"/>
      <c r="C120" s="9"/>
      <c r="D120" s="843">
        <f>SUM(D117:D119)</f>
        <v>0</v>
      </c>
      <c r="E120" s="13"/>
      <c r="F120" s="9"/>
      <c r="G120" s="9"/>
      <c r="H120" s="9"/>
      <c r="I120" s="9"/>
      <c r="J120" s="1914"/>
      <c r="L120" s="1913"/>
      <c r="M120" s="9"/>
      <c r="N120" s="9"/>
      <c r="O120" s="843">
        <f>SUM(O117:O119)</f>
        <v>0</v>
      </c>
      <c r="P120" s="13"/>
      <c r="Q120" s="9"/>
      <c r="R120" s="9"/>
      <c r="S120" s="9"/>
      <c r="T120" s="9"/>
      <c r="U120" s="1914"/>
    </row>
    <row r="121" spans="1:21">
      <c r="A121" s="1913"/>
      <c r="B121" s="9"/>
      <c r="C121" s="9"/>
      <c r="D121" s="2169" t="str">
        <f>IF(ROUND(D115,1)=ROUND(D120,1),"OK","ERROR")</f>
        <v>OK</v>
      </c>
      <c r="E121" s="9"/>
      <c r="F121" s="9"/>
      <c r="G121" s="9"/>
      <c r="H121" s="9"/>
      <c r="I121" s="9"/>
      <c r="J121" s="1914"/>
      <c r="L121" s="1913"/>
      <c r="M121" s="9"/>
      <c r="N121" s="9"/>
      <c r="O121" s="2169" t="str">
        <f>IF(ROUND(O115,1)=ROUND(O120,1),"OK","ERROR")</f>
        <v>OK</v>
      </c>
      <c r="P121" s="9"/>
      <c r="Q121" s="9"/>
      <c r="R121" s="9"/>
      <c r="S121" s="9"/>
      <c r="T121" s="9"/>
      <c r="U121" s="1914"/>
    </row>
    <row r="122" spans="1:21">
      <c r="A122" s="33"/>
      <c r="B122" s="21"/>
      <c r="C122" s="21"/>
      <c r="D122" s="21"/>
      <c r="E122" s="21"/>
      <c r="F122" s="21"/>
      <c r="G122" s="21"/>
      <c r="H122" s="21"/>
      <c r="I122" s="21"/>
      <c r="J122" s="99"/>
      <c r="L122" s="33"/>
      <c r="M122" s="21"/>
      <c r="N122" s="21"/>
      <c r="O122" s="21"/>
      <c r="P122" s="21"/>
      <c r="Q122" s="21"/>
      <c r="R122" s="21"/>
      <c r="S122" s="21"/>
      <c r="T122" s="21"/>
      <c r="U122" s="99"/>
    </row>
    <row r="124" spans="1:21">
      <c r="A124" s="9"/>
    </row>
    <row r="125" spans="1:21" ht="18">
      <c r="A125" s="2172" t="s">
        <v>1238</v>
      </c>
    </row>
    <row r="127" spans="1:21">
      <c r="A127" s="32"/>
      <c r="B127" s="102"/>
      <c r="C127" s="102"/>
      <c r="D127" s="2173"/>
      <c r="E127" s="2173"/>
      <c r="F127" s="102"/>
      <c r="G127" s="101"/>
    </row>
    <row r="128" spans="1:21" ht="15">
      <c r="A128" s="1913"/>
      <c r="B128" s="9"/>
      <c r="C128" s="2174" t="s">
        <v>1222</v>
      </c>
      <c r="D128" s="2174" t="s">
        <v>1223</v>
      </c>
      <c r="E128" s="2174"/>
      <c r="F128" s="2174" t="s">
        <v>160</v>
      </c>
      <c r="G128" s="1914"/>
    </row>
    <row r="129" spans="1:7">
      <c r="A129" s="1913"/>
      <c r="B129" s="9" t="s">
        <v>1224</v>
      </c>
      <c r="C129" s="2175">
        <f>'3.2 Cash Pension contributions'!AA121</f>
        <v>0</v>
      </c>
      <c r="D129" s="2175">
        <f>'3.2 Cash Pension contributions'!P91</f>
        <v>0</v>
      </c>
      <c r="E129" s="9"/>
      <c r="F129" s="2175">
        <f>SUM(C129:E129)</f>
        <v>0</v>
      </c>
      <c r="G129" s="1914"/>
    </row>
    <row r="130" spans="1:7">
      <c r="A130" s="1913"/>
      <c r="B130" s="35" t="s">
        <v>1208</v>
      </c>
      <c r="C130" s="35"/>
      <c r="D130" s="35"/>
      <c r="E130" s="9"/>
      <c r="F130" s="9"/>
      <c r="G130" s="1914"/>
    </row>
    <row r="131" spans="1:7">
      <c r="A131" s="1913"/>
      <c r="B131" s="2168"/>
      <c r="C131" s="1998"/>
      <c r="D131" s="1998"/>
      <c r="E131" s="9"/>
      <c r="F131" s="2175">
        <f>SUM(C131:E131)</f>
        <v>0</v>
      </c>
      <c r="G131" s="1914"/>
    </row>
    <row r="132" spans="1:7">
      <c r="A132" s="1913"/>
      <c r="B132" s="2168"/>
      <c r="C132" s="1998"/>
      <c r="D132" s="1998"/>
      <c r="E132" s="9"/>
      <c r="F132" s="2175">
        <f>SUM(C132:E132)</f>
        <v>0</v>
      </c>
      <c r="G132" s="1914"/>
    </row>
    <row r="133" spans="1:7">
      <c r="A133" s="1913"/>
      <c r="B133" s="2168"/>
      <c r="C133" s="1998"/>
      <c r="D133" s="1998"/>
      <c r="E133" s="9"/>
      <c r="F133" s="2175">
        <f>SUM(C133:E133)</f>
        <v>0</v>
      </c>
      <c r="G133" s="1914"/>
    </row>
    <row r="134" spans="1:7">
      <c r="A134" s="2176"/>
      <c r="B134" s="2168"/>
      <c r="C134" s="1998"/>
      <c r="D134" s="1998"/>
      <c r="E134" s="9"/>
      <c r="F134" s="2175">
        <f>SUM(C134:E134)</f>
        <v>0</v>
      </c>
      <c r="G134" s="1914"/>
    </row>
    <row r="135" spans="1:7" ht="15" thickBot="1">
      <c r="A135" s="2176"/>
      <c r="B135" s="2175" t="s">
        <v>1228</v>
      </c>
      <c r="C135" s="2179">
        <f>SUM(C129:C134)</f>
        <v>0</v>
      </c>
      <c r="D135" s="2179">
        <f>SUM(D129:D134)</f>
        <v>0</v>
      </c>
      <c r="E135" s="2175"/>
      <c r="F135" s="2179">
        <f>SUM(F129:F134)</f>
        <v>0</v>
      </c>
      <c r="G135" s="1914"/>
    </row>
    <row r="136" spans="1:7">
      <c r="A136" s="2176"/>
      <c r="B136" s="2175"/>
      <c r="C136" s="2169" t="str">
        <f>IF(ABS(C135-C141)&lt;0.1,"OK","ERROR")</f>
        <v>OK</v>
      </c>
      <c r="D136" s="2169" t="str">
        <f>IF(ABS(D135-D141)&lt;0.1,"OK","ERROR")</f>
        <v>OK</v>
      </c>
      <c r="E136" s="2175"/>
      <c r="F136" s="2169" t="str">
        <f>IF(ABS(F135-F141)&lt;0.1,"OK","ERROR")</f>
        <v>OK</v>
      </c>
      <c r="G136" s="1914"/>
    </row>
    <row r="137" spans="1:7">
      <c r="A137" s="1913"/>
      <c r="B137" s="9"/>
      <c r="C137" s="2175"/>
      <c r="D137" s="9"/>
      <c r="E137" s="9"/>
      <c r="F137" s="9"/>
      <c r="G137" s="1914"/>
    </row>
    <row r="138" spans="1:7">
      <c r="A138" s="1913"/>
      <c r="B138" s="9" t="s">
        <v>1225</v>
      </c>
      <c r="C138" s="2175">
        <f>'2.2 Detailed Cost Matrix'!AN25</f>
        <v>0</v>
      </c>
      <c r="D138" s="2175"/>
      <c r="E138" s="9"/>
      <c r="F138" s="2175">
        <f>SUM(C138:E138)</f>
        <v>0</v>
      </c>
      <c r="G138" s="1914"/>
    </row>
    <row r="139" spans="1:7">
      <c r="A139" s="1913"/>
      <c r="B139" s="9" t="s">
        <v>1226</v>
      </c>
      <c r="C139" s="2175">
        <f>'2.5 Atypicals &amp; provisions'!AN270</f>
        <v>0</v>
      </c>
      <c r="D139" s="2175"/>
      <c r="E139" s="9"/>
      <c r="F139" s="2175">
        <f>SUM(C139:E139)</f>
        <v>0</v>
      </c>
      <c r="G139" s="1914"/>
    </row>
    <row r="140" spans="1:7">
      <c r="A140" s="1913"/>
      <c r="B140" s="9" t="s">
        <v>1227</v>
      </c>
      <c r="C140" s="9"/>
      <c r="D140" s="2175">
        <f>'2.6 Miscellaneous'!G23</f>
        <v>0</v>
      </c>
      <c r="E140" s="9"/>
      <c r="F140" s="2175">
        <f>SUM(C140:E140)</f>
        <v>0</v>
      </c>
      <c r="G140" s="1914"/>
    </row>
    <row r="141" spans="1:7">
      <c r="A141" s="1913"/>
      <c r="B141" s="9" t="s">
        <v>1229</v>
      </c>
      <c r="C141" s="2178">
        <f>SUM(C138:C140)</f>
        <v>0</v>
      </c>
      <c r="D141" s="2178">
        <f>SUM(D138:D140)</f>
        <v>0</v>
      </c>
      <c r="E141" s="9"/>
      <c r="F141" s="2178">
        <f>SUM(F138:F140)</f>
        <v>0</v>
      </c>
      <c r="G141" s="1914"/>
    </row>
    <row r="142" spans="1:7">
      <c r="A142" s="1913"/>
      <c r="B142" s="2168"/>
      <c r="C142" s="1998"/>
      <c r="D142" s="1998">
        <f>-D140</f>
        <v>0</v>
      </c>
      <c r="E142" s="9"/>
      <c r="F142" s="2175">
        <f t="shared" ref="F142:F147" si="2">SUM(C142:E142)</f>
        <v>0</v>
      </c>
      <c r="G142" s="1914"/>
    </row>
    <row r="143" spans="1:7">
      <c r="A143" s="1913"/>
      <c r="B143" s="2168"/>
      <c r="C143" s="1998"/>
      <c r="D143" s="1998"/>
      <c r="E143" s="9"/>
      <c r="F143" s="2175">
        <f t="shared" si="2"/>
        <v>0</v>
      </c>
      <c r="G143" s="1914"/>
    </row>
    <row r="144" spans="1:7">
      <c r="A144" s="1913"/>
      <c r="B144" s="2168"/>
      <c r="C144" s="1998"/>
      <c r="D144" s="1998"/>
      <c r="E144" s="9"/>
      <c r="F144" s="2175">
        <f t="shared" si="2"/>
        <v>0</v>
      </c>
      <c r="G144" s="1914"/>
    </row>
    <row r="145" spans="1:7">
      <c r="A145" s="1913"/>
      <c r="B145" s="2168"/>
      <c r="C145" s="1998"/>
      <c r="D145" s="1998"/>
      <c r="E145" s="9"/>
      <c r="F145" s="2175">
        <f t="shared" si="2"/>
        <v>0</v>
      </c>
      <c r="G145" s="1914"/>
    </row>
    <row r="146" spans="1:7">
      <c r="A146" s="1913"/>
      <c r="B146" s="2168"/>
      <c r="C146" s="1998"/>
      <c r="D146" s="1998"/>
      <c r="E146" s="9"/>
      <c r="F146" s="2175">
        <f t="shared" si="2"/>
        <v>0</v>
      </c>
      <c r="G146" s="1914"/>
    </row>
    <row r="147" spans="1:7">
      <c r="A147" s="1913"/>
      <c r="B147" s="2168"/>
      <c r="C147" s="1998"/>
      <c r="D147" s="1998"/>
      <c r="E147" s="9"/>
      <c r="F147" s="2175">
        <f t="shared" si="2"/>
        <v>0</v>
      </c>
      <c r="G147" s="1914"/>
    </row>
    <row r="148" spans="1:7">
      <c r="A148" s="1913"/>
      <c r="B148" s="9" t="s">
        <v>1230</v>
      </c>
      <c r="C148" s="2177">
        <f>SUM(C141:C147)</f>
        <v>0</v>
      </c>
      <c r="D148" s="2177">
        <f>SUM(D141:D147)</f>
        <v>0</v>
      </c>
      <c r="E148" s="9"/>
      <c r="F148" s="2177">
        <f>SUM(F141:F147)</f>
        <v>0</v>
      </c>
      <c r="G148" s="1914"/>
    </row>
    <row r="149" spans="1:7">
      <c r="A149" s="1913"/>
      <c r="B149" s="9"/>
      <c r="C149" s="9"/>
      <c r="D149" s="9"/>
      <c r="E149" s="9"/>
      <c r="F149" s="9"/>
      <c r="G149" s="1914"/>
    </row>
    <row r="150" spans="1:7">
      <c r="A150" s="1913"/>
      <c r="B150" s="9" t="s">
        <v>1232</v>
      </c>
      <c r="C150" s="1998">
        <f>C138</f>
        <v>0</v>
      </c>
      <c r="D150" s="1998"/>
      <c r="E150" s="9"/>
      <c r="F150" s="2175">
        <f>SUM(C150:E150)</f>
        <v>0</v>
      </c>
      <c r="G150" s="1914"/>
    </row>
    <row r="151" spans="1:7">
      <c r="A151" s="1913"/>
      <c r="B151" s="9" t="s">
        <v>1233</v>
      </c>
      <c r="C151" s="1998"/>
      <c r="D151" s="1998"/>
      <c r="E151" s="9"/>
      <c r="F151" s="2175">
        <f>SUM(C151:E151)</f>
        <v>0</v>
      </c>
      <c r="G151" s="1914"/>
    </row>
    <row r="152" spans="1:7">
      <c r="A152" s="1913"/>
      <c r="B152" s="9" t="s">
        <v>1231</v>
      </c>
      <c r="C152" s="2177">
        <f>SUM(C150:C151)</f>
        <v>0</v>
      </c>
      <c r="D152" s="2177">
        <f>SUM(D150:D151)</f>
        <v>0</v>
      </c>
      <c r="E152" s="9"/>
      <c r="F152" s="843">
        <f>SUM(C152:E152)</f>
        <v>0</v>
      </c>
      <c r="G152" s="1914"/>
    </row>
    <row r="153" spans="1:7">
      <c r="A153" s="1913"/>
      <c r="B153" s="9"/>
      <c r="C153" s="2169" t="str">
        <f>IF(ABS(C152-C148)&lt;0.1,"OK","ERROR")</f>
        <v>OK</v>
      </c>
      <c r="D153" s="2169" t="str">
        <f>IF(ABS(D152-D148)&lt;0.1,"OK","ERROR")</f>
        <v>OK</v>
      </c>
      <c r="E153" s="9"/>
      <c r="F153" s="2169" t="str">
        <f>IF(ABS(F152-F148)&lt;0.1,"OK","ERROR")</f>
        <v>OK</v>
      </c>
      <c r="G153" s="1914"/>
    </row>
    <row r="154" spans="1:7">
      <c r="A154" s="33"/>
      <c r="B154" s="21"/>
      <c r="C154" s="21"/>
      <c r="D154" s="21"/>
      <c r="E154" s="21"/>
      <c r="F154" s="21"/>
      <c r="G154" s="99"/>
    </row>
    <row r="164" spans="2:2">
      <c r="B164" s="292"/>
    </row>
    <row r="165" spans="2:2">
      <c r="B165" s="292"/>
    </row>
    <row r="166" spans="2:2">
      <c r="B166" s="292"/>
    </row>
    <row r="167" spans="2:2">
      <c r="B167" s="292"/>
    </row>
    <row r="168" spans="2:2">
      <c r="B168" s="292"/>
    </row>
    <row r="169" spans="2:2">
      <c r="B169" s="293"/>
    </row>
    <row r="170" spans="2:2">
      <c r="B170" s="293"/>
    </row>
    <row r="171" spans="2:2">
      <c r="B171" s="293"/>
    </row>
    <row r="172" spans="2:2">
      <c r="B172" s="293"/>
    </row>
    <row r="173" spans="2:2">
      <c r="B173" s="293"/>
    </row>
    <row r="174" spans="2:2">
      <c r="B174" s="293"/>
    </row>
  </sheetData>
  <sheetProtection password="C634" sheet="1" objects="1" scenarios="1"/>
  <mergeCells count="1">
    <mergeCell ref="A5:G5"/>
  </mergeCells>
  <phoneticPr fontId="0" type="noConversion"/>
  <conditionalFormatting sqref="D16:D17">
    <cfRule type="cellIs" priority="1" stopIfTrue="1" operator="greaterThanOrEqual">
      <formula>0</formula>
    </cfRule>
  </conditionalFormatting>
  <conditionalFormatting sqref="D18:D20">
    <cfRule type="cellIs" priority="2" stopIfTrue="1" operator="lessThanOrEqual">
      <formula>0</formula>
    </cfRule>
  </conditionalFormatting>
  <dataValidations count="2">
    <dataValidation type="decimal" operator="greaterThanOrEqual" allowBlank="1" showInputMessage="1" showErrorMessage="1" sqref="D16:D17 D13 D10:D11">
      <formula1>0</formula1>
    </dataValidation>
    <dataValidation type="decimal" operator="lessThanOrEqual" allowBlank="1" showInputMessage="1" showErrorMessage="1" sqref="D18:D20 D12">
      <formula1>0</formula1>
    </dataValidation>
  </dataValidations>
  <printOptions horizontalCentered="1"/>
  <pageMargins left="0.15748031496062992" right="0.15748031496062992" top="0.51181102362204722" bottom="0.35433070866141736" header="0.31496062992125984" footer="0.11811023622047245"/>
  <pageSetup paperSize="8" scale="35" orientation="landscape" r:id="rId1"/>
  <headerFooter alignWithMargins="0">
    <oddHeader>&amp;R&amp;"CG Omega,Bold"&amp;18&amp;A</oddHeader>
    <oddFooter>&amp;L&amp;8&amp;D
&amp;T&amp;R&amp;8&amp;Z&amp;F</oddFooter>
  </headerFooter>
  <legacyDrawing r:id="rId2"/>
</worksheet>
</file>

<file path=xl/worksheets/sheet10.xml><?xml version="1.0" encoding="utf-8"?>
<worksheet xmlns="http://schemas.openxmlformats.org/spreadsheetml/2006/main" xmlns:r="http://schemas.openxmlformats.org/officeDocument/2006/relationships">
  <sheetPr codeName="Sheet61">
    <pageSetUpPr fitToPage="1"/>
  </sheetPr>
  <dimension ref="A1:AO213"/>
  <sheetViews>
    <sheetView showZeros="0" zoomScale="70" zoomScaleNormal="70" zoomScaleSheetLayoutView="70" workbookViewId="0">
      <pane xSplit="7" ySplit="9" topLeftCell="H10" activePane="bottomRight" state="frozen"/>
      <selection activeCell="H21" sqref="H21"/>
      <selection pane="topRight" activeCell="H21" sqref="H21"/>
      <selection pane="bottomLeft" activeCell="H21" sqref="H21"/>
      <selection pane="bottomRight" activeCell="F9" sqref="F9"/>
    </sheetView>
  </sheetViews>
  <sheetFormatPr defaultRowHeight="12.75"/>
  <cols>
    <col min="1" max="2" width="1.375" style="157" customWidth="1"/>
    <col min="3" max="5" width="1.375" style="148" customWidth="1"/>
    <col min="6" max="6" width="26.25" style="148" customWidth="1"/>
    <col min="7" max="7" width="4" style="148" customWidth="1"/>
    <col min="8" max="14" width="8.125" style="148" customWidth="1"/>
    <col min="15" max="17" width="8.125" style="156" customWidth="1"/>
    <col min="18" max="38" width="8.125" style="148" customWidth="1"/>
    <col min="39" max="39" width="8.125" style="157" customWidth="1"/>
    <col min="40" max="41" width="8.125" style="148" customWidth="1"/>
    <col min="42" max="16384" width="9" style="148"/>
  </cols>
  <sheetData>
    <row r="1" spans="1:40" s="241" customFormat="1" ht="26.25">
      <c r="A1" s="67" t="str">
        <f>+Cover!$E$8</f>
        <v>Regulatory Reporting Pack (RRP)</v>
      </c>
      <c r="E1" s="242"/>
      <c r="I1" s="39" t="str">
        <f>+'Check&amp;Bal report'!$H$1</f>
        <v xml:space="preserve"> </v>
      </c>
      <c r="K1" s="242"/>
      <c r="M1" s="242"/>
      <c r="S1" s="242"/>
    </row>
    <row r="2" spans="1:40" s="241" customFormat="1" ht="26.25">
      <c r="A2" s="41" t="str">
        <f>+'Names and date input'!$D$21</f>
        <v>CN West</v>
      </c>
      <c r="B2" s="243"/>
      <c r="D2" s="244"/>
      <c r="E2" s="242"/>
    </row>
    <row r="3" spans="1:40" s="245" customFormat="1" ht="27" thickBot="1">
      <c r="A3" s="69" t="str">
        <f>+'Names and date input'!$D$9</f>
        <v>2009-10</v>
      </c>
      <c r="D3" s="246"/>
      <c r="E3" s="247"/>
    </row>
    <row r="4" spans="1:40">
      <c r="A4" s="450"/>
      <c r="O4" s="148"/>
      <c r="P4" s="148"/>
      <c r="Q4" s="148"/>
      <c r="AL4" s="157"/>
    </row>
    <row r="5" spans="1:40" ht="13.5" thickBot="1">
      <c r="A5" s="158" t="s">
        <v>14</v>
      </c>
      <c r="O5" s="148"/>
      <c r="P5" s="148"/>
      <c r="Q5" s="148"/>
      <c r="AL5" s="157"/>
    </row>
    <row r="6" spans="1:40" ht="27.75" customHeight="1" thickBot="1">
      <c r="A6" s="451"/>
      <c r="B6" s="406"/>
      <c r="C6" s="135"/>
      <c r="D6" s="135"/>
      <c r="E6" s="135"/>
      <c r="F6" s="135"/>
      <c r="G6" s="135"/>
      <c r="H6" s="248"/>
      <c r="I6" s="249"/>
      <c r="J6" s="249"/>
      <c r="K6" s="136" t="s">
        <v>86</v>
      </c>
      <c r="L6" s="136"/>
      <c r="M6" s="136"/>
      <c r="N6" s="249"/>
      <c r="O6" s="136"/>
      <c r="P6" s="136"/>
      <c r="Q6" s="136"/>
      <c r="R6" s="136"/>
      <c r="S6" s="136"/>
      <c r="T6" s="136"/>
      <c r="U6" s="136"/>
      <c r="V6" s="136"/>
      <c r="W6" s="136"/>
      <c r="X6" s="136"/>
      <c r="Y6" s="136"/>
      <c r="Z6" s="136"/>
      <c r="AA6" s="136"/>
      <c r="AB6" s="136"/>
      <c r="AC6" s="136"/>
      <c r="AD6" s="249"/>
      <c r="AE6" s="580"/>
      <c r="AF6" s="2812" t="s">
        <v>540</v>
      </c>
      <c r="AG6" s="2812"/>
      <c r="AH6" s="2812"/>
      <c r="AI6" s="1520"/>
      <c r="AJ6" s="2814" t="s">
        <v>87</v>
      </c>
      <c r="AK6" s="2815"/>
      <c r="AL6" s="2818" t="s">
        <v>632</v>
      </c>
      <c r="AM6" s="2819"/>
      <c r="AN6" s="587"/>
    </row>
    <row r="7" spans="1:40" ht="25.5" customHeight="1">
      <c r="A7" s="232"/>
      <c r="B7" s="145"/>
      <c r="C7" s="137"/>
      <c r="D7" s="137"/>
      <c r="E7" s="137"/>
      <c r="F7" s="137"/>
      <c r="G7" s="137"/>
      <c r="H7" s="250" t="s">
        <v>619</v>
      </c>
      <c r="I7" s="138"/>
      <c r="J7" s="138"/>
      <c r="K7" s="138"/>
      <c r="L7" s="138"/>
      <c r="M7" s="138"/>
      <c r="N7" s="575"/>
      <c r="O7" s="253" t="s">
        <v>620</v>
      </c>
      <c r="P7" s="253"/>
      <c r="Q7" s="253"/>
      <c r="R7" s="253"/>
      <c r="S7" s="254"/>
      <c r="T7" s="254"/>
      <c r="U7" s="254"/>
      <c r="V7" s="254"/>
      <c r="W7" s="254"/>
      <c r="X7" s="254"/>
      <c r="Y7" s="254"/>
      <c r="Z7" s="254"/>
      <c r="AA7" s="254"/>
      <c r="AB7" s="254"/>
      <c r="AC7" s="254"/>
      <c r="AD7" s="254"/>
      <c r="AE7" s="581"/>
      <c r="AF7" s="2813"/>
      <c r="AG7" s="2813"/>
      <c r="AH7" s="2813"/>
      <c r="AI7" s="1521" t="s">
        <v>1003</v>
      </c>
      <c r="AJ7" s="2816"/>
      <c r="AK7" s="2817"/>
      <c r="AL7" s="2820"/>
      <c r="AM7" s="2821"/>
      <c r="AN7" s="588"/>
    </row>
    <row r="8" spans="1:40" s="279" customFormat="1" ht="130.5" customHeight="1">
      <c r="A8" s="198" t="s">
        <v>1200</v>
      </c>
      <c r="B8" s="278"/>
      <c r="C8" s="277"/>
      <c r="D8" s="277"/>
      <c r="E8" s="277"/>
      <c r="F8" s="278"/>
      <c r="G8" s="277"/>
      <c r="H8" s="544" t="s">
        <v>582</v>
      </c>
      <c r="I8" s="545" t="s">
        <v>581</v>
      </c>
      <c r="J8" s="545" t="s">
        <v>765</v>
      </c>
      <c r="K8" s="545" t="s">
        <v>584</v>
      </c>
      <c r="L8" s="545" t="s">
        <v>826</v>
      </c>
      <c r="M8" s="545" t="s">
        <v>1167</v>
      </c>
      <c r="N8" s="546" t="s">
        <v>133</v>
      </c>
      <c r="O8" s="547" t="s">
        <v>876</v>
      </c>
      <c r="P8" s="545" t="s">
        <v>877</v>
      </c>
      <c r="Q8" s="545" t="s">
        <v>583</v>
      </c>
      <c r="R8" s="545" t="s">
        <v>827</v>
      </c>
      <c r="S8" s="545" t="s">
        <v>828</v>
      </c>
      <c r="T8" s="545" t="s">
        <v>448</v>
      </c>
      <c r="U8" s="545" t="s">
        <v>305</v>
      </c>
      <c r="V8" s="545" t="s">
        <v>485</v>
      </c>
      <c r="W8" s="545" t="s">
        <v>152</v>
      </c>
      <c r="X8" s="545" t="s">
        <v>507</v>
      </c>
      <c r="Y8" s="545" t="s">
        <v>154</v>
      </c>
      <c r="Z8" s="545" t="s">
        <v>878</v>
      </c>
      <c r="AA8" s="545" t="s">
        <v>879</v>
      </c>
      <c r="AB8" s="545" t="s">
        <v>579</v>
      </c>
      <c r="AC8" s="993" t="s">
        <v>229</v>
      </c>
      <c r="AD8" s="547" t="s">
        <v>556</v>
      </c>
      <c r="AE8" s="548" t="s">
        <v>88</v>
      </c>
      <c r="AF8" s="549" t="s">
        <v>558</v>
      </c>
      <c r="AG8" s="992" t="s">
        <v>1188</v>
      </c>
      <c r="AH8" s="550" t="s">
        <v>756</v>
      </c>
      <c r="AI8" s="548" t="s">
        <v>1003</v>
      </c>
      <c r="AJ8" s="551" t="s">
        <v>153</v>
      </c>
      <c r="AK8" s="552" t="s">
        <v>557</v>
      </c>
      <c r="AL8" s="571" t="s">
        <v>153</v>
      </c>
      <c r="AM8" s="553" t="s">
        <v>557</v>
      </c>
      <c r="AN8" s="554" t="s">
        <v>559</v>
      </c>
    </row>
    <row r="9" spans="1:40">
      <c r="A9" s="232"/>
      <c r="B9" s="147"/>
      <c r="C9" s="137"/>
      <c r="D9" s="137"/>
      <c r="E9" s="137"/>
      <c r="F9" s="137"/>
      <c r="G9" s="137"/>
      <c r="H9" s="257" t="s">
        <v>1168</v>
      </c>
      <c r="I9" s="258" t="s">
        <v>1168</v>
      </c>
      <c r="J9" s="258" t="s">
        <v>1168</v>
      </c>
      <c r="K9" s="258" t="s">
        <v>1168</v>
      </c>
      <c r="L9" s="258" t="s">
        <v>1168</v>
      </c>
      <c r="M9" s="258" t="s">
        <v>1168</v>
      </c>
      <c r="N9" s="259" t="s">
        <v>1168</v>
      </c>
      <c r="O9" s="260" t="s">
        <v>1168</v>
      </c>
      <c r="P9" s="258" t="s">
        <v>1168</v>
      </c>
      <c r="Q9" s="258" t="s">
        <v>1168</v>
      </c>
      <c r="R9" s="258" t="s">
        <v>1168</v>
      </c>
      <c r="S9" s="258" t="s">
        <v>1168</v>
      </c>
      <c r="T9" s="258" t="s">
        <v>1168</v>
      </c>
      <c r="U9" s="258" t="s">
        <v>1168</v>
      </c>
      <c r="V9" s="258" t="s">
        <v>1168</v>
      </c>
      <c r="W9" s="258" t="s">
        <v>1168</v>
      </c>
      <c r="X9" s="258" t="s">
        <v>1168</v>
      </c>
      <c r="Y9" s="258" t="s">
        <v>1168</v>
      </c>
      <c r="Z9" s="258" t="s">
        <v>1168</v>
      </c>
      <c r="AA9" s="258" t="s">
        <v>1168</v>
      </c>
      <c r="AB9" s="258" t="s">
        <v>1168</v>
      </c>
      <c r="AC9" s="258" t="s">
        <v>1168</v>
      </c>
      <c r="AD9" s="260" t="s">
        <v>1168</v>
      </c>
      <c r="AE9" s="153" t="s">
        <v>1168</v>
      </c>
      <c r="AF9" s="260" t="s">
        <v>1168</v>
      </c>
      <c r="AG9" s="127" t="s">
        <v>1168</v>
      </c>
      <c r="AH9" s="261" t="s">
        <v>1168</v>
      </c>
      <c r="AI9" s="318" t="s">
        <v>1168</v>
      </c>
      <c r="AJ9" s="257" t="s">
        <v>1168</v>
      </c>
      <c r="AK9" s="316" t="s">
        <v>1168</v>
      </c>
      <c r="AL9" s="318" t="s">
        <v>1168</v>
      </c>
      <c r="AM9" s="319" t="s">
        <v>1168</v>
      </c>
      <c r="AN9" s="259" t="s">
        <v>1168</v>
      </c>
    </row>
    <row r="10" spans="1:40">
      <c r="A10" s="232"/>
      <c r="B10" s="147" t="s">
        <v>734</v>
      </c>
      <c r="C10" s="137"/>
      <c r="D10" s="137"/>
      <c r="E10" s="137"/>
      <c r="F10" s="137"/>
      <c r="G10" s="137"/>
      <c r="H10" s="1177"/>
      <c r="I10" s="1178"/>
      <c r="J10" s="1178"/>
      <c r="K10" s="1178"/>
      <c r="L10" s="1178"/>
      <c r="M10" s="1178"/>
      <c r="N10" s="576"/>
      <c r="O10" s="1187"/>
      <c r="P10" s="1178"/>
      <c r="Q10" s="1178"/>
      <c r="R10" s="1178"/>
      <c r="S10" s="1178"/>
      <c r="T10" s="1178"/>
      <c r="U10" s="1178"/>
      <c r="V10" s="1178"/>
      <c r="W10" s="1178"/>
      <c r="X10" s="1178"/>
      <c r="Y10" s="1178"/>
      <c r="Z10" s="1178"/>
      <c r="AA10" s="1178"/>
      <c r="AB10" s="1178"/>
      <c r="AC10" s="1178"/>
      <c r="AD10" s="1200"/>
      <c r="AE10" s="582"/>
      <c r="AF10" s="1194"/>
      <c r="AG10" s="1195"/>
      <c r="AH10" s="1196"/>
      <c r="AI10" s="1196"/>
      <c r="AJ10" s="1177"/>
      <c r="AK10" s="1200"/>
      <c r="AL10" s="1133"/>
      <c r="AM10" s="1134"/>
      <c r="AN10" s="1204"/>
    </row>
    <row r="11" spans="1:40">
      <c r="A11" s="232"/>
      <c r="B11" s="145"/>
      <c r="C11" s="145" t="s">
        <v>714</v>
      </c>
      <c r="D11" s="145"/>
      <c r="E11" s="145"/>
      <c r="F11" s="145"/>
      <c r="G11" s="137"/>
      <c r="H11" s="687">
        <f t="shared" ref="H11:AM11" si="0">SUM(H12:H13)</f>
        <v>0</v>
      </c>
      <c r="I11" s="688">
        <f t="shared" si="0"/>
        <v>0</v>
      </c>
      <c r="J11" s="688">
        <f t="shared" si="0"/>
        <v>0</v>
      </c>
      <c r="K11" s="688">
        <f t="shared" si="0"/>
        <v>0</v>
      </c>
      <c r="L11" s="688">
        <f t="shared" si="0"/>
        <v>0</v>
      </c>
      <c r="M11" s="688">
        <f t="shared" si="0"/>
        <v>0</v>
      </c>
      <c r="N11" s="577">
        <f t="shared" si="0"/>
        <v>0</v>
      </c>
      <c r="O11" s="1188">
        <f t="shared" si="0"/>
        <v>0</v>
      </c>
      <c r="P11" s="689">
        <f t="shared" si="0"/>
        <v>0</v>
      </c>
      <c r="Q11" s="689">
        <f t="shared" si="0"/>
        <v>0</v>
      </c>
      <c r="R11" s="689">
        <f t="shared" si="0"/>
        <v>0</v>
      </c>
      <c r="S11" s="689">
        <f t="shared" si="0"/>
        <v>0</v>
      </c>
      <c r="T11" s="689">
        <f t="shared" si="0"/>
        <v>0</v>
      </c>
      <c r="U11" s="689">
        <f t="shared" si="0"/>
        <v>0</v>
      </c>
      <c r="V11" s="689">
        <f t="shared" si="0"/>
        <v>0</v>
      </c>
      <c r="W11" s="689">
        <f t="shared" si="0"/>
        <v>0</v>
      </c>
      <c r="X11" s="689">
        <f t="shared" si="0"/>
        <v>0</v>
      </c>
      <c r="Y11" s="689">
        <f t="shared" si="0"/>
        <v>0</v>
      </c>
      <c r="Z11" s="689">
        <f t="shared" si="0"/>
        <v>0</v>
      </c>
      <c r="AA11" s="689">
        <f t="shared" si="0"/>
        <v>0</v>
      </c>
      <c r="AB11" s="689">
        <f t="shared" si="0"/>
        <v>0</v>
      </c>
      <c r="AC11" s="689">
        <f t="shared" si="0"/>
        <v>0</v>
      </c>
      <c r="AD11" s="1205">
        <f t="shared" si="0"/>
        <v>0</v>
      </c>
      <c r="AE11" s="574">
        <f t="shared" si="0"/>
        <v>0</v>
      </c>
      <c r="AF11" s="987">
        <f t="shared" si="0"/>
        <v>0</v>
      </c>
      <c r="AG11" s="689">
        <f t="shared" si="0"/>
        <v>0</v>
      </c>
      <c r="AH11" s="558">
        <f t="shared" si="0"/>
        <v>0</v>
      </c>
      <c r="AI11" s="558">
        <f t="shared" si="0"/>
        <v>0</v>
      </c>
      <c r="AJ11" s="1180">
        <f t="shared" si="0"/>
        <v>0</v>
      </c>
      <c r="AK11" s="690">
        <f t="shared" si="0"/>
        <v>0</v>
      </c>
      <c r="AL11" s="987">
        <f t="shared" si="0"/>
        <v>0</v>
      </c>
      <c r="AM11" s="558">
        <f t="shared" si="0"/>
        <v>0</v>
      </c>
      <c r="AN11" s="584">
        <f t="shared" ref="AN11:AN23" si="1">SUM(AE11:AM11)</f>
        <v>0</v>
      </c>
    </row>
    <row r="12" spans="1:40">
      <c r="A12" s="232"/>
      <c r="B12" s="145"/>
      <c r="C12" s="137"/>
      <c r="D12" s="137" t="s">
        <v>702</v>
      </c>
      <c r="E12" s="137"/>
      <c r="F12" s="137"/>
      <c r="G12" s="137"/>
      <c r="H12" s="691"/>
      <c r="I12" s="692"/>
      <c r="J12" s="692"/>
      <c r="K12" s="692"/>
      <c r="L12" s="692"/>
      <c r="M12" s="692"/>
      <c r="N12" s="578">
        <f t="shared" ref="N12:N23" si="2">SUM(H12:M12)</f>
        <v>0</v>
      </c>
      <c r="O12" s="691"/>
      <c r="P12" s="692"/>
      <c r="Q12" s="692"/>
      <c r="R12" s="692"/>
      <c r="S12" s="692"/>
      <c r="T12" s="692"/>
      <c r="U12" s="692"/>
      <c r="V12" s="692">
        <v>0</v>
      </c>
      <c r="W12" s="692">
        <v>0</v>
      </c>
      <c r="X12" s="692"/>
      <c r="Y12" s="692">
        <v>0</v>
      </c>
      <c r="Z12" s="692"/>
      <c r="AA12" s="692"/>
      <c r="AB12" s="692"/>
      <c r="AC12" s="692"/>
      <c r="AD12" s="573">
        <f t="shared" ref="AD12:AD23" si="3">SUM(O12:AC12)</f>
        <v>0</v>
      </c>
      <c r="AE12" s="584">
        <f t="shared" ref="AE12:AE23" si="4">N12+AD12</f>
        <v>0</v>
      </c>
      <c r="AF12" s="691"/>
      <c r="AG12" s="692"/>
      <c r="AH12" s="693"/>
      <c r="AI12" s="693"/>
      <c r="AJ12" s="691"/>
      <c r="AK12" s="693"/>
      <c r="AL12" s="691"/>
      <c r="AM12" s="693"/>
      <c r="AN12" s="584">
        <f t="shared" si="1"/>
        <v>0</v>
      </c>
    </row>
    <row r="13" spans="1:40">
      <c r="A13" s="232"/>
      <c r="B13" s="145"/>
      <c r="C13" s="137"/>
      <c r="D13" s="137" t="s">
        <v>832</v>
      </c>
      <c r="E13" s="137"/>
      <c r="F13" s="137"/>
      <c r="G13" s="137"/>
      <c r="H13" s="687">
        <f t="shared" ref="H13:M13" si="5">SUM(H14:H23)</f>
        <v>0</v>
      </c>
      <c r="I13" s="635">
        <f t="shared" si="5"/>
        <v>0</v>
      </c>
      <c r="J13" s="635">
        <f t="shared" si="5"/>
        <v>0</v>
      </c>
      <c r="K13" s="635">
        <f t="shared" si="5"/>
        <v>0</v>
      </c>
      <c r="L13" s="635">
        <f t="shared" si="5"/>
        <v>0</v>
      </c>
      <c r="M13" s="635">
        <f t="shared" si="5"/>
        <v>0</v>
      </c>
      <c r="N13" s="578">
        <f t="shared" si="2"/>
        <v>0</v>
      </c>
      <c r="O13" s="988">
        <f t="shared" ref="O13:AC13" si="6">SUM(O14:O23)</f>
        <v>0</v>
      </c>
      <c r="P13" s="635">
        <f t="shared" si="6"/>
        <v>0</v>
      </c>
      <c r="Q13" s="635">
        <f t="shared" si="6"/>
        <v>0</v>
      </c>
      <c r="R13" s="635">
        <f t="shared" si="6"/>
        <v>0</v>
      </c>
      <c r="S13" s="635">
        <f t="shared" si="6"/>
        <v>0</v>
      </c>
      <c r="T13" s="635">
        <f t="shared" si="6"/>
        <v>0</v>
      </c>
      <c r="U13" s="635">
        <f t="shared" si="6"/>
        <v>0</v>
      </c>
      <c r="V13" s="635">
        <f t="shared" si="6"/>
        <v>0</v>
      </c>
      <c r="W13" s="635">
        <f t="shared" si="6"/>
        <v>0</v>
      </c>
      <c r="X13" s="635">
        <f t="shared" si="6"/>
        <v>0</v>
      </c>
      <c r="Y13" s="635">
        <f t="shared" si="6"/>
        <v>0</v>
      </c>
      <c r="Z13" s="635">
        <f t="shared" si="6"/>
        <v>0</v>
      </c>
      <c r="AA13" s="635">
        <f t="shared" si="6"/>
        <v>0</v>
      </c>
      <c r="AB13" s="635">
        <f t="shared" si="6"/>
        <v>0</v>
      </c>
      <c r="AC13" s="635">
        <f t="shared" si="6"/>
        <v>0</v>
      </c>
      <c r="AD13" s="573">
        <f t="shared" si="3"/>
        <v>0</v>
      </c>
      <c r="AE13" s="584">
        <f t="shared" si="4"/>
        <v>0</v>
      </c>
      <c r="AF13" s="687">
        <f t="shared" ref="AF13:AM13" si="7">SUM(AF14:AF23)</f>
        <v>0</v>
      </c>
      <c r="AG13" s="635">
        <f t="shared" si="7"/>
        <v>0</v>
      </c>
      <c r="AH13" s="636">
        <f t="shared" si="7"/>
        <v>0</v>
      </c>
      <c r="AI13" s="636">
        <f t="shared" si="7"/>
        <v>0</v>
      </c>
      <c r="AJ13" s="687">
        <f t="shared" si="7"/>
        <v>0</v>
      </c>
      <c r="AK13" s="636">
        <f t="shared" si="7"/>
        <v>0</v>
      </c>
      <c r="AL13" s="687">
        <f t="shared" si="7"/>
        <v>0</v>
      </c>
      <c r="AM13" s="636">
        <f t="shared" si="7"/>
        <v>0</v>
      </c>
      <c r="AN13" s="584">
        <f t="shared" si="1"/>
        <v>0</v>
      </c>
    </row>
    <row r="14" spans="1:40">
      <c r="A14" s="232"/>
      <c r="B14" s="145"/>
      <c r="C14" s="137"/>
      <c r="D14" s="137" t="str">
        <f>'Names and date input'!$D$28</f>
        <v>RP1</v>
      </c>
      <c r="E14" s="137"/>
      <c r="F14" s="137"/>
      <c r="G14" s="137"/>
      <c r="H14" s="691"/>
      <c r="I14" s="692"/>
      <c r="J14" s="692"/>
      <c r="K14" s="692"/>
      <c r="L14" s="692"/>
      <c r="M14" s="692"/>
      <c r="N14" s="578">
        <f t="shared" si="2"/>
        <v>0</v>
      </c>
      <c r="O14" s="691"/>
      <c r="P14" s="692"/>
      <c r="Q14" s="692"/>
      <c r="R14" s="692"/>
      <c r="S14" s="692"/>
      <c r="T14" s="692"/>
      <c r="U14" s="692"/>
      <c r="V14" s="692"/>
      <c r="W14" s="692"/>
      <c r="X14" s="692"/>
      <c r="Y14" s="692"/>
      <c r="Z14" s="692"/>
      <c r="AA14" s="692"/>
      <c r="AB14" s="692"/>
      <c r="AC14" s="692"/>
      <c r="AD14" s="573">
        <f t="shared" si="3"/>
        <v>0</v>
      </c>
      <c r="AE14" s="584">
        <f t="shared" si="4"/>
        <v>0</v>
      </c>
      <c r="AF14" s="691"/>
      <c r="AG14" s="692"/>
      <c r="AH14" s="693"/>
      <c r="AI14" s="693"/>
      <c r="AJ14" s="691"/>
      <c r="AK14" s="693"/>
      <c r="AL14" s="691"/>
      <c r="AM14" s="693"/>
      <c r="AN14" s="584">
        <f t="shared" si="1"/>
        <v>0</v>
      </c>
    </row>
    <row r="15" spans="1:40">
      <c r="A15" s="232"/>
      <c r="B15" s="145"/>
      <c r="C15" s="137"/>
      <c r="D15" s="137" t="str">
        <f>'Names and date input'!$D$29</f>
        <v>RP2</v>
      </c>
      <c r="E15" s="137"/>
      <c r="F15" s="137"/>
      <c r="G15" s="137"/>
      <c r="H15" s="691"/>
      <c r="I15" s="692"/>
      <c r="J15" s="692"/>
      <c r="K15" s="692"/>
      <c r="L15" s="692"/>
      <c r="M15" s="692"/>
      <c r="N15" s="578">
        <f t="shared" si="2"/>
        <v>0</v>
      </c>
      <c r="O15" s="691"/>
      <c r="P15" s="692"/>
      <c r="Q15" s="692"/>
      <c r="R15" s="692"/>
      <c r="S15" s="692"/>
      <c r="T15" s="692"/>
      <c r="U15" s="692"/>
      <c r="V15" s="692"/>
      <c r="W15" s="692"/>
      <c r="X15" s="692"/>
      <c r="Y15" s="692"/>
      <c r="Z15" s="692"/>
      <c r="AA15" s="692"/>
      <c r="AB15" s="692"/>
      <c r="AC15" s="692"/>
      <c r="AD15" s="573">
        <f t="shared" si="3"/>
        <v>0</v>
      </c>
      <c r="AE15" s="584">
        <f t="shared" si="4"/>
        <v>0</v>
      </c>
      <c r="AF15" s="691"/>
      <c r="AG15" s="692"/>
      <c r="AH15" s="693"/>
      <c r="AI15" s="693"/>
      <c r="AJ15" s="691"/>
      <c r="AK15" s="693"/>
      <c r="AL15" s="691"/>
      <c r="AM15" s="693"/>
      <c r="AN15" s="584">
        <f t="shared" si="1"/>
        <v>0</v>
      </c>
    </row>
    <row r="16" spans="1:40">
      <c r="A16" s="232"/>
      <c r="B16" s="145"/>
      <c r="C16" s="137"/>
      <c r="D16" s="137" t="str">
        <f>'Names and date input'!$D$30</f>
        <v>RP3</v>
      </c>
      <c r="E16" s="137"/>
      <c r="F16" s="137"/>
      <c r="G16" s="137"/>
      <c r="H16" s="691"/>
      <c r="I16" s="692"/>
      <c r="J16" s="692"/>
      <c r="K16" s="692"/>
      <c r="L16" s="692"/>
      <c r="M16" s="692"/>
      <c r="N16" s="578">
        <f t="shared" si="2"/>
        <v>0</v>
      </c>
      <c r="O16" s="691"/>
      <c r="P16" s="692"/>
      <c r="Q16" s="692"/>
      <c r="R16" s="692"/>
      <c r="S16" s="692"/>
      <c r="T16" s="692"/>
      <c r="U16" s="692"/>
      <c r="V16" s="692"/>
      <c r="W16" s="692"/>
      <c r="X16" s="692"/>
      <c r="Y16" s="692"/>
      <c r="Z16" s="692"/>
      <c r="AA16" s="692"/>
      <c r="AB16" s="692"/>
      <c r="AC16" s="692"/>
      <c r="AD16" s="573">
        <f t="shared" si="3"/>
        <v>0</v>
      </c>
      <c r="AE16" s="584">
        <f t="shared" si="4"/>
        <v>0</v>
      </c>
      <c r="AF16" s="691"/>
      <c r="AG16" s="692"/>
      <c r="AH16" s="693"/>
      <c r="AI16" s="693"/>
      <c r="AJ16" s="691"/>
      <c r="AK16" s="693"/>
      <c r="AL16" s="691"/>
      <c r="AM16" s="693"/>
      <c r="AN16" s="584">
        <f t="shared" si="1"/>
        <v>0</v>
      </c>
    </row>
    <row r="17" spans="1:40">
      <c r="A17" s="232"/>
      <c r="B17" s="145"/>
      <c r="C17" s="137"/>
      <c r="D17" s="137" t="str">
        <f>'Names and date input'!$D$31</f>
        <v>RP4</v>
      </c>
      <c r="E17" s="137"/>
      <c r="F17" s="137"/>
      <c r="G17" s="137"/>
      <c r="H17" s="691"/>
      <c r="I17" s="692"/>
      <c r="J17" s="692"/>
      <c r="K17" s="692"/>
      <c r="L17" s="692"/>
      <c r="M17" s="692"/>
      <c r="N17" s="578">
        <f t="shared" si="2"/>
        <v>0</v>
      </c>
      <c r="O17" s="691"/>
      <c r="P17" s="692"/>
      <c r="Q17" s="692"/>
      <c r="R17" s="692"/>
      <c r="S17" s="692"/>
      <c r="T17" s="692"/>
      <c r="U17" s="692"/>
      <c r="V17" s="692"/>
      <c r="W17" s="692"/>
      <c r="X17" s="692"/>
      <c r="Y17" s="692"/>
      <c r="Z17" s="692"/>
      <c r="AA17" s="692"/>
      <c r="AB17" s="692"/>
      <c r="AC17" s="692"/>
      <c r="AD17" s="573">
        <f t="shared" si="3"/>
        <v>0</v>
      </c>
      <c r="AE17" s="584">
        <f t="shared" si="4"/>
        <v>0</v>
      </c>
      <c r="AF17" s="691"/>
      <c r="AG17" s="692"/>
      <c r="AH17" s="693"/>
      <c r="AI17" s="693"/>
      <c r="AJ17" s="691"/>
      <c r="AK17" s="693"/>
      <c r="AL17" s="691"/>
      <c r="AM17" s="693"/>
      <c r="AN17" s="584">
        <f t="shared" si="1"/>
        <v>0</v>
      </c>
    </row>
    <row r="18" spans="1:40">
      <c r="A18" s="232"/>
      <c r="B18" s="145"/>
      <c r="C18" s="137"/>
      <c r="D18" s="137" t="str">
        <f>'Names and date input'!$D$32</f>
        <v>RP5</v>
      </c>
      <c r="E18" s="137"/>
      <c r="F18" s="137"/>
      <c r="G18" s="137"/>
      <c r="H18" s="691"/>
      <c r="I18" s="692"/>
      <c r="J18" s="692"/>
      <c r="K18" s="692"/>
      <c r="L18" s="692"/>
      <c r="M18" s="692"/>
      <c r="N18" s="578">
        <f t="shared" si="2"/>
        <v>0</v>
      </c>
      <c r="O18" s="691"/>
      <c r="P18" s="692"/>
      <c r="Q18" s="692"/>
      <c r="R18" s="692"/>
      <c r="S18" s="692"/>
      <c r="T18" s="692"/>
      <c r="U18" s="692"/>
      <c r="V18" s="692"/>
      <c r="W18" s="692"/>
      <c r="X18" s="692"/>
      <c r="Y18" s="692"/>
      <c r="Z18" s="692"/>
      <c r="AA18" s="692"/>
      <c r="AB18" s="692"/>
      <c r="AC18" s="692"/>
      <c r="AD18" s="573">
        <f t="shared" si="3"/>
        <v>0</v>
      </c>
      <c r="AE18" s="584">
        <f t="shared" si="4"/>
        <v>0</v>
      </c>
      <c r="AF18" s="691"/>
      <c r="AG18" s="692"/>
      <c r="AH18" s="693"/>
      <c r="AI18" s="693"/>
      <c r="AJ18" s="691"/>
      <c r="AK18" s="693"/>
      <c r="AL18" s="691"/>
      <c r="AM18" s="693"/>
      <c r="AN18" s="584">
        <f t="shared" si="1"/>
        <v>0</v>
      </c>
    </row>
    <row r="19" spans="1:40">
      <c r="A19" s="232"/>
      <c r="B19" s="145"/>
      <c r="C19" s="137"/>
      <c r="D19" s="137" t="str">
        <f>'Names and date input'!$D$33</f>
        <v>RP6</v>
      </c>
      <c r="E19" s="137"/>
      <c r="F19" s="137"/>
      <c r="G19" s="137"/>
      <c r="H19" s="691"/>
      <c r="I19" s="692"/>
      <c r="J19" s="692"/>
      <c r="K19" s="692"/>
      <c r="L19" s="692"/>
      <c r="M19" s="692"/>
      <c r="N19" s="578">
        <f t="shared" si="2"/>
        <v>0</v>
      </c>
      <c r="O19" s="691"/>
      <c r="P19" s="692"/>
      <c r="Q19" s="692"/>
      <c r="R19" s="692"/>
      <c r="S19" s="692"/>
      <c r="T19" s="692"/>
      <c r="U19" s="692"/>
      <c r="V19" s="692"/>
      <c r="W19" s="692"/>
      <c r="X19" s="692"/>
      <c r="Y19" s="692"/>
      <c r="Z19" s="692"/>
      <c r="AA19" s="692"/>
      <c r="AB19" s="692"/>
      <c r="AC19" s="692"/>
      <c r="AD19" s="573">
        <f t="shared" si="3"/>
        <v>0</v>
      </c>
      <c r="AE19" s="584">
        <f t="shared" si="4"/>
        <v>0</v>
      </c>
      <c r="AF19" s="691"/>
      <c r="AG19" s="692"/>
      <c r="AH19" s="693"/>
      <c r="AI19" s="693"/>
      <c r="AJ19" s="691"/>
      <c r="AK19" s="693"/>
      <c r="AL19" s="691"/>
      <c r="AM19" s="693"/>
      <c r="AN19" s="584">
        <f t="shared" si="1"/>
        <v>0</v>
      </c>
    </row>
    <row r="20" spans="1:40">
      <c r="A20" s="232"/>
      <c r="B20" s="145"/>
      <c r="C20" s="137"/>
      <c r="D20" s="137" t="str">
        <f>'Names and date input'!$D$34</f>
        <v>RP7</v>
      </c>
      <c r="E20" s="137"/>
      <c r="F20" s="137"/>
      <c r="G20" s="137"/>
      <c r="H20" s="691"/>
      <c r="I20" s="692"/>
      <c r="J20" s="692"/>
      <c r="K20" s="692"/>
      <c r="L20" s="692"/>
      <c r="M20" s="692"/>
      <c r="N20" s="578">
        <f t="shared" si="2"/>
        <v>0</v>
      </c>
      <c r="O20" s="691"/>
      <c r="P20" s="692"/>
      <c r="Q20" s="692"/>
      <c r="R20" s="692"/>
      <c r="S20" s="692"/>
      <c r="T20" s="692"/>
      <c r="U20" s="692"/>
      <c r="V20" s="692"/>
      <c r="W20" s="692"/>
      <c r="X20" s="692"/>
      <c r="Y20" s="692"/>
      <c r="Z20" s="692"/>
      <c r="AA20" s="692"/>
      <c r="AB20" s="692"/>
      <c r="AC20" s="692"/>
      <c r="AD20" s="573">
        <f t="shared" si="3"/>
        <v>0</v>
      </c>
      <c r="AE20" s="584">
        <f t="shared" si="4"/>
        <v>0</v>
      </c>
      <c r="AF20" s="691"/>
      <c r="AG20" s="692"/>
      <c r="AH20" s="693"/>
      <c r="AI20" s="693"/>
      <c r="AJ20" s="691"/>
      <c r="AK20" s="693"/>
      <c r="AL20" s="691"/>
      <c r="AM20" s="693"/>
      <c r="AN20" s="584">
        <f t="shared" si="1"/>
        <v>0</v>
      </c>
    </row>
    <row r="21" spans="1:40">
      <c r="A21" s="232"/>
      <c r="B21" s="145"/>
      <c r="C21" s="137"/>
      <c r="D21" s="137" t="str">
        <f>'Names and date input'!$D$35</f>
        <v>RP8</v>
      </c>
      <c r="E21" s="137"/>
      <c r="F21" s="137"/>
      <c r="G21" s="137"/>
      <c r="H21" s="691"/>
      <c r="I21" s="692"/>
      <c r="J21" s="692"/>
      <c r="K21" s="692"/>
      <c r="L21" s="692"/>
      <c r="M21" s="692"/>
      <c r="N21" s="578">
        <f t="shared" si="2"/>
        <v>0</v>
      </c>
      <c r="O21" s="691"/>
      <c r="P21" s="692"/>
      <c r="Q21" s="692"/>
      <c r="R21" s="692"/>
      <c r="S21" s="692"/>
      <c r="T21" s="692"/>
      <c r="U21" s="692"/>
      <c r="V21" s="692"/>
      <c r="W21" s="692"/>
      <c r="X21" s="692"/>
      <c r="Y21" s="692"/>
      <c r="Z21" s="692"/>
      <c r="AA21" s="692"/>
      <c r="AB21" s="692"/>
      <c r="AC21" s="692"/>
      <c r="AD21" s="573">
        <f t="shared" si="3"/>
        <v>0</v>
      </c>
      <c r="AE21" s="584">
        <f t="shared" si="4"/>
        <v>0</v>
      </c>
      <c r="AF21" s="691"/>
      <c r="AG21" s="692"/>
      <c r="AH21" s="693"/>
      <c r="AI21" s="693"/>
      <c r="AJ21" s="691"/>
      <c r="AK21" s="693"/>
      <c r="AL21" s="691"/>
      <c r="AM21" s="693"/>
      <c r="AN21" s="584">
        <f t="shared" si="1"/>
        <v>0</v>
      </c>
    </row>
    <row r="22" spans="1:40">
      <c r="A22" s="232"/>
      <c r="B22" s="145"/>
      <c r="C22" s="137"/>
      <c r="D22" s="137" t="str">
        <f>'Names and date input'!$D$36</f>
        <v>RP9</v>
      </c>
      <c r="E22" s="137"/>
      <c r="F22" s="137"/>
      <c r="G22" s="137"/>
      <c r="H22" s="691"/>
      <c r="I22" s="692"/>
      <c r="J22" s="692"/>
      <c r="K22" s="692"/>
      <c r="L22" s="692"/>
      <c r="M22" s="692"/>
      <c r="N22" s="578">
        <f t="shared" si="2"/>
        <v>0</v>
      </c>
      <c r="O22" s="691"/>
      <c r="P22" s="692"/>
      <c r="Q22" s="692"/>
      <c r="R22" s="692"/>
      <c r="S22" s="692"/>
      <c r="T22" s="692"/>
      <c r="U22" s="692"/>
      <c r="V22" s="692"/>
      <c r="W22" s="692"/>
      <c r="X22" s="692"/>
      <c r="Y22" s="692"/>
      <c r="Z22" s="692"/>
      <c r="AA22" s="692"/>
      <c r="AB22" s="692"/>
      <c r="AC22" s="692"/>
      <c r="AD22" s="573">
        <f t="shared" si="3"/>
        <v>0</v>
      </c>
      <c r="AE22" s="584">
        <f t="shared" si="4"/>
        <v>0</v>
      </c>
      <c r="AF22" s="691"/>
      <c r="AG22" s="692"/>
      <c r="AH22" s="693"/>
      <c r="AI22" s="693"/>
      <c r="AJ22" s="691"/>
      <c r="AK22" s="693"/>
      <c r="AL22" s="691"/>
      <c r="AM22" s="693"/>
      <c r="AN22" s="584">
        <f t="shared" si="1"/>
        <v>0</v>
      </c>
    </row>
    <row r="23" spans="1:40">
      <c r="A23" s="232"/>
      <c r="B23" s="145"/>
      <c r="C23" s="137"/>
      <c r="D23" s="137" t="str">
        <f>'Names and date input'!$D$37</f>
        <v>RP10</v>
      </c>
      <c r="E23" s="137"/>
      <c r="F23" s="137"/>
      <c r="G23" s="137"/>
      <c r="H23" s="691"/>
      <c r="I23" s="692"/>
      <c r="J23" s="692"/>
      <c r="K23" s="692"/>
      <c r="L23" s="692"/>
      <c r="M23" s="692"/>
      <c r="N23" s="578">
        <f t="shared" si="2"/>
        <v>0</v>
      </c>
      <c r="O23" s="691"/>
      <c r="P23" s="692"/>
      <c r="Q23" s="692"/>
      <c r="R23" s="692"/>
      <c r="S23" s="692"/>
      <c r="T23" s="692"/>
      <c r="U23" s="692"/>
      <c r="V23" s="692"/>
      <c r="W23" s="692"/>
      <c r="X23" s="692"/>
      <c r="Y23" s="692"/>
      <c r="Z23" s="692"/>
      <c r="AA23" s="692"/>
      <c r="AB23" s="692"/>
      <c r="AC23" s="692"/>
      <c r="AD23" s="573">
        <f t="shared" si="3"/>
        <v>0</v>
      </c>
      <c r="AE23" s="584">
        <f t="shared" si="4"/>
        <v>0</v>
      </c>
      <c r="AF23" s="691"/>
      <c r="AG23" s="692"/>
      <c r="AH23" s="693"/>
      <c r="AI23" s="693"/>
      <c r="AJ23" s="691"/>
      <c r="AK23" s="693"/>
      <c r="AL23" s="691"/>
      <c r="AM23" s="693"/>
      <c r="AN23" s="584">
        <f t="shared" si="1"/>
        <v>0</v>
      </c>
    </row>
    <row r="24" spans="1:40" s="157" customFormat="1">
      <c r="A24" s="232"/>
      <c r="B24" s="145"/>
      <c r="C24" s="145"/>
      <c r="D24" s="145"/>
      <c r="E24" s="145"/>
      <c r="F24" s="145"/>
      <c r="G24" s="145"/>
      <c r="H24" s="1179"/>
      <c r="I24" s="704"/>
      <c r="J24" s="704"/>
      <c r="K24" s="704"/>
      <c r="L24" s="704"/>
      <c r="M24" s="704"/>
      <c r="N24" s="579"/>
      <c r="O24" s="1189"/>
      <c r="P24" s="704"/>
      <c r="Q24" s="704"/>
      <c r="R24" s="704"/>
      <c r="S24" s="704"/>
      <c r="T24" s="704"/>
      <c r="U24" s="704"/>
      <c r="V24" s="704"/>
      <c r="W24" s="704"/>
      <c r="X24" s="704"/>
      <c r="Y24" s="704"/>
      <c r="Z24" s="704"/>
      <c r="AA24" s="704"/>
      <c r="AB24" s="704"/>
      <c r="AC24" s="704"/>
      <c r="AD24" s="636"/>
      <c r="AE24" s="585"/>
      <c r="AF24" s="1179"/>
      <c r="AG24" s="704"/>
      <c r="AH24" s="705"/>
      <c r="AI24" s="705"/>
      <c r="AJ24" s="1179"/>
      <c r="AK24" s="705"/>
      <c r="AL24" s="1201"/>
      <c r="AM24" s="706"/>
      <c r="AN24" s="1086"/>
    </row>
    <row r="25" spans="1:40">
      <c r="A25" s="232"/>
      <c r="B25" s="145"/>
      <c r="C25" s="145" t="s">
        <v>79</v>
      </c>
      <c r="D25" s="145"/>
      <c r="E25" s="145"/>
      <c r="F25" s="145"/>
      <c r="G25" s="137"/>
      <c r="H25" s="1180">
        <f t="shared" ref="H25:AM25" si="8">SUM(H26:H27)</f>
        <v>0</v>
      </c>
      <c r="I25" s="688">
        <f t="shared" si="8"/>
        <v>0</v>
      </c>
      <c r="J25" s="688">
        <f t="shared" si="8"/>
        <v>0</v>
      </c>
      <c r="K25" s="688">
        <f t="shared" si="8"/>
        <v>0</v>
      </c>
      <c r="L25" s="688">
        <f t="shared" si="8"/>
        <v>0</v>
      </c>
      <c r="M25" s="688">
        <f t="shared" si="8"/>
        <v>0</v>
      </c>
      <c r="N25" s="577">
        <f t="shared" si="8"/>
        <v>0</v>
      </c>
      <c r="O25" s="1188">
        <f t="shared" si="8"/>
        <v>0</v>
      </c>
      <c r="P25" s="689">
        <f t="shared" si="8"/>
        <v>0</v>
      </c>
      <c r="Q25" s="689">
        <f t="shared" si="8"/>
        <v>0</v>
      </c>
      <c r="R25" s="689">
        <f t="shared" si="8"/>
        <v>0</v>
      </c>
      <c r="S25" s="689">
        <f t="shared" si="8"/>
        <v>0</v>
      </c>
      <c r="T25" s="689">
        <f t="shared" si="8"/>
        <v>0</v>
      </c>
      <c r="U25" s="689">
        <f t="shared" si="8"/>
        <v>0</v>
      </c>
      <c r="V25" s="689">
        <f t="shared" si="8"/>
        <v>0</v>
      </c>
      <c r="W25" s="689">
        <f t="shared" si="8"/>
        <v>0</v>
      </c>
      <c r="X25" s="689">
        <f t="shared" si="8"/>
        <v>0</v>
      </c>
      <c r="Y25" s="689">
        <f t="shared" si="8"/>
        <v>0</v>
      </c>
      <c r="Z25" s="689">
        <f t="shared" si="8"/>
        <v>0</v>
      </c>
      <c r="AA25" s="689">
        <f t="shared" si="8"/>
        <v>0</v>
      </c>
      <c r="AB25" s="689">
        <f t="shared" si="8"/>
        <v>0</v>
      </c>
      <c r="AC25" s="689">
        <f t="shared" si="8"/>
        <v>0</v>
      </c>
      <c r="AD25" s="1205">
        <f t="shared" si="8"/>
        <v>0</v>
      </c>
      <c r="AE25" s="574">
        <f t="shared" si="8"/>
        <v>0</v>
      </c>
      <c r="AF25" s="987">
        <f t="shared" si="8"/>
        <v>0</v>
      </c>
      <c r="AG25" s="689">
        <f t="shared" si="8"/>
        <v>0</v>
      </c>
      <c r="AH25" s="558">
        <f t="shared" si="8"/>
        <v>0</v>
      </c>
      <c r="AI25" s="558">
        <f t="shared" si="8"/>
        <v>0</v>
      </c>
      <c r="AJ25" s="1180">
        <f t="shared" si="8"/>
        <v>0</v>
      </c>
      <c r="AK25" s="690">
        <f t="shared" si="8"/>
        <v>0</v>
      </c>
      <c r="AL25" s="987">
        <f t="shared" si="8"/>
        <v>0</v>
      </c>
      <c r="AM25" s="558">
        <f t="shared" si="8"/>
        <v>0</v>
      </c>
      <c r="AN25" s="584">
        <f t="shared" ref="AN25:AN37" si="9">SUM(AE25:AM25)</f>
        <v>0</v>
      </c>
    </row>
    <row r="26" spans="1:40">
      <c r="A26" s="232"/>
      <c r="B26" s="145"/>
      <c r="C26" s="137"/>
      <c r="D26" s="137" t="s">
        <v>702</v>
      </c>
      <c r="E26" s="137"/>
      <c r="F26" s="137"/>
      <c r="G26" s="137"/>
      <c r="H26" s="691"/>
      <c r="I26" s="692"/>
      <c r="J26" s="692">
        <v>0</v>
      </c>
      <c r="K26" s="692"/>
      <c r="L26" s="692"/>
      <c r="M26" s="692">
        <v>0</v>
      </c>
      <c r="N26" s="578">
        <f t="shared" ref="N26:N37" si="10">SUM(H26:M26)</f>
        <v>0</v>
      </c>
      <c r="O26" s="691"/>
      <c r="P26" s="692"/>
      <c r="Q26" s="692"/>
      <c r="R26" s="692"/>
      <c r="S26" s="692"/>
      <c r="T26" s="692"/>
      <c r="U26" s="692"/>
      <c r="V26" s="692"/>
      <c r="W26" s="692"/>
      <c r="X26" s="692"/>
      <c r="Y26" s="692"/>
      <c r="Z26" s="692"/>
      <c r="AA26" s="692">
        <v>0</v>
      </c>
      <c r="AB26" s="692"/>
      <c r="AC26" s="692"/>
      <c r="AD26" s="573">
        <f t="shared" ref="AD26:AD37" si="11">SUM(O26:AC26)</f>
        <v>0</v>
      </c>
      <c r="AE26" s="584">
        <f t="shared" ref="AE26:AE37" si="12">N26+AD26</f>
        <v>0</v>
      </c>
      <c r="AF26" s="691"/>
      <c r="AG26" s="692"/>
      <c r="AH26" s="693"/>
      <c r="AI26" s="693"/>
      <c r="AJ26" s="691"/>
      <c r="AK26" s="693"/>
      <c r="AL26" s="691"/>
      <c r="AM26" s="693"/>
      <c r="AN26" s="584">
        <f t="shared" si="9"/>
        <v>0</v>
      </c>
    </row>
    <row r="27" spans="1:40">
      <c r="A27" s="232"/>
      <c r="B27" s="145"/>
      <c r="C27" s="137"/>
      <c r="D27" s="137" t="s">
        <v>832</v>
      </c>
      <c r="E27" s="137"/>
      <c r="F27" s="137"/>
      <c r="G27" s="137"/>
      <c r="H27" s="687">
        <f t="shared" ref="H27:M27" si="13">SUM(H28:H37)</f>
        <v>0</v>
      </c>
      <c r="I27" s="635">
        <f t="shared" si="13"/>
        <v>0</v>
      </c>
      <c r="J27" s="635">
        <f t="shared" si="13"/>
        <v>0</v>
      </c>
      <c r="K27" s="635">
        <f t="shared" si="13"/>
        <v>0</v>
      </c>
      <c r="L27" s="635">
        <f t="shared" si="13"/>
        <v>0</v>
      </c>
      <c r="M27" s="635">
        <f t="shared" si="13"/>
        <v>0</v>
      </c>
      <c r="N27" s="578">
        <f t="shared" si="10"/>
        <v>0</v>
      </c>
      <c r="O27" s="988">
        <f t="shared" ref="O27:AC27" si="14">SUM(O28:O37)</f>
        <v>0</v>
      </c>
      <c r="P27" s="635">
        <f t="shared" si="14"/>
        <v>0</v>
      </c>
      <c r="Q27" s="635">
        <f t="shared" si="14"/>
        <v>0</v>
      </c>
      <c r="R27" s="635">
        <f t="shared" si="14"/>
        <v>0</v>
      </c>
      <c r="S27" s="635">
        <f t="shared" si="14"/>
        <v>0</v>
      </c>
      <c r="T27" s="635">
        <f t="shared" si="14"/>
        <v>0</v>
      </c>
      <c r="U27" s="635">
        <f t="shared" si="14"/>
        <v>0</v>
      </c>
      <c r="V27" s="635">
        <f t="shared" si="14"/>
        <v>0</v>
      </c>
      <c r="W27" s="635">
        <f t="shared" si="14"/>
        <v>0</v>
      </c>
      <c r="X27" s="635">
        <f t="shared" si="14"/>
        <v>0</v>
      </c>
      <c r="Y27" s="635">
        <f t="shared" si="14"/>
        <v>0</v>
      </c>
      <c r="Z27" s="635">
        <f t="shared" si="14"/>
        <v>0</v>
      </c>
      <c r="AA27" s="635">
        <f t="shared" si="14"/>
        <v>0</v>
      </c>
      <c r="AB27" s="635">
        <f t="shared" si="14"/>
        <v>0</v>
      </c>
      <c r="AC27" s="635">
        <f t="shared" si="14"/>
        <v>0</v>
      </c>
      <c r="AD27" s="573">
        <f t="shared" si="11"/>
        <v>0</v>
      </c>
      <c r="AE27" s="584">
        <f t="shared" si="12"/>
        <v>0</v>
      </c>
      <c r="AF27" s="687">
        <f t="shared" ref="AF27:AM27" si="15">SUM(AF28:AF37)</f>
        <v>0</v>
      </c>
      <c r="AG27" s="635">
        <f t="shared" si="15"/>
        <v>0</v>
      </c>
      <c r="AH27" s="636">
        <f t="shared" si="15"/>
        <v>0</v>
      </c>
      <c r="AI27" s="636">
        <f t="shared" si="15"/>
        <v>0</v>
      </c>
      <c r="AJ27" s="687">
        <f t="shared" si="15"/>
        <v>0</v>
      </c>
      <c r="AK27" s="636">
        <f t="shared" si="15"/>
        <v>0</v>
      </c>
      <c r="AL27" s="687">
        <f t="shared" si="15"/>
        <v>0</v>
      </c>
      <c r="AM27" s="636">
        <f t="shared" si="15"/>
        <v>0</v>
      </c>
      <c r="AN27" s="584">
        <f t="shared" si="9"/>
        <v>0</v>
      </c>
    </row>
    <row r="28" spans="1:40">
      <c r="A28" s="232"/>
      <c r="B28" s="145"/>
      <c r="C28" s="137"/>
      <c r="D28" s="137" t="str">
        <f>'Names and date input'!$D$28</f>
        <v>RP1</v>
      </c>
      <c r="E28" s="137"/>
      <c r="F28" s="137"/>
      <c r="G28" s="137"/>
      <c r="H28" s="691"/>
      <c r="I28" s="692"/>
      <c r="J28" s="692"/>
      <c r="K28" s="692"/>
      <c r="L28" s="692"/>
      <c r="M28" s="692"/>
      <c r="N28" s="578">
        <f t="shared" si="10"/>
        <v>0</v>
      </c>
      <c r="O28" s="691"/>
      <c r="P28" s="692"/>
      <c r="Q28" s="692"/>
      <c r="R28" s="692"/>
      <c r="S28" s="692"/>
      <c r="T28" s="692"/>
      <c r="U28" s="692"/>
      <c r="V28" s="692"/>
      <c r="W28" s="692"/>
      <c r="X28" s="692"/>
      <c r="Y28" s="692"/>
      <c r="Z28" s="692"/>
      <c r="AA28" s="692"/>
      <c r="AB28" s="692"/>
      <c r="AC28" s="692"/>
      <c r="AD28" s="573">
        <f t="shared" si="11"/>
        <v>0</v>
      </c>
      <c r="AE28" s="584">
        <f t="shared" si="12"/>
        <v>0</v>
      </c>
      <c r="AF28" s="691"/>
      <c r="AG28" s="692"/>
      <c r="AH28" s="693"/>
      <c r="AI28" s="693"/>
      <c r="AJ28" s="691"/>
      <c r="AK28" s="693"/>
      <c r="AL28" s="691"/>
      <c r="AM28" s="693"/>
      <c r="AN28" s="584">
        <f t="shared" si="9"/>
        <v>0</v>
      </c>
    </row>
    <row r="29" spans="1:40">
      <c r="A29" s="232"/>
      <c r="B29" s="145"/>
      <c r="C29" s="137"/>
      <c r="D29" s="137" t="str">
        <f>'Names and date input'!$D$29</f>
        <v>RP2</v>
      </c>
      <c r="E29" s="137"/>
      <c r="F29" s="137"/>
      <c r="G29" s="137"/>
      <c r="H29" s="691"/>
      <c r="I29" s="692"/>
      <c r="J29" s="692"/>
      <c r="K29" s="692"/>
      <c r="L29" s="692"/>
      <c r="M29" s="692"/>
      <c r="N29" s="578">
        <f t="shared" si="10"/>
        <v>0</v>
      </c>
      <c r="O29" s="691"/>
      <c r="P29" s="692"/>
      <c r="Q29" s="692"/>
      <c r="R29" s="692"/>
      <c r="S29" s="692"/>
      <c r="T29" s="692"/>
      <c r="U29" s="692"/>
      <c r="V29" s="692"/>
      <c r="W29" s="692"/>
      <c r="X29" s="692"/>
      <c r="Y29" s="692"/>
      <c r="Z29" s="692"/>
      <c r="AA29" s="692"/>
      <c r="AB29" s="692"/>
      <c r="AC29" s="692"/>
      <c r="AD29" s="573">
        <f t="shared" si="11"/>
        <v>0</v>
      </c>
      <c r="AE29" s="584">
        <f t="shared" si="12"/>
        <v>0</v>
      </c>
      <c r="AF29" s="691"/>
      <c r="AG29" s="692"/>
      <c r="AH29" s="693"/>
      <c r="AI29" s="693"/>
      <c r="AJ29" s="691"/>
      <c r="AK29" s="693"/>
      <c r="AL29" s="691"/>
      <c r="AM29" s="693"/>
      <c r="AN29" s="584">
        <f t="shared" si="9"/>
        <v>0</v>
      </c>
    </row>
    <row r="30" spans="1:40">
      <c r="A30" s="232"/>
      <c r="B30" s="145"/>
      <c r="C30" s="137"/>
      <c r="D30" s="137" t="str">
        <f>'Names and date input'!$D$30</f>
        <v>RP3</v>
      </c>
      <c r="E30" s="137"/>
      <c r="F30" s="137"/>
      <c r="G30" s="137"/>
      <c r="H30" s="691"/>
      <c r="I30" s="692"/>
      <c r="J30" s="692"/>
      <c r="K30" s="692"/>
      <c r="L30" s="692"/>
      <c r="M30" s="692"/>
      <c r="N30" s="578">
        <f t="shared" si="10"/>
        <v>0</v>
      </c>
      <c r="O30" s="691"/>
      <c r="P30" s="692"/>
      <c r="Q30" s="692"/>
      <c r="R30" s="692"/>
      <c r="S30" s="692"/>
      <c r="T30" s="692"/>
      <c r="U30" s="692"/>
      <c r="V30" s="692"/>
      <c r="W30" s="692"/>
      <c r="X30" s="692"/>
      <c r="Y30" s="692"/>
      <c r="Z30" s="692"/>
      <c r="AA30" s="692"/>
      <c r="AB30" s="692"/>
      <c r="AC30" s="692"/>
      <c r="AD30" s="573">
        <f t="shared" si="11"/>
        <v>0</v>
      </c>
      <c r="AE30" s="584">
        <f t="shared" si="12"/>
        <v>0</v>
      </c>
      <c r="AF30" s="691"/>
      <c r="AG30" s="692"/>
      <c r="AH30" s="693"/>
      <c r="AI30" s="693"/>
      <c r="AJ30" s="691"/>
      <c r="AK30" s="693"/>
      <c r="AL30" s="691"/>
      <c r="AM30" s="693"/>
      <c r="AN30" s="584">
        <f t="shared" si="9"/>
        <v>0</v>
      </c>
    </row>
    <row r="31" spans="1:40">
      <c r="A31" s="232"/>
      <c r="B31" s="145"/>
      <c r="C31" s="137"/>
      <c r="D31" s="137" t="str">
        <f>'Names and date input'!$D$31</f>
        <v>RP4</v>
      </c>
      <c r="E31" s="137"/>
      <c r="F31" s="137"/>
      <c r="G31" s="137"/>
      <c r="H31" s="691"/>
      <c r="I31" s="692"/>
      <c r="J31" s="692"/>
      <c r="K31" s="692"/>
      <c r="L31" s="692"/>
      <c r="M31" s="692"/>
      <c r="N31" s="578">
        <f t="shared" si="10"/>
        <v>0</v>
      </c>
      <c r="O31" s="691"/>
      <c r="P31" s="692"/>
      <c r="Q31" s="692"/>
      <c r="R31" s="692"/>
      <c r="S31" s="692"/>
      <c r="T31" s="692"/>
      <c r="U31" s="692"/>
      <c r="V31" s="692"/>
      <c r="W31" s="692"/>
      <c r="X31" s="692"/>
      <c r="Y31" s="692"/>
      <c r="Z31" s="692"/>
      <c r="AA31" s="692"/>
      <c r="AB31" s="692"/>
      <c r="AC31" s="692"/>
      <c r="AD31" s="573">
        <f t="shared" si="11"/>
        <v>0</v>
      </c>
      <c r="AE31" s="584">
        <f t="shared" si="12"/>
        <v>0</v>
      </c>
      <c r="AF31" s="691"/>
      <c r="AG31" s="692"/>
      <c r="AH31" s="693"/>
      <c r="AI31" s="693"/>
      <c r="AJ31" s="691"/>
      <c r="AK31" s="693"/>
      <c r="AL31" s="691"/>
      <c r="AM31" s="693"/>
      <c r="AN31" s="584">
        <f t="shared" si="9"/>
        <v>0</v>
      </c>
    </row>
    <row r="32" spans="1:40">
      <c r="A32" s="232"/>
      <c r="B32" s="145"/>
      <c r="C32" s="137"/>
      <c r="D32" s="137" t="str">
        <f>'Names and date input'!$D$32</f>
        <v>RP5</v>
      </c>
      <c r="E32" s="137"/>
      <c r="F32" s="137"/>
      <c r="G32" s="137"/>
      <c r="H32" s="691"/>
      <c r="I32" s="692"/>
      <c r="J32" s="692"/>
      <c r="K32" s="692"/>
      <c r="L32" s="692"/>
      <c r="M32" s="692"/>
      <c r="N32" s="578">
        <f t="shared" si="10"/>
        <v>0</v>
      </c>
      <c r="O32" s="691"/>
      <c r="P32" s="692"/>
      <c r="Q32" s="692"/>
      <c r="R32" s="692"/>
      <c r="S32" s="692"/>
      <c r="T32" s="692"/>
      <c r="U32" s="692"/>
      <c r="V32" s="692"/>
      <c r="W32" s="692"/>
      <c r="X32" s="692"/>
      <c r="Y32" s="692"/>
      <c r="Z32" s="692"/>
      <c r="AA32" s="692"/>
      <c r="AB32" s="692"/>
      <c r="AC32" s="692"/>
      <c r="AD32" s="573">
        <f t="shared" si="11"/>
        <v>0</v>
      </c>
      <c r="AE32" s="584">
        <f t="shared" si="12"/>
        <v>0</v>
      </c>
      <c r="AF32" s="691"/>
      <c r="AG32" s="692"/>
      <c r="AH32" s="693"/>
      <c r="AI32" s="693"/>
      <c r="AJ32" s="691"/>
      <c r="AK32" s="693"/>
      <c r="AL32" s="691"/>
      <c r="AM32" s="693"/>
      <c r="AN32" s="584">
        <f t="shared" si="9"/>
        <v>0</v>
      </c>
    </row>
    <row r="33" spans="1:40">
      <c r="A33" s="232"/>
      <c r="B33" s="145"/>
      <c r="C33" s="137"/>
      <c r="D33" s="137" t="str">
        <f>'Names and date input'!$D$33</f>
        <v>RP6</v>
      </c>
      <c r="E33" s="137"/>
      <c r="F33" s="137"/>
      <c r="G33" s="137"/>
      <c r="H33" s="691"/>
      <c r="I33" s="692"/>
      <c r="J33" s="692"/>
      <c r="K33" s="692"/>
      <c r="L33" s="692"/>
      <c r="M33" s="692"/>
      <c r="N33" s="578">
        <f t="shared" si="10"/>
        <v>0</v>
      </c>
      <c r="O33" s="691"/>
      <c r="P33" s="692"/>
      <c r="Q33" s="692"/>
      <c r="R33" s="692"/>
      <c r="S33" s="692"/>
      <c r="T33" s="692"/>
      <c r="U33" s="692"/>
      <c r="V33" s="692"/>
      <c r="W33" s="692"/>
      <c r="X33" s="692"/>
      <c r="Y33" s="692"/>
      <c r="Z33" s="692"/>
      <c r="AA33" s="692"/>
      <c r="AB33" s="692"/>
      <c r="AC33" s="692"/>
      <c r="AD33" s="573">
        <f t="shared" si="11"/>
        <v>0</v>
      </c>
      <c r="AE33" s="584">
        <f t="shared" si="12"/>
        <v>0</v>
      </c>
      <c r="AF33" s="691"/>
      <c r="AG33" s="692"/>
      <c r="AH33" s="693"/>
      <c r="AI33" s="693"/>
      <c r="AJ33" s="691"/>
      <c r="AK33" s="693"/>
      <c r="AL33" s="691"/>
      <c r="AM33" s="693"/>
      <c r="AN33" s="584">
        <f t="shared" si="9"/>
        <v>0</v>
      </c>
    </row>
    <row r="34" spans="1:40">
      <c r="A34" s="232"/>
      <c r="B34" s="145"/>
      <c r="C34" s="137"/>
      <c r="D34" s="137" t="str">
        <f>'Names and date input'!$D$34</f>
        <v>RP7</v>
      </c>
      <c r="E34" s="137"/>
      <c r="F34" s="137"/>
      <c r="G34" s="137"/>
      <c r="H34" s="691"/>
      <c r="I34" s="692"/>
      <c r="J34" s="692"/>
      <c r="K34" s="692"/>
      <c r="L34" s="692"/>
      <c r="M34" s="692"/>
      <c r="N34" s="578">
        <f t="shared" si="10"/>
        <v>0</v>
      </c>
      <c r="O34" s="691"/>
      <c r="P34" s="692"/>
      <c r="Q34" s="692"/>
      <c r="R34" s="692"/>
      <c r="S34" s="692"/>
      <c r="T34" s="692"/>
      <c r="U34" s="692"/>
      <c r="V34" s="692"/>
      <c r="W34" s="692"/>
      <c r="X34" s="692"/>
      <c r="Y34" s="692"/>
      <c r="Z34" s="692"/>
      <c r="AA34" s="692"/>
      <c r="AB34" s="692"/>
      <c r="AC34" s="692"/>
      <c r="AD34" s="573">
        <f t="shared" si="11"/>
        <v>0</v>
      </c>
      <c r="AE34" s="584">
        <f t="shared" si="12"/>
        <v>0</v>
      </c>
      <c r="AF34" s="691"/>
      <c r="AG34" s="692"/>
      <c r="AH34" s="693"/>
      <c r="AI34" s="693"/>
      <c r="AJ34" s="691"/>
      <c r="AK34" s="693"/>
      <c r="AL34" s="691"/>
      <c r="AM34" s="693"/>
      <c r="AN34" s="584">
        <f t="shared" si="9"/>
        <v>0</v>
      </c>
    </row>
    <row r="35" spans="1:40">
      <c r="A35" s="232"/>
      <c r="B35" s="145"/>
      <c r="C35" s="137"/>
      <c r="D35" s="137" t="str">
        <f>'Names and date input'!$D$35</f>
        <v>RP8</v>
      </c>
      <c r="E35" s="137"/>
      <c r="F35" s="137"/>
      <c r="G35" s="137"/>
      <c r="H35" s="691"/>
      <c r="I35" s="692"/>
      <c r="J35" s="692"/>
      <c r="K35" s="692"/>
      <c r="L35" s="692"/>
      <c r="M35" s="692"/>
      <c r="N35" s="578">
        <f t="shared" si="10"/>
        <v>0</v>
      </c>
      <c r="O35" s="691"/>
      <c r="P35" s="692"/>
      <c r="Q35" s="692"/>
      <c r="R35" s="692"/>
      <c r="S35" s="692"/>
      <c r="T35" s="692"/>
      <c r="U35" s="692"/>
      <c r="V35" s="692"/>
      <c r="W35" s="692"/>
      <c r="X35" s="692"/>
      <c r="Y35" s="692"/>
      <c r="Z35" s="692"/>
      <c r="AA35" s="692"/>
      <c r="AB35" s="692"/>
      <c r="AC35" s="692"/>
      <c r="AD35" s="573">
        <f t="shared" si="11"/>
        <v>0</v>
      </c>
      <c r="AE35" s="584">
        <f t="shared" si="12"/>
        <v>0</v>
      </c>
      <c r="AF35" s="691"/>
      <c r="AG35" s="692"/>
      <c r="AH35" s="693"/>
      <c r="AI35" s="693"/>
      <c r="AJ35" s="691"/>
      <c r="AK35" s="693"/>
      <c r="AL35" s="691"/>
      <c r="AM35" s="693"/>
      <c r="AN35" s="584">
        <f t="shared" si="9"/>
        <v>0</v>
      </c>
    </row>
    <row r="36" spans="1:40">
      <c r="A36" s="232"/>
      <c r="B36" s="145"/>
      <c r="C36" s="137"/>
      <c r="D36" s="137" t="str">
        <f>'Names and date input'!$D$36</f>
        <v>RP9</v>
      </c>
      <c r="E36" s="137"/>
      <c r="F36" s="137"/>
      <c r="G36" s="137"/>
      <c r="H36" s="691"/>
      <c r="I36" s="692"/>
      <c r="J36" s="692"/>
      <c r="K36" s="692"/>
      <c r="L36" s="692"/>
      <c r="M36" s="692"/>
      <c r="N36" s="578">
        <f t="shared" si="10"/>
        <v>0</v>
      </c>
      <c r="O36" s="691"/>
      <c r="P36" s="692"/>
      <c r="Q36" s="692"/>
      <c r="R36" s="692"/>
      <c r="S36" s="692"/>
      <c r="T36" s="692"/>
      <c r="U36" s="692"/>
      <c r="V36" s="692"/>
      <c r="W36" s="692"/>
      <c r="X36" s="692"/>
      <c r="Y36" s="692"/>
      <c r="Z36" s="692"/>
      <c r="AA36" s="692"/>
      <c r="AB36" s="692"/>
      <c r="AC36" s="692"/>
      <c r="AD36" s="573">
        <f t="shared" si="11"/>
        <v>0</v>
      </c>
      <c r="AE36" s="584">
        <f t="shared" si="12"/>
        <v>0</v>
      </c>
      <c r="AF36" s="691"/>
      <c r="AG36" s="692"/>
      <c r="AH36" s="693"/>
      <c r="AI36" s="693"/>
      <c r="AJ36" s="691"/>
      <c r="AK36" s="693"/>
      <c r="AL36" s="691"/>
      <c r="AM36" s="693"/>
      <c r="AN36" s="584">
        <f t="shared" si="9"/>
        <v>0</v>
      </c>
    </row>
    <row r="37" spans="1:40">
      <c r="A37" s="232"/>
      <c r="B37" s="145"/>
      <c r="C37" s="137"/>
      <c r="D37" s="137" t="str">
        <f>'Names and date input'!$D$37</f>
        <v>RP10</v>
      </c>
      <c r="E37" s="137"/>
      <c r="F37" s="137"/>
      <c r="G37" s="137"/>
      <c r="H37" s="691"/>
      <c r="I37" s="692"/>
      <c r="J37" s="692"/>
      <c r="K37" s="692"/>
      <c r="L37" s="692"/>
      <c r="M37" s="692"/>
      <c r="N37" s="578">
        <f t="shared" si="10"/>
        <v>0</v>
      </c>
      <c r="O37" s="691"/>
      <c r="P37" s="692"/>
      <c r="Q37" s="692"/>
      <c r="R37" s="692"/>
      <c r="S37" s="692"/>
      <c r="T37" s="692"/>
      <c r="U37" s="692"/>
      <c r="V37" s="692"/>
      <c r="W37" s="692"/>
      <c r="X37" s="692"/>
      <c r="Y37" s="692"/>
      <c r="Z37" s="692"/>
      <c r="AA37" s="692"/>
      <c r="AB37" s="692"/>
      <c r="AC37" s="692"/>
      <c r="AD37" s="573">
        <f t="shared" si="11"/>
        <v>0</v>
      </c>
      <c r="AE37" s="584">
        <f t="shared" si="12"/>
        <v>0</v>
      </c>
      <c r="AF37" s="691"/>
      <c r="AG37" s="692"/>
      <c r="AH37" s="693"/>
      <c r="AI37" s="693"/>
      <c r="AJ37" s="691"/>
      <c r="AK37" s="693"/>
      <c r="AL37" s="691"/>
      <c r="AM37" s="693"/>
      <c r="AN37" s="584">
        <f t="shared" si="9"/>
        <v>0</v>
      </c>
    </row>
    <row r="38" spans="1:40" s="157" customFormat="1">
      <c r="A38" s="232"/>
      <c r="B38" s="145"/>
      <c r="C38" s="145"/>
      <c r="D38" s="145"/>
      <c r="E38" s="145"/>
      <c r="F38" s="145"/>
      <c r="G38" s="145"/>
      <c r="H38" s="710"/>
      <c r="I38" s="707"/>
      <c r="J38" s="707"/>
      <c r="K38" s="707"/>
      <c r="L38" s="707"/>
      <c r="M38" s="707"/>
      <c r="N38" s="579"/>
      <c r="O38" s="1190"/>
      <c r="P38" s="707"/>
      <c r="Q38" s="707"/>
      <c r="R38" s="707"/>
      <c r="S38" s="707"/>
      <c r="T38" s="707"/>
      <c r="U38" s="707"/>
      <c r="V38" s="707"/>
      <c r="W38" s="707"/>
      <c r="X38" s="707"/>
      <c r="Y38" s="707"/>
      <c r="Z38" s="707"/>
      <c r="AA38" s="707"/>
      <c r="AB38" s="707"/>
      <c r="AC38" s="707"/>
      <c r="AD38" s="636"/>
      <c r="AE38" s="585"/>
      <c r="AF38" s="710"/>
      <c r="AG38" s="707"/>
      <c r="AH38" s="708"/>
      <c r="AI38" s="708"/>
      <c r="AJ38" s="710"/>
      <c r="AK38" s="708"/>
      <c r="AL38" s="1202"/>
      <c r="AM38" s="709"/>
      <c r="AN38" s="585"/>
    </row>
    <row r="39" spans="1:40">
      <c r="A39" s="232"/>
      <c r="B39" s="145"/>
      <c r="C39" s="137" t="s">
        <v>795</v>
      </c>
      <c r="D39" s="137"/>
      <c r="E39" s="137"/>
      <c r="F39" s="137"/>
      <c r="G39" s="137"/>
      <c r="H39" s="1180">
        <f t="shared" ref="H39:AM39" si="16">SUM(H40:H41)</f>
        <v>0</v>
      </c>
      <c r="I39" s="688">
        <f t="shared" si="16"/>
        <v>0</v>
      </c>
      <c r="J39" s="688">
        <f t="shared" si="16"/>
        <v>0</v>
      </c>
      <c r="K39" s="688">
        <f t="shared" si="16"/>
        <v>0</v>
      </c>
      <c r="L39" s="688">
        <f t="shared" si="16"/>
        <v>0</v>
      </c>
      <c r="M39" s="688">
        <f t="shared" si="16"/>
        <v>0</v>
      </c>
      <c r="N39" s="577">
        <f t="shared" si="16"/>
        <v>0</v>
      </c>
      <c r="O39" s="1188">
        <f t="shared" si="16"/>
        <v>0</v>
      </c>
      <c r="P39" s="689">
        <f t="shared" si="16"/>
        <v>0</v>
      </c>
      <c r="Q39" s="689">
        <f t="shared" si="16"/>
        <v>0</v>
      </c>
      <c r="R39" s="689">
        <f t="shared" si="16"/>
        <v>0</v>
      </c>
      <c r="S39" s="689">
        <f t="shared" si="16"/>
        <v>0</v>
      </c>
      <c r="T39" s="689">
        <f t="shared" si="16"/>
        <v>0</v>
      </c>
      <c r="U39" s="689">
        <f t="shared" si="16"/>
        <v>0</v>
      </c>
      <c r="V39" s="689">
        <f t="shared" si="16"/>
        <v>0</v>
      </c>
      <c r="W39" s="689">
        <f t="shared" si="16"/>
        <v>0</v>
      </c>
      <c r="X39" s="689">
        <f t="shared" si="16"/>
        <v>0</v>
      </c>
      <c r="Y39" s="689">
        <f t="shared" si="16"/>
        <v>0</v>
      </c>
      <c r="Z39" s="689">
        <f t="shared" si="16"/>
        <v>0</v>
      </c>
      <c r="AA39" s="689">
        <f t="shared" si="16"/>
        <v>0</v>
      </c>
      <c r="AB39" s="689">
        <f t="shared" si="16"/>
        <v>0</v>
      </c>
      <c r="AC39" s="689">
        <f t="shared" si="16"/>
        <v>0</v>
      </c>
      <c r="AD39" s="1205">
        <f t="shared" si="16"/>
        <v>0</v>
      </c>
      <c r="AE39" s="574">
        <f t="shared" si="16"/>
        <v>0</v>
      </c>
      <c r="AF39" s="987">
        <f t="shared" si="16"/>
        <v>0</v>
      </c>
      <c r="AG39" s="689">
        <f t="shared" si="16"/>
        <v>0</v>
      </c>
      <c r="AH39" s="558">
        <f t="shared" si="16"/>
        <v>0</v>
      </c>
      <c r="AI39" s="558">
        <f t="shared" si="16"/>
        <v>0</v>
      </c>
      <c r="AJ39" s="1180">
        <f t="shared" si="16"/>
        <v>0</v>
      </c>
      <c r="AK39" s="690">
        <f t="shared" si="16"/>
        <v>0</v>
      </c>
      <c r="AL39" s="987">
        <f t="shared" si="16"/>
        <v>0</v>
      </c>
      <c r="AM39" s="558">
        <f t="shared" si="16"/>
        <v>0</v>
      </c>
      <c r="AN39" s="584">
        <f t="shared" ref="AN39:AN51" si="17">SUM(AE39:AM39)</f>
        <v>0</v>
      </c>
    </row>
    <row r="40" spans="1:40">
      <c r="A40" s="232"/>
      <c r="B40" s="145"/>
      <c r="C40" s="137"/>
      <c r="D40" s="137" t="s">
        <v>702</v>
      </c>
      <c r="E40" s="137"/>
      <c r="F40" s="137"/>
      <c r="G40" s="137"/>
      <c r="H40" s="691"/>
      <c r="I40" s="692"/>
      <c r="J40" s="692"/>
      <c r="K40" s="692"/>
      <c r="L40" s="692"/>
      <c r="M40" s="692"/>
      <c r="N40" s="578">
        <f t="shared" ref="N40:N51" si="18">SUM(H40:M40)</f>
        <v>0</v>
      </c>
      <c r="O40" s="691"/>
      <c r="P40" s="692"/>
      <c r="Q40" s="692"/>
      <c r="R40" s="692"/>
      <c r="S40" s="692"/>
      <c r="T40" s="692"/>
      <c r="U40" s="692"/>
      <c r="V40" s="692"/>
      <c r="W40" s="692"/>
      <c r="X40" s="692"/>
      <c r="Y40" s="692"/>
      <c r="Z40" s="692"/>
      <c r="AA40" s="692"/>
      <c r="AB40" s="692"/>
      <c r="AC40" s="692"/>
      <c r="AD40" s="573">
        <f t="shared" ref="AD40:AD51" si="19">SUM(O40:AC40)</f>
        <v>0</v>
      </c>
      <c r="AE40" s="584">
        <f t="shared" ref="AE40:AE51" si="20">N40+AD40</f>
        <v>0</v>
      </c>
      <c r="AF40" s="691"/>
      <c r="AG40" s="692"/>
      <c r="AH40" s="693"/>
      <c r="AI40" s="693"/>
      <c r="AJ40" s="691"/>
      <c r="AK40" s="693"/>
      <c r="AL40" s="691"/>
      <c r="AM40" s="693"/>
      <c r="AN40" s="584">
        <f t="shared" si="17"/>
        <v>0</v>
      </c>
    </row>
    <row r="41" spans="1:40">
      <c r="A41" s="232"/>
      <c r="B41" s="145"/>
      <c r="C41" s="137"/>
      <c r="D41" s="137" t="s">
        <v>832</v>
      </c>
      <c r="E41" s="137"/>
      <c r="F41" s="137"/>
      <c r="G41" s="137"/>
      <c r="H41" s="687">
        <f t="shared" ref="H41:M41" si="21">SUM(H42:H51)</f>
        <v>0</v>
      </c>
      <c r="I41" s="635">
        <f t="shared" si="21"/>
        <v>0</v>
      </c>
      <c r="J41" s="635">
        <f t="shared" si="21"/>
        <v>0</v>
      </c>
      <c r="K41" s="635">
        <f t="shared" si="21"/>
        <v>0</v>
      </c>
      <c r="L41" s="635">
        <f t="shared" si="21"/>
        <v>0</v>
      </c>
      <c r="M41" s="635">
        <f t="shared" si="21"/>
        <v>0</v>
      </c>
      <c r="N41" s="578">
        <f t="shared" si="18"/>
        <v>0</v>
      </c>
      <c r="O41" s="988">
        <f t="shared" ref="O41:AC41" si="22">SUM(O42:O51)</f>
        <v>0</v>
      </c>
      <c r="P41" s="635">
        <f t="shared" si="22"/>
        <v>0</v>
      </c>
      <c r="Q41" s="635">
        <f t="shared" si="22"/>
        <v>0</v>
      </c>
      <c r="R41" s="635">
        <f t="shared" si="22"/>
        <v>0</v>
      </c>
      <c r="S41" s="635">
        <f t="shared" si="22"/>
        <v>0</v>
      </c>
      <c r="T41" s="635">
        <f t="shared" si="22"/>
        <v>0</v>
      </c>
      <c r="U41" s="635">
        <f t="shared" si="22"/>
        <v>0</v>
      </c>
      <c r="V41" s="635">
        <f t="shared" si="22"/>
        <v>0</v>
      </c>
      <c r="W41" s="635">
        <f t="shared" si="22"/>
        <v>0</v>
      </c>
      <c r="X41" s="635">
        <f t="shared" si="22"/>
        <v>0</v>
      </c>
      <c r="Y41" s="635">
        <f t="shared" si="22"/>
        <v>0</v>
      </c>
      <c r="Z41" s="635">
        <f t="shared" si="22"/>
        <v>0</v>
      </c>
      <c r="AA41" s="635">
        <f t="shared" si="22"/>
        <v>0</v>
      </c>
      <c r="AB41" s="635">
        <f t="shared" si="22"/>
        <v>0</v>
      </c>
      <c r="AC41" s="635">
        <f t="shared" si="22"/>
        <v>0</v>
      </c>
      <c r="AD41" s="573">
        <f t="shared" si="19"/>
        <v>0</v>
      </c>
      <c r="AE41" s="584">
        <f t="shared" si="20"/>
        <v>0</v>
      </c>
      <c r="AF41" s="687">
        <f t="shared" ref="AF41:AM41" si="23">SUM(AF42:AF51)</f>
        <v>0</v>
      </c>
      <c r="AG41" s="635">
        <f t="shared" si="23"/>
        <v>0</v>
      </c>
      <c r="AH41" s="636">
        <f t="shared" si="23"/>
        <v>0</v>
      </c>
      <c r="AI41" s="636">
        <f t="shared" si="23"/>
        <v>0</v>
      </c>
      <c r="AJ41" s="687">
        <f t="shared" si="23"/>
        <v>0</v>
      </c>
      <c r="AK41" s="636">
        <f t="shared" si="23"/>
        <v>0</v>
      </c>
      <c r="AL41" s="687">
        <f t="shared" si="23"/>
        <v>0</v>
      </c>
      <c r="AM41" s="636">
        <f t="shared" si="23"/>
        <v>0</v>
      </c>
      <c r="AN41" s="584">
        <f t="shared" si="17"/>
        <v>0</v>
      </c>
    </row>
    <row r="42" spans="1:40">
      <c r="A42" s="232"/>
      <c r="B42" s="145"/>
      <c r="C42" s="137"/>
      <c r="D42" s="137" t="str">
        <f>'Names and date input'!$D$28</f>
        <v>RP1</v>
      </c>
      <c r="E42" s="137"/>
      <c r="F42" s="137"/>
      <c r="G42" s="137"/>
      <c r="H42" s="691"/>
      <c r="I42" s="692"/>
      <c r="J42" s="692"/>
      <c r="K42" s="692"/>
      <c r="L42" s="692"/>
      <c r="M42" s="692"/>
      <c r="N42" s="578">
        <f t="shared" si="18"/>
        <v>0</v>
      </c>
      <c r="O42" s="691"/>
      <c r="P42" s="692"/>
      <c r="Q42" s="692"/>
      <c r="R42" s="692"/>
      <c r="S42" s="692"/>
      <c r="T42" s="692"/>
      <c r="U42" s="692"/>
      <c r="V42" s="692"/>
      <c r="W42" s="692"/>
      <c r="X42" s="692"/>
      <c r="Y42" s="692"/>
      <c r="Z42" s="692"/>
      <c r="AA42" s="692"/>
      <c r="AB42" s="692"/>
      <c r="AC42" s="692"/>
      <c r="AD42" s="573">
        <f t="shared" si="19"/>
        <v>0</v>
      </c>
      <c r="AE42" s="584">
        <f t="shared" si="20"/>
        <v>0</v>
      </c>
      <c r="AF42" s="691"/>
      <c r="AG42" s="692"/>
      <c r="AH42" s="693"/>
      <c r="AI42" s="693"/>
      <c r="AJ42" s="691"/>
      <c r="AK42" s="693"/>
      <c r="AL42" s="691"/>
      <c r="AM42" s="693"/>
      <c r="AN42" s="584">
        <f t="shared" si="17"/>
        <v>0</v>
      </c>
    </row>
    <row r="43" spans="1:40">
      <c r="A43" s="232"/>
      <c r="B43" s="145"/>
      <c r="C43" s="137"/>
      <c r="D43" s="137" t="str">
        <f>'Names and date input'!$D$29</f>
        <v>RP2</v>
      </c>
      <c r="E43" s="137"/>
      <c r="F43" s="137"/>
      <c r="G43" s="137"/>
      <c r="H43" s="691"/>
      <c r="I43" s="692"/>
      <c r="J43" s="692"/>
      <c r="K43" s="692"/>
      <c r="L43" s="692"/>
      <c r="M43" s="692"/>
      <c r="N43" s="578">
        <f t="shared" si="18"/>
        <v>0</v>
      </c>
      <c r="O43" s="691"/>
      <c r="P43" s="692"/>
      <c r="Q43" s="692"/>
      <c r="R43" s="692"/>
      <c r="S43" s="692"/>
      <c r="T43" s="692"/>
      <c r="U43" s="692"/>
      <c r="V43" s="692"/>
      <c r="W43" s="692"/>
      <c r="X43" s="692"/>
      <c r="Y43" s="692"/>
      <c r="Z43" s="692"/>
      <c r="AA43" s="692"/>
      <c r="AB43" s="692"/>
      <c r="AC43" s="692"/>
      <c r="AD43" s="573">
        <f t="shared" si="19"/>
        <v>0</v>
      </c>
      <c r="AE43" s="584">
        <f t="shared" si="20"/>
        <v>0</v>
      </c>
      <c r="AF43" s="691"/>
      <c r="AG43" s="692"/>
      <c r="AH43" s="693"/>
      <c r="AI43" s="693"/>
      <c r="AJ43" s="691"/>
      <c r="AK43" s="693"/>
      <c r="AL43" s="691"/>
      <c r="AM43" s="693"/>
      <c r="AN43" s="584">
        <f t="shared" si="17"/>
        <v>0</v>
      </c>
    </row>
    <row r="44" spans="1:40">
      <c r="A44" s="232"/>
      <c r="B44" s="145"/>
      <c r="C44" s="137"/>
      <c r="D44" s="137" t="str">
        <f>'Names and date input'!$D$30</f>
        <v>RP3</v>
      </c>
      <c r="E44" s="137"/>
      <c r="F44" s="137"/>
      <c r="G44" s="137"/>
      <c r="H44" s="691"/>
      <c r="I44" s="692"/>
      <c r="J44" s="692"/>
      <c r="K44" s="692"/>
      <c r="L44" s="692"/>
      <c r="M44" s="692"/>
      <c r="N44" s="578">
        <f t="shared" si="18"/>
        <v>0</v>
      </c>
      <c r="O44" s="691"/>
      <c r="P44" s="692"/>
      <c r="Q44" s="692"/>
      <c r="R44" s="692"/>
      <c r="S44" s="692"/>
      <c r="T44" s="692"/>
      <c r="U44" s="692"/>
      <c r="V44" s="692"/>
      <c r="W44" s="692"/>
      <c r="X44" s="692"/>
      <c r="Y44" s="692"/>
      <c r="Z44" s="692"/>
      <c r="AA44" s="692"/>
      <c r="AB44" s="692"/>
      <c r="AC44" s="692"/>
      <c r="AD44" s="573">
        <f t="shared" si="19"/>
        <v>0</v>
      </c>
      <c r="AE44" s="584">
        <f t="shared" si="20"/>
        <v>0</v>
      </c>
      <c r="AF44" s="691"/>
      <c r="AG44" s="692"/>
      <c r="AH44" s="693"/>
      <c r="AI44" s="693"/>
      <c r="AJ44" s="691"/>
      <c r="AK44" s="693"/>
      <c r="AL44" s="691"/>
      <c r="AM44" s="693"/>
      <c r="AN44" s="584">
        <f t="shared" si="17"/>
        <v>0</v>
      </c>
    </row>
    <row r="45" spans="1:40">
      <c r="A45" s="232"/>
      <c r="B45" s="145"/>
      <c r="C45" s="137"/>
      <c r="D45" s="137" t="str">
        <f>'Names and date input'!$D$31</f>
        <v>RP4</v>
      </c>
      <c r="E45" s="137"/>
      <c r="F45" s="137"/>
      <c r="G45" s="137"/>
      <c r="H45" s="691"/>
      <c r="I45" s="692"/>
      <c r="J45" s="692"/>
      <c r="K45" s="692"/>
      <c r="L45" s="692"/>
      <c r="M45" s="692"/>
      <c r="N45" s="578">
        <f t="shared" si="18"/>
        <v>0</v>
      </c>
      <c r="O45" s="691"/>
      <c r="P45" s="692"/>
      <c r="Q45" s="692"/>
      <c r="R45" s="692"/>
      <c r="S45" s="692"/>
      <c r="T45" s="692"/>
      <c r="U45" s="692"/>
      <c r="V45" s="692"/>
      <c r="W45" s="692"/>
      <c r="X45" s="692"/>
      <c r="Y45" s="692"/>
      <c r="Z45" s="692"/>
      <c r="AA45" s="692"/>
      <c r="AB45" s="692"/>
      <c r="AC45" s="692"/>
      <c r="AD45" s="573">
        <f t="shared" si="19"/>
        <v>0</v>
      </c>
      <c r="AE45" s="584">
        <f t="shared" si="20"/>
        <v>0</v>
      </c>
      <c r="AF45" s="691"/>
      <c r="AG45" s="692"/>
      <c r="AH45" s="693"/>
      <c r="AI45" s="693"/>
      <c r="AJ45" s="691"/>
      <c r="AK45" s="693"/>
      <c r="AL45" s="691"/>
      <c r="AM45" s="693"/>
      <c r="AN45" s="584">
        <f t="shared" si="17"/>
        <v>0</v>
      </c>
    </row>
    <row r="46" spans="1:40">
      <c r="A46" s="232"/>
      <c r="B46" s="145"/>
      <c r="C46" s="137"/>
      <c r="D46" s="137" t="str">
        <f>'Names and date input'!$D$32</f>
        <v>RP5</v>
      </c>
      <c r="E46" s="137"/>
      <c r="F46" s="137"/>
      <c r="G46" s="137"/>
      <c r="H46" s="691"/>
      <c r="I46" s="692"/>
      <c r="J46" s="692"/>
      <c r="K46" s="692"/>
      <c r="L46" s="692"/>
      <c r="M46" s="692"/>
      <c r="N46" s="578">
        <f t="shared" si="18"/>
        <v>0</v>
      </c>
      <c r="O46" s="691"/>
      <c r="P46" s="692"/>
      <c r="Q46" s="692"/>
      <c r="R46" s="692"/>
      <c r="S46" s="692"/>
      <c r="T46" s="692"/>
      <c r="U46" s="692"/>
      <c r="V46" s="692"/>
      <c r="W46" s="692"/>
      <c r="X46" s="692"/>
      <c r="Y46" s="692"/>
      <c r="Z46" s="692"/>
      <c r="AA46" s="692"/>
      <c r="AB46" s="692"/>
      <c r="AC46" s="692"/>
      <c r="AD46" s="573">
        <f t="shared" si="19"/>
        <v>0</v>
      </c>
      <c r="AE46" s="584">
        <f t="shared" si="20"/>
        <v>0</v>
      </c>
      <c r="AF46" s="691"/>
      <c r="AG46" s="692"/>
      <c r="AH46" s="693"/>
      <c r="AI46" s="693"/>
      <c r="AJ46" s="691"/>
      <c r="AK46" s="693"/>
      <c r="AL46" s="691"/>
      <c r="AM46" s="693"/>
      <c r="AN46" s="584">
        <f t="shared" si="17"/>
        <v>0</v>
      </c>
    </row>
    <row r="47" spans="1:40">
      <c r="A47" s="232"/>
      <c r="B47" s="145"/>
      <c r="C47" s="137"/>
      <c r="D47" s="137" t="str">
        <f>'Names and date input'!$D$33</f>
        <v>RP6</v>
      </c>
      <c r="E47" s="137"/>
      <c r="F47" s="137"/>
      <c r="G47" s="137"/>
      <c r="H47" s="691"/>
      <c r="I47" s="692"/>
      <c r="J47" s="692"/>
      <c r="K47" s="692"/>
      <c r="L47" s="692"/>
      <c r="M47" s="692"/>
      <c r="N47" s="578">
        <f t="shared" si="18"/>
        <v>0</v>
      </c>
      <c r="O47" s="691"/>
      <c r="P47" s="692"/>
      <c r="Q47" s="692"/>
      <c r="R47" s="692"/>
      <c r="S47" s="692"/>
      <c r="T47" s="692"/>
      <c r="U47" s="692"/>
      <c r="V47" s="692"/>
      <c r="W47" s="692"/>
      <c r="X47" s="692"/>
      <c r="Y47" s="692"/>
      <c r="Z47" s="692"/>
      <c r="AA47" s="692"/>
      <c r="AB47" s="692"/>
      <c r="AC47" s="692"/>
      <c r="AD47" s="573">
        <f t="shared" si="19"/>
        <v>0</v>
      </c>
      <c r="AE47" s="584">
        <f t="shared" si="20"/>
        <v>0</v>
      </c>
      <c r="AF47" s="691"/>
      <c r="AG47" s="692"/>
      <c r="AH47" s="693"/>
      <c r="AI47" s="693"/>
      <c r="AJ47" s="691"/>
      <c r="AK47" s="693"/>
      <c r="AL47" s="691"/>
      <c r="AM47" s="693"/>
      <c r="AN47" s="584">
        <f t="shared" si="17"/>
        <v>0</v>
      </c>
    </row>
    <row r="48" spans="1:40">
      <c r="A48" s="232"/>
      <c r="B48" s="145"/>
      <c r="C48" s="137"/>
      <c r="D48" s="137" t="str">
        <f>'Names and date input'!$D$34</f>
        <v>RP7</v>
      </c>
      <c r="E48" s="137"/>
      <c r="F48" s="137"/>
      <c r="G48" s="137"/>
      <c r="H48" s="691"/>
      <c r="I48" s="692"/>
      <c r="J48" s="692"/>
      <c r="K48" s="692"/>
      <c r="L48" s="692"/>
      <c r="M48" s="692"/>
      <c r="N48" s="578">
        <f t="shared" si="18"/>
        <v>0</v>
      </c>
      <c r="O48" s="691"/>
      <c r="P48" s="692"/>
      <c r="Q48" s="692"/>
      <c r="R48" s="692"/>
      <c r="S48" s="692"/>
      <c r="T48" s="692"/>
      <c r="U48" s="692"/>
      <c r="V48" s="692"/>
      <c r="W48" s="692"/>
      <c r="X48" s="692"/>
      <c r="Y48" s="692"/>
      <c r="Z48" s="692"/>
      <c r="AA48" s="692"/>
      <c r="AB48" s="692"/>
      <c r="AC48" s="692"/>
      <c r="AD48" s="573">
        <f t="shared" si="19"/>
        <v>0</v>
      </c>
      <c r="AE48" s="584">
        <f t="shared" si="20"/>
        <v>0</v>
      </c>
      <c r="AF48" s="691"/>
      <c r="AG48" s="692"/>
      <c r="AH48" s="693"/>
      <c r="AI48" s="693"/>
      <c r="AJ48" s="691"/>
      <c r="AK48" s="693"/>
      <c r="AL48" s="691"/>
      <c r="AM48" s="693"/>
      <c r="AN48" s="584">
        <f t="shared" si="17"/>
        <v>0</v>
      </c>
    </row>
    <row r="49" spans="1:40">
      <c r="A49" s="232"/>
      <c r="B49" s="145"/>
      <c r="C49" s="137"/>
      <c r="D49" s="137" t="str">
        <f>'Names and date input'!$D$35</f>
        <v>RP8</v>
      </c>
      <c r="E49" s="137"/>
      <c r="F49" s="137"/>
      <c r="G49" s="137"/>
      <c r="H49" s="691"/>
      <c r="I49" s="692"/>
      <c r="J49" s="692"/>
      <c r="K49" s="692"/>
      <c r="L49" s="692"/>
      <c r="M49" s="692"/>
      <c r="N49" s="578">
        <f t="shared" si="18"/>
        <v>0</v>
      </c>
      <c r="O49" s="691"/>
      <c r="P49" s="692"/>
      <c r="Q49" s="692"/>
      <c r="R49" s="692"/>
      <c r="S49" s="692"/>
      <c r="T49" s="692"/>
      <c r="U49" s="692"/>
      <c r="V49" s="692"/>
      <c r="W49" s="692"/>
      <c r="X49" s="692"/>
      <c r="Y49" s="692"/>
      <c r="Z49" s="692"/>
      <c r="AA49" s="692"/>
      <c r="AB49" s="692"/>
      <c r="AC49" s="692"/>
      <c r="AD49" s="573">
        <f t="shared" si="19"/>
        <v>0</v>
      </c>
      <c r="AE49" s="584">
        <f t="shared" si="20"/>
        <v>0</v>
      </c>
      <c r="AF49" s="691"/>
      <c r="AG49" s="692"/>
      <c r="AH49" s="693"/>
      <c r="AI49" s="693"/>
      <c r="AJ49" s="691"/>
      <c r="AK49" s="693"/>
      <c r="AL49" s="691"/>
      <c r="AM49" s="693"/>
      <c r="AN49" s="584">
        <f t="shared" si="17"/>
        <v>0</v>
      </c>
    </row>
    <row r="50" spans="1:40">
      <c r="A50" s="232"/>
      <c r="B50" s="145"/>
      <c r="C50" s="137"/>
      <c r="D50" s="137" t="str">
        <f>'Names and date input'!$D$36</f>
        <v>RP9</v>
      </c>
      <c r="E50" s="137"/>
      <c r="F50" s="137"/>
      <c r="G50" s="137"/>
      <c r="H50" s="691"/>
      <c r="I50" s="692"/>
      <c r="J50" s="692"/>
      <c r="K50" s="692"/>
      <c r="L50" s="692"/>
      <c r="M50" s="692"/>
      <c r="N50" s="578">
        <f t="shared" si="18"/>
        <v>0</v>
      </c>
      <c r="O50" s="691"/>
      <c r="P50" s="692"/>
      <c r="Q50" s="692"/>
      <c r="R50" s="692"/>
      <c r="S50" s="692"/>
      <c r="T50" s="692"/>
      <c r="U50" s="692"/>
      <c r="V50" s="692"/>
      <c r="W50" s="692"/>
      <c r="X50" s="692"/>
      <c r="Y50" s="692"/>
      <c r="Z50" s="692"/>
      <c r="AA50" s="692"/>
      <c r="AB50" s="692"/>
      <c r="AC50" s="692"/>
      <c r="AD50" s="573">
        <f t="shared" si="19"/>
        <v>0</v>
      </c>
      <c r="AE50" s="584">
        <f t="shared" si="20"/>
        <v>0</v>
      </c>
      <c r="AF50" s="691"/>
      <c r="AG50" s="692"/>
      <c r="AH50" s="693"/>
      <c r="AI50" s="693"/>
      <c r="AJ50" s="691"/>
      <c r="AK50" s="693"/>
      <c r="AL50" s="691"/>
      <c r="AM50" s="693"/>
      <c r="AN50" s="584">
        <f t="shared" si="17"/>
        <v>0</v>
      </c>
    </row>
    <row r="51" spans="1:40">
      <c r="A51" s="232"/>
      <c r="B51" s="145"/>
      <c r="C51" s="137"/>
      <c r="D51" s="137" t="str">
        <f>'Names and date input'!$D$37</f>
        <v>RP10</v>
      </c>
      <c r="E51" s="137"/>
      <c r="F51" s="137"/>
      <c r="G51" s="137"/>
      <c r="H51" s="691"/>
      <c r="I51" s="692"/>
      <c r="J51" s="692"/>
      <c r="K51" s="692"/>
      <c r="L51" s="692"/>
      <c r="M51" s="692"/>
      <c r="N51" s="578">
        <f t="shared" si="18"/>
        <v>0</v>
      </c>
      <c r="O51" s="691"/>
      <c r="P51" s="692"/>
      <c r="Q51" s="692"/>
      <c r="R51" s="692"/>
      <c r="S51" s="692"/>
      <c r="T51" s="692"/>
      <c r="U51" s="692"/>
      <c r="V51" s="692"/>
      <c r="W51" s="692"/>
      <c r="X51" s="692"/>
      <c r="Y51" s="692"/>
      <c r="Z51" s="692"/>
      <c r="AA51" s="692"/>
      <c r="AB51" s="692"/>
      <c r="AC51" s="692"/>
      <c r="AD51" s="573">
        <f t="shared" si="19"/>
        <v>0</v>
      </c>
      <c r="AE51" s="584">
        <f t="shared" si="20"/>
        <v>0</v>
      </c>
      <c r="AF51" s="691"/>
      <c r="AG51" s="692"/>
      <c r="AH51" s="693"/>
      <c r="AI51" s="693"/>
      <c r="AJ51" s="691"/>
      <c r="AK51" s="693"/>
      <c r="AL51" s="691"/>
      <c r="AM51" s="693"/>
      <c r="AN51" s="584">
        <f t="shared" si="17"/>
        <v>0</v>
      </c>
    </row>
    <row r="52" spans="1:40" s="157" customFormat="1">
      <c r="A52" s="232"/>
      <c r="B52" s="145"/>
      <c r="C52" s="145"/>
      <c r="D52" s="145"/>
      <c r="E52" s="145"/>
      <c r="F52" s="145"/>
      <c r="G52" s="145"/>
      <c r="H52" s="710"/>
      <c r="I52" s="707"/>
      <c r="J52" s="707"/>
      <c r="K52" s="707"/>
      <c r="L52" s="707"/>
      <c r="M52" s="707"/>
      <c r="N52" s="579"/>
      <c r="O52" s="1190"/>
      <c r="P52" s="707"/>
      <c r="Q52" s="707"/>
      <c r="R52" s="707"/>
      <c r="S52" s="707"/>
      <c r="T52" s="707"/>
      <c r="U52" s="707"/>
      <c r="V52" s="707"/>
      <c r="W52" s="707"/>
      <c r="X52" s="707"/>
      <c r="Y52" s="707"/>
      <c r="Z52" s="707"/>
      <c r="AA52" s="707"/>
      <c r="AB52" s="707"/>
      <c r="AC52" s="707"/>
      <c r="AD52" s="636"/>
      <c r="AE52" s="585"/>
      <c r="AF52" s="710"/>
      <c r="AG52" s="707"/>
      <c r="AH52" s="708"/>
      <c r="AI52" s="708"/>
      <c r="AJ52" s="710"/>
      <c r="AK52" s="708"/>
      <c r="AL52" s="1202"/>
      <c r="AM52" s="709"/>
      <c r="AN52" s="585"/>
    </row>
    <row r="53" spans="1:40">
      <c r="A53" s="232"/>
      <c r="B53" s="145"/>
      <c r="C53" s="137" t="s">
        <v>829</v>
      </c>
      <c r="D53" s="137"/>
      <c r="E53" s="137"/>
      <c r="F53" s="137"/>
      <c r="G53" s="137"/>
      <c r="H53" s="1180">
        <f t="shared" ref="H53:AM53" si="24">SUM(H54:H55)</f>
        <v>0</v>
      </c>
      <c r="I53" s="688">
        <f t="shared" si="24"/>
        <v>0</v>
      </c>
      <c r="J53" s="688">
        <f t="shared" si="24"/>
        <v>0</v>
      </c>
      <c r="K53" s="688">
        <f t="shared" si="24"/>
        <v>0</v>
      </c>
      <c r="L53" s="688">
        <f t="shared" si="24"/>
        <v>0</v>
      </c>
      <c r="M53" s="688">
        <f t="shared" si="24"/>
        <v>0</v>
      </c>
      <c r="N53" s="577">
        <f t="shared" si="24"/>
        <v>0</v>
      </c>
      <c r="O53" s="1188">
        <f t="shared" si="24"/>
        <v>0</v>
      </c>
      <c r="P53" s="689">
        <f t="shared" si="24"/>
        <v>0</v>
      </c>
      <c r="Q53" s="689">
        <f t="shared" si="24"/>
        <v>0</v>
      </c>
      <c r="R53" s="689">
        <f t="shared" si="24"/>
        <v>0</v>
      </c>
      <c r="S53" s="689">
        <f t="shared" si="24"/>
        <v>0</v>
      </c>
      <c r="T53" s="689">
        <f t="shared" si="24"/>
        <v>0</v>
      </c>
      <c r="U53" s="689">
        <f t="shared" si="24"/>
        <v>0</v>
      </c>
      <c r="V53" s="689">
        <f t="shared" si="24"/>
        <v>0</v>
      </c>
      <c r="W53" s="689">
        <f t="shared" si="24"/>
        <v>0</v>
      </c>
      <c r="X53" s="689">
        <f t="shared" si="24"/>
        <v>0</v>
      </c>
      <c r="Y53" s="689">
        <f t="shared" si="24"/>
        <v>0</v>
      </c>
      <c r="Z53" s="689">
        <f t="shared" si="24"/>
        <v>0</v>
      </c>
      <c r="AA53" s="689">
        <f t="shared" si="24"/>
        <v>0</v>
      </c>
      <c r="AB53" s="689">
        <f t="shared" si="24"/>
        <v>0</v>
      </c>
      <c r="AC53" s="689">
        <f t="shared" si="24"/>
        <v>0</v>
      </c>
      <c r="AD53" s="1205">
        <f t="shared" si="24"/>
        <v>0</v>
      </c>
      <c r="AE53" s="574">
        <f t="shared" si="24"/>
        <v>0</v>
      </c>
      <c r="AF53" s="987">
        <f t="shared" si="24"/>
        <v>0</v>
      </c>
      <c r="AG53" s="689">
        <f t="shared" si="24"/>
        <v>0</v>
      </c>
      <c r="AH53" s="558">
        <f t="shared" si="24"/>
        <v>0</v>
      </c>
      <c r="AI53" s="558">
        <f t="shared" si="24"/>
        <v>0</v>
      </c>
      <c r="AJ53" s="1180">
        <f t="shared" si="24"/>
        <v>0</v>
      </c>
      <c r="AK53" s="690">
        <f t="shared" si="24"/>
        <v>0</v>
      </c>
      <c r="AL53" s="987">
        <f t="shared" si="24"/>
        <v>0</v>
      </c>
      <c r="AM53" s="558">
        <f t="shared" si="24"/>
        <v>0</v>
      </c>
      <c r="AN53" s="584">
        <f t="shared" ref="AN53:AN65" si="25">SUM(AE53:AM53)</f>
        <v>0</v>
      </c>
    </row>
    <row r="54" spans="1:40">
      <c r="A54" s="232"/>
      <c r="B54" s="145"/>
      <c r="C54" s="137"/>
      <c r="D54" s="137" t="s">
        <v>702</v>
      </c>
      <c r="E54" s="137"/>
      <c r="F54" s="137"/>
      <c r="G54" s="137"/>
      <c r="H54" s="691"/>
      <c r="I54" s="692"/>
      <c r="J54" s="692"/>
      <c r="K54" s="692"/>
      <c r="L54" s="692"/>
      <c r="M54" s="692"/>
      <c r="N54" s="578">
        <f t="shared" ref="N54:N65" si="26">SUM(H54:M54)</f>
        <v>0</v>
      </c>
      <c r="O54" s="691"/>
      <c r="P54" s="692"/>
      <c r="Q54" s="692"/>
      <c r="R54" s="692"/>
      <c r="S54" s="692"/>
      <c r="T54" s="692"/>
      <c r="U54" s="692"/>
      <c r="V54" s="692"/>
      <c r="W54" s="692"/>
      <c r="X54" s="692"/>
      <c r="Y54" s="692"/>
      <c r="Z54" s="692"/>
      <c r="AA54" s="692"/>
      <c r="AB54" s="692"/>
      <c r="AC54" s="692"/>
      <c r="AD54" s="573">
        <f t="shared" ref="AD54:AD65" si="27">SUM(O54:AC54)</f>
        <v>0</v>
      </c>
      <c r="AE54" s="584">
        <f t="shared" ref="AE54:AE65" si="28">N54+AD54</f>
        <v>0</v>
      </c>
      <c r="AF54" s="691"/>
      <c r="AG54" s="692"/>
      <c r="AH54" s="693"/>
      <c r="AI54" s="693"/>
      <c r="AJ54" s="691"/>
      <c r="AK54" s="693"/>
      <c r="AL54" s="691"/>
      <c r="AM54" s="693"/>
      <c r="AN54" s="584">
        <f t="shared" si="25"/>
        <v>0</v>
      </c>
    </row>
    <row r="55" spans="1:40">
      <c r="A55" s="232"/>
      <c r="B55" s="145"/>
      <c r="C55" s="137"/>
      <c r="D55" s="137" t="s">
        <v>832</v>
      </c>
      <c r="E55" s="137"/>
      <c r="F55" s="137"/>
      <c r="G55" s="137"/>
      <c r="H55" s="687">
        <f t="shared" ref="H55:M55" si="29">SUM(H56:H65)</f>
        <v>0</v>
      </c>
      <c r="I55" s="635">
        <f t="shared" si="29"/>
        <v>0</v>
      </c>
      <c r="J55" s="635">
        <f t="shared" si="29"/>
        <v>0</v>
      </c>
      <c r="K55" s="635">
        <f t="shared" si="29"/>
        <v>0</v>
      </c>
      <c r="L55" s="635">
        <f t="shared" si="29"/>
        <v>0</v>
      </c>
      <c r="M55" s="635">
        <f t="shared" si="29"/>
        <v>0</v>
      </c>
      <c r="N55" s="578">
        <f t="shared" si="26"/>
        <v>0</v>
      </c>
      <c r="O55" s="988">
        <f t="shared" ref="O55:AC55" si="30">SUM(O56:O65)</f>
        <v>0</v>
      </c>
      <c r="P55" s="635">
        <f t="shared" si="30"/>
        <v>0</v>
      </c>
      <c r="Q55" s="635">
        <f t="shared" si="30"/>
        <v>0</v>
      </c>
      <c r="R55" s="635">
        <f t="shared" si="30"/>
        <v>0</v>
      </c>
      <c r="S55" s="635">
        <f t="shared" si="30"/>
        <v>0</v>
      </c>
      <c r="T55" s="635">
        <f t="shared" si="30"/>
        <v>0</v>
      </c>
      <c r="U55" s="635">
        <f t="shared" si="30"/>
        <v>0</v>
      </c>
      <c r="V55" s="635">
        <f t="shared" si="30"/>
        <v>0</v>
      </c>
      <c r="W55" s="635">
        <f t="shared" si="30"/>
        <v>0</v>
      </c>
      <c r="X55" s="635">
        <f t="shared" si="30"/>
        <v>0</v>
      </c>
      <c r="Y55" s="635">
        <f t="shared" si="30"/>
        <v>0</v>
      </c>
      <c r="Z55" s="635">
        <f t="shared" si="30"/>
        <v>0</v>
      </c>
      <c r="AA55" s="635">
        <f t="shared" si="30"/>
        <v>0</v>
      </c>
      <c r="AB55" s="635">
        <f t="shared" si="30"/>
        <v>0</v>
      </c>
      <c r="AC55" s="635">
        <f t="shared" si="30"/>
        <v>0</v>
      </c>
      <c r="AD55" s="573">
        <f t="shared" si="27"/>
        <v>0</v>
      </c>
      <c r="AE55" s="584">
        <f t="shared" si="28"/>
        <v>0</v>
      </c>
      <c r="AF55" s="687">
        <f t="shared" ref="AF55:AM55" si="31">SUM(AF56:AF65)</f>
        <v>0</v>
      </c>
      <c r="AG55" s="635">
        <f t="shared" si="31"/>
        <v>0</v>
      </c>
      <c r="AH55" s="636">
        <f t="shared" si="31"/>
        <v>0</v>
      </c>
      <c r="AI55" s="636">
        <f t="shared" si="31"/>
        <v>0</v>
      </c>
      <c r="AJ55" s="687">
        <f t="shared" si="31"/>
        <v>0</v>
      </c>
      <c r="AK55" s="636">
        <f t="shared" si="31"/>
        <v>0</v>
      </c>
      <c r="AL55" s="687">
        <f t="shared" si="31"/>
        <v>0</v>
      </c>
      <c r="AM55" s="636">
        <f t="shared" si="31"/>
        <v>0</v>
      </c>
      <c r="AN55" s="584">
        <f t="shared" si="25"/>
        <v>0</v>
      </c>
    </row>
    <row r="56" spans="1:40">
      <c r="A56" s="232"/>
      <c r="B56" s="145"/>
      <c r="C56" s="137"/>
      <c r="D56" s="137" t="str">
        <f>'Names and date input'!$D$28</f>
        <v>RP1</v>
      </c>
      <c r="E56" s="137"/>
      <c r="F56" s="137"/>
      <c r="G56" s="137"/>
      <c r="H56" s="691"/>
      <c r="I56" s="692"/>
      <c r="J56" s="692"/>
      <c r="K56" s="692"/>
      <c r="L56" s="692"/>
      <c r="M56" s="692"/>
      <c r="N56" s="578">
        <f t="shared" si="26"/>
        <v>0</v>
      </c>
      <c r="O56" s="691"/>
      <c r="P56" s="692"/>
      <c r="Q56" s="692"/>
      <c r="R56" s="692"/>
      <c r="S56" s="692"/>
      <c r="T56" s="692"/>
      <c r="U56" s="692"/>
      <c r="V56" s="692"/>
      <c r="W56" s="692"/>
      <c r="X56" s="692"/>
      <c r="Y56" s="692"/>
      <c r="Z56" s="692"/>
      <c r="AA56" s="692"/>
      <c r="AB56" s="692"/>
      <c r="AC56" s="692"/>
      <c r="AD56" s="573">
        <f t="shared" si="27"/>
        <v>0</v>
      </c>
      <c r="AE56" s="584">
        <f t="shared" si="28"/>
        <v>0</v>
      </c>
      <c r="AF56" s="691"/>
      <c r="AG56" s="692"/>
      <c r="AH56" s="693"/>
      <c r="AI56" s="693"/>
      <c r="AJ56" s="691"/>
      <c r="AK56" s="693"/>
      <c r="AL56" s="691"/>
      <c r="AM56" s="693"/>
      <c r="AN56" s="584">
        <f t="shared" si="25"/>
        <v>0</v>
      </c>
    </row>
    <row r="57" spans="1:40">
      <c r="A57" s="232"/>
      <c r="B57" s="145"/>
      <c r="C57" s="137"/>
      <c r="D57" s="137" t="str">
        <f>'Names and date input'!$D$29</f>
        <v>RP2</v>
      </c>
      <c r="E57" s="137"/>
      <c r="F57" s="137"/>
      <c r="G57" s="137"/>
      <c r="H57" s="691"/>
      <c r="I57" s="692"/>
      <c r="J57" s="692"/>
      <c r="K57" s="692"/>
      <c r="L57" s="692"/>
      <c r="M57" s="692"/>
      <c r="N57" s="578">
        <f t="shared" si="26"/>
        <v>0</v>
      </c>
      <c r="O57" s="691"/>
      <c r="P57" s="692"/>
      <c r="Q57" s="692"/>
      <c r="R57" s="692"/>
      <c r="S57" s="692"/>
      <c r="T57" s="692"/>
      <c r="U57" s="692"/>
      <c r="V57" s="692"/>
      <c r="W57" s="692"/>
      <c r="X57" s="692"/>
      <c r="Y57" s="692"/>
      <c r="Z57" s="692"/>
      <c r="AA57" s="692"/>
      <c r="AB57" s="692"/>
      <c r="AC57" s="692"/>
      <c r="AD57" s="573">
        <f t="shared" si="27"/>
        <v>0</v>
      </c>
      <c r="AE57" s="584">
        <f t="shared" si="28"/>
        <v>0</v>
      </c>
      <c r="AF57" s="691"/>
      <c r="AG57" s="692"/>
      <c r="AH57" s="693"/>
      <c r="AI57" s="693"/>
      <c r="AJ57" s="691"/>
      <c r="AK57" s="693"/>
      <c r="AL57" s="691"/>
      <c r="AM57" s="693"/>
      <c r="AN57" s="584">
        <f t="shared" si="25"/>
        <v>0</v>
      </c>
    </row>
    <row r="58" spans="1:40">
      <c r="A58" s="232"/>
      <c r="B58" s="145"/>
      <c r="C58" s="137"/>
      <c r="D58" s="137" t="str">
        <f>'Names and date input'!$D$30</f>
        <v>RP3</v>
      </c>
      <c r="E58" s="137"/>
      <c r="F58" s="137"/>
      <c r="G58" s="137"/>
      <c r="H58" s="691"/>
      <c r="I58" s="692"/>
      <c r="J58" s="692"/>
      <c r="K58" s="692"/>
      <c r="L58" s="692"/>
      <c r="M58" s="692"/>
      <c r="N58" s="578">
        <f t="shared" si="26"/>
        <v>0</v>
      </c>
      <c r="O58" s="691"/>
      <c r="P58" s="692"/>
      <c r="Q58" s="692"/>
      <c r="R58" s="692"/>
      <c r="S58" s="692"/>
      <c r="T58" s="692"/>
      <c r="U58" s="692"/>
      <c r="V58" s="692"/>
      <c r="W58" s="692"/>
      <c r="X58" s="692"/>
      <c r="Y58" s="692"/>
      <c r="Z58" s="692"/>
      <c r="AA58" s="692"/>
      <c r="AB58" s="692"/>
      <c r="AC58" s="692"/>
      <c r="AD58" s="573">
        <f t="shared" si="27"/>
        <v>0</v>
      </c>
      <c r="AE58" s="584">
        <f t="shared" si="28"/>
        <v>0</v>
      </c>
      <c r="AF58" s="691"/>
      <c r="AG58" s="692"/>
      <c r="AH58" s="693"/>
      <c r="AI58" s="693"/>
      <c r="AJ58" s="691"/>
      <c r="AK58" s="693"/>
      <c r="AL58" s="691"/>
      <c r="AM58" s="693"/>
      <c r="AN58" s="584">
        <f t="shared" si="25"/>
        <v>0</v>
      </c>
    </row>
    <row r="59" spans="1:40">
      <c r="A59" s="232"/>
      <c r="B59" s="145"/>
      <c r="C59" s="137"/>
      <c r="D59" s="137" t="str">
        <f>'Names and date input'!$D$31</f>
        <v>RP4</v>
      </c>
      <c r="E59" s="137"/>
      <c r="F59" s="137"/>
      <c r="G59" s="137"/>
      <c r="H59" s="691"/>
      <c r="I59" s="692"/>
      <c r="J59" s="692"/>
      <c r="K59" s="692"/>
      <c r="L59" s="692"/>
      <c r="M59" s="692"/>
      <c r="N59" s="578">
        <f t="shared" si="26"/>
        <v>0</v>
      </c>
      <c r="O59" s="691"/>
      <c r="P59" s="692"/>
      <c r="Q59" s="692"/>
      <c r="R59" s="692"/>
      <c r="S59" s="692"/>
      <c r="T59" s="692"/>
      <c r="U59" s="692"/>
      <c r="V59" s="692"/>
      <c r="W59" s="692"/>
      <c r="X59" s="692"/>
      <c r="Y59" s="692"/>
      <c r="Z59" s="692"/>
      <c r="AA59" s="692"/>
      <c r="AB59" s="692"/>
      <c r="AC59" s="692"/>
      <c r="AD59" s="573">
        <f t="shared" si="27"/>
        <v>0</v>
      </c>
      <c r="AE59" s="584">
        <f t="shared" si="28"/>
        <v>0</v>
      </c>
      <c r="AF59" s="691"/>
      <c r="AG59" s="692"/>
      <c r="AH59" s="693"/>
      <c r="AI59" s="693"/>
      <c r="AJ59" s="691"/>
      <c r="AK59" s="693"/>
      <c r="AL59" s="691"/>
      <c r="AM59" s="693"/>
      <c r="AN59" s="584">
        <f t="shared" si="25"/>
        <v>0</v>
      </c>
    </row>
    <row r="60" spans="1:40">
      <c r="A60" s="232"/>
      <c r="B60" s="145"/>
      <c r="C60" s="137"/>
      <c r="D60" s="137" t="str">
        <f>'Names and date input'!$D$32</f>
        <v>RP5</v>
      </c>
      <c r="E60" s="137"/>
      <c r="F60" s="137"/>
      <c r="G60" s="137"/>
      <c r="H60" s="691"/>
      <c r="I60" s="692"/>
      <c r="J60" s="692"/>
      <c r="K60" s="692"/>
      <c r="L60" s="692"/>
      <c r="M60" s="692"/>
      <c r="N60" s="578">
        <f t="shared" si="26"/>
        <v>0</v>
      </c>
      <c r="O60" s="691"/>
      <c r="P60" s="692"/>
      <c r="Q60" s="692"/>
      <c r="R60" s="692"/>
      <c r="S60" s="692"/>
      <c r="T60" s="692"/>
      <c r="U60" s="692"/>
      <c r="V60" s="692"/>
      <c r="W60" s="692"/>
      <c r="X60" s="692"/>
      <c r="Y60" s="692"/>
      <c r="Z60" s="692"/>
      <c r="AA60" s="692"/>
      <c r="AB60" s="692"/>
      <c r="AC60" s="692"/>
      <c r="AD60" s="573">
        <f t="shared" si="27"/>
        <v>0</v>
      </c>
      <c r="AE60" s="584">
        <f t="shared" si="28"/>
        <v>0</v>
      </c>
      <c r="AF60" s="691"/>
      <c r="AG60" s="692"/>
      <c r="AH60" s="693"/>
      <c r="AI60" s="693"/>
      <c r="AJ60" s="691"/>
      <c r="AK60" s="693"/>
      <c r="AL60" s="691"/>
      <c r="AM60" s="693"/>
      <c r="AN60" s="584">
        <f t="shared" si="25"/>
        <v>0</v>
      </c>
    </row>
    <row r="61" spans="1:40">
      <c r="A61" s="232"/>
      <c r="B61" s="145"/>
      <c r="C61" s="137"/>
      <c r="D61" s="137" t="str">
        <f>'Names and date input'!$D$33</f>
        <v>RP6</v>
      </c>
      <c r="E61" s="137"/>
      <c r="F61" s="137"/>
      <c r="G61" s="137"/>
      <c r="H61" s="691"/>
      <c r="I61" s="692"/>
      <c r="J61" s="692"/>
      <c r="K61" s="692"/>
      <c r="L61" s="692"/>
      <c r="M61" s="692"/>
      <c r="N61" s="578">
        <f t="shared" si="26"/>
        <v>0</v>
      </c>
      <c r="O61" s="691"/>
      <c r="P61" s="692"/>
      <c r="Q61" s="692"/>
      <c r="R61" s="692"/>
      <c r="S61" s="692"/>
      <c r="T61" s="692"/>
      <c r="U61" s="692"/>
      <c r="V61" s="692"/>
      <c r="W61" s="692"/>
      <c r="X61" s="692"/>
      <c r="Y61" s="692"/>
      <c r="Z61" s="692"/>
      <c r="AA61" s="692"/>
      <c r="AB61" s="692"/>
      <c r="AC61" s="692"/>
      <c r="AD61" s="573">
        <f t="shared" si="27"/>
        <v>0</v>
      </c>
      <c r="AE61" s="584">
        <f t="shared" si="28"/>
        <v>0</v>
      </c>
      <c r="AF61" s="691"/>
      <c r="AG61" s="692"/>
      <c r="AH61" s="693"/>
      <c r="AI61" s="693"/>
      <c r="AJ61" s="691"/>
      <c r="AK61" s="693"/>
      <c r="AL61" s="691"/>
      <c r="AM61" s="693"/>
      <c r="AN61" s="584">
        <f t="shared" si="25"/>
        <v>0</v>
      </c>
    </row>
    <row r="62" spans="1:40">
      <c r="A62" s="232"/>
      <c r="B62" s="145"/>
      <c r="C62" s="137"/>
      <c r="D62" s="137" t="str">
        <f>'Names and date input'!$D$34</f>
        <v>RP7</v>
      </c>
      <c r="E62" s="137"/>
      <c r="F62" s="137"/>
      <c r="G62" s="137"/>
      <c r="H62" s="691"/>
      <c r="I62" s="692"/>
      <c r="J62" s="692"/>
      <c r="K62" s="692"/>
      <c r="L62" s="692"/>
      <c r="M62" s="692"/>
      <c r="N62" s="578">
        <f t="shared" si="26"/>
        <v>0</v>
      </c>
      <c r="O62" s="691"/>
      <c r="P62" s="692"/>
      <c r="Q62" s="692"/>
      <c r="R62" s="692"/>
      <c r="S62" s="692"/>
      <c r="T62" s="692"/>
      <c r="U62" s="692"/>
      <c r="V62" s="692"/>
      <c r="W62" s="692"/>
      <c r="X62" s="692"/>
      <c r="Y62" s="692"/>
      <c r="Z62" s="692"/>
      <c r="AA62" s="692"/>
      <c r="AB62" s="692"/>
      <c r="AC62" s="692"/>
      <c r="AD62" s="573">
        <f t="shared" si="27"/>
        <v>0</v>
      </c>
      <c r="AE62" s="584">
        <f t="shared" si="28"/>
        <v>0</v>
      </c>
      <c r="AF62" s="691"/>
      <c r="AG62" s="692"/>
      <c r="AH62" s="693"/>
      <c r="AI62" s="693"/>
      <c r="AJ62" s="691"/>
      <c r="AK62" s="693"/>
      <c r="AL62" s="691"/>
      <c r="AM62" s="693"/>
      <c r="AN62" s="584">
        <f t="shared" si="25"/>
        <v>0</v>
      </c>
    </row>
    <row r="63" spans="1:40">
      <c r="A63" s="232"/>
      <c r="B63" s="145"/>
      <c r="C63" s="137"/>
      <c r="D63" s="137" t="str">
        <f>'Names and date input'!$D$35</f>
        <v>RP8</v>
      </c>
      <c r="E63" s="137"/>
      <c r="F63" s="137"/>
      <c r="G63" s="137"/>
      <c r="H63" s="691"/>
      <c r="I63" s="692"/>
      <c r="J63" s="692"/>
      <c r="K63" s="692"/>
      <c r="L63" s="692"/>
      <c r="M63" s="692"/>
      <c r="N63" s="578">
        <f t="shared" si="26"/>
        <v>0</v>
      </c>
      <c r="O63" s="691"/>
      <c r="P63" s="692"/>
      <c r="Q63" s="692"/>
      <c r="R63" s="692"/>
      <c r="S63" s="692"/>
      <c r="T63" s="692"/>
      <c r="U63" s="692"/>
      <c r="V63" s="692"/>
      <c r="W63" s="692"/>
      <c r="X63" s="692"/>
      <c r="Y63" s="692"/>
      <c r="Z63" s="692"/>
      <c r="AA63" s="692"/>
      <c r="AB63" s="692"/>
      <c r="AC63" s="692"/>
      <c r="AD63" s="573">
        <f t="shared" si="27"/>
        <v>0</v>
      </c>
      <c r="AE63" s="584">
        <f t="shared" si="28"/>
        <v>0</v>
      </c>
      <c r="AF63" s="691"/>
      <c r="AG63" s="692"/>
      <c r="AH63" s="693"/>
      <c r="AI63" s="693"/>
      <c r="AJ63" s="691"/>
      <c r="AK63" s="693"/>
      <c r="AL63" s="691"/>
      <c r="AM63" s="693"/>
      <c r="AN63" s="584">
        <f t="shared" si="25"/>
        <v>0</v>
      </c>
    </row>
    <row r="64" spans="1:40">
      <c r="A64" s="232"/>
      <c r="B64" s="145"/>
      <c r="C64" s="137"/>
      <c r="D64" s="137" t="str">
        <f>'Names and date input'!$D$36</f>
        <v>RP9</v>
      </c>
      <c r="E64" s="137"/>
      <c r="F64" s="137"/>
      <c r="G64" s="137"/>
      <c r="H64" s="691"/>
      <c r="I64" s="692"/>
      <c r="J64" s="692"/>
      <c r="K64" s="692"/>
      <c r="L64" s="692"/>
      <c r="M64" s="692"/>
      <c r="N64" s="578">
        <f t="shared" si="26"/>
        <v>0</v>
      </c>
      <c r="O64" s="691"/>
      <c r="P64" s="692"/>
      <c r="Q64" s="692"/>
      <c r="R64" s="692"/>
      <c r="S64" s="692"/>
      <c r="T64" s="692"/>
      <c r="U64" s="692"/>
      <c r="V64" s="692"/>
      <c r="W64" s="692"/>
      <c r="X64" s="692"/>
      <c r="Y64" s="692"/>
      <c r="Z64" s="692"/>
      <c r="AA64" s="692"/>
      <c r="AB64" s="692"/>
      <c r="AC64" s="692"/>
      <c r="AD64" s="573">
        <f t="shared" si="27"/>
        <v>0</v>
      </c>
      <c r="AE64" s="584">
        <f t="shared" si="28"/>
        <v>0</v>
      </c>
      <c r="AF64" s="691"/>
      <c r="AG64" s="692"/>
      <c r="AH64" s="693"/>
      <c r="AI64" s="693"/>
      <c r="AJ64" s="691"/>
      <c r="AK64" s="693"/>
      <c r="AL64" s="691"/>
      <c r="AM64" s="693"/>
      <c r="AN64" s="584">
        <f t="shared" si="25"/>
        <v>0</v>
      </c>
    </row>
    <row r="65" spans="1:40">
      <c r="A65" s="232"/>
      <c r="B65" s="145"/>
      <c r="C65" s="137"/>
      <c r="D65" s="137" t="str">
        <f>'Names and date input'!$D$37</f>
        <v>RP10</v>
      </c>
      <c r="E65" s="137"/>
      <c r="F65" s="137"/>
      <c r="G65" s="137"/>
      <c r="H65" s="691"/>
      <c r="I65" s="692"/>
      <c r="J65" s="692"/>
      <c r="K65" s="692"/>
      <c r="L65" s="692"/>
      <c r="M65" s="692"/>
      <c r="N65" s="578">
        <f t="shared" si="26"/>
        <v>0</v>
      </c>
      <c r="O65" s="691"/>
      <c r="P65" s="692"/>
      <c r="Q65" s="692"/>
      <c r="R65" s="692"/>
      <c r="S65" s="692"/>
      <c r="T65" s="692"/>
      <c r="U65" s="692"/>
      <c r="V65" s="692"/>
      <c r="W65" s="692"/>
      <c r="X65" s="692"/>
      <c r="Y65" s="692"/>
      <c r="Z65" s="692"/>
      <c r="AA65" s="692"/>
      <c r="AB65" s="692"/>
      <c r="AC65" s="692"/>
      <c r="AD65" s="573">
        <f t="shared" si="27"/>
        <v>0</v>
      </c>
      <c r="AE65" s="584">
        <f t="shared" si="28"/>
        <v>0</v>
      </c>
      <c r="AF65" s="691"/>
      <c r="AG65" s="692"/>
      <c r="AH65" s="693"/>
      <c r="AI65" s="693"/>
      <c r="AJ65" s="691"/>
      <c r="AK65" s="693"/>
      <c r="AL65" s="691"/>
      <c r="AM65" s="693"/>
      <c r="AN65" s="584">
        <f t="shared" si="25"/>
        <v>0</v>
      </c>
    </row>
    <row r="66" spans="1:40" s="157" customFormat="1">
      <c r="A66" s="232"/>
      <c r="B66" s="145"/>
      <c r="C66" s="145"/>
      <c r="D66" s="145"/>
      <c r="E66" s="145"/>
      <c r="F66" s="145"/>
      <c r="G66" s="145"/>
      <c r="H66" s="710"/>
      <c r="I66" s="707"/>
      <c r="J66" s="707"/>
      <c r="K66" s="707"/>
      <c r="L66" s="707"/>
      <c r="M66" s="707"/>
      <c r="N66" s="579"/>
      <c r="O66" s="1190"/>
      <c r="P66" s="707"/>
      <c r="Q66" s="707"/>
      <c r="R66" s="707"/>
      <c r="S66" s="707"/>
      <c r="T66" s="707"/>
      <c r="U66" s="707"/>
      <c r="V66" s="707"/>
      <c r="W66" s="707"/>
      <c r="X66" s="707"/>
      <c r="Y66" s="707"/>
      <c r="Z66" s="707"/>
      <c r="AA66" s="707"/>
      <c r="AB66" s="707"/>
      <c r="AC66" s="707"/>
      <c r="AD66" s="636"/>
      <c r="AE66" s="585"/>
      <c r="AF66" s="710"/>
      <c r="AG66" s="707"/>
      <c r="AH66" s="708"/>
      <c r="AI66" s="708"/>
      <c r="AJ66" s="710"/>
      <c r="AK66" s="708"/>
      <c r="AL66" s="1202"/>
      <c r="AM66" s="709"/>
      <c r="AN66" s="585"/>
    </row>
    <row r="67" spans="1:40">
      <c r="A67" s="232"/>
      <c r="B67" s="145"/>
      <c r="C67" s="137" t="s">
        <v>607</v>
      </c>
      <c r="D67" s="137"/>
      <c r="E67" s="137"/>
      <c r="F67" s="137"/>
      <c r="G67" s="137"/>
      <c r="H67" s="687">
        <f>SUM(H68:H69)</f>
        <v>0</v>
      </c>
      <c r="I67" s="635">
        <f>SUM(I68:I69)</f>
        <v>0</v>
      </c>
      <c r="J67" s="711"/>
      <c r="K67" s="711"/>
      <c r="L67" s="711"/>
      <c r="M67" s="711"/>
      <c r="N67" s="578">
        <f>SUM(N68:N69)</f>
        <v>0</v>
      </c>
      <c r="O67" s="991"/>
      <c r="P67" s="711"/>
      <c r="Q67" s="711"/>
      <c r="R67" s="635">
        <f>SUM(R68:R69)</f>
        <v>0</v>
      </c>
      <c r="S67" s="711"/>
      <c r="T67" s="711"/>
      <c r="U67" s="711"/>
      <c r="V67" s="711"/>
      <c r="W67" s="711"/>
      <c r="X67" s="711"/>
      <c r="Y67" s="711"/>
      <c r="Z67" s="711"/>
      <c r="AA67" s="711"/>
      <c r="AB67" s="711"/>
      <c r="AC67" s="711"/>
      <c r="AD67" s="573">
        <f t="shared" ref="AD67:AM67" si="32">SUM(AD68:AD69)</f>
        <v>0</v>
      </c>
      <c r="AE67" s="584">
        <f t="shared" si="32"/>
        <v>0</v>
      </c>
      <c r="AF67" s="687">
        <f t="shared" si="32"/>
        <v>0</v>
      </c>
      <c r="AG67" s="635">
        <f t="shared" si="32"/>
        <v>0</v>
      </c>
      <c r="AH67" s="636">
        <f t="shared" si="32"/>
        <v>0</v>
      </c>
      <c r="AI67" s="636">
        <f t="shared" si="32"/>
        <v>0</v>
      </c>
      <c r="AJ67" s="687">
        <f t="shared" si="32"/>
        <v>0</v>
      </c>
      <c r="AK67" s="636">
        <f t="shared" si="32"/>
        <v>0</v>
      </c>
      <c r="AL67" s="687">
        <f t="shared" si="32"/>
        <v>0</v>
      </c>
      <c r="AM67" s="636">
        <f t="shared" si="32"/>
        <v>0</v>
      </c>
      <c r="AN67" s="584">
        <f t="shared" ref="AN67:AN79" si="33">SUM(AE67:AM67)</f>
        <v>0</v>
      </c>
    </row>
    <row r="68" spans="1:40">
      <c r="A68" s="232"/>
      <c r="B68" s="145"/>
      <c r="C68" s="137"/>
      <c r="D68" s="137" t="s">
        <v>702</v>
      </c>
      <c r="E68" s="137"/>
      <c r="F68" s="137"/>
      <c r="G68" s="137"/>
      <c r="H68" s="691"/>
      <c r="I68" s="692"/>
      <c r="J68" s="712"/>
      <c r="K68" s="711"/>
      <c r="L68" s="711"/>
      <c r="M68" s="711"/>
      <c r="N68" s="578">
        <f t="shared" ref="N68:N79" si="34">SUM(H68:M68)</f>
        <v>0</v>
      </c>
      <c r="O68" s="1191"/>
      <c r="P68" s="712"/>
      <c r="Q68" s="712"/>
      <c r="R68" s="692"/>
      <c r="S68" s="711"/>
      <c r="T68" s="711"/>
      <c r="U68" s="711"/>
      <c r="V68" s="711"/>
      <c r="W68" s="711"/>
      <c r="X68" s="711"/>
      <c r="Y68" s="711"/>
      <c r="Z68" s="711"/>
      <c r="AA68" s="711"/>
      <c r="AB68" s="711"/>
      <c r="AC68" s="711"/>
      <c r="AD68" s="573">
        <f t="shared" ref="AD68:AD79" si="35">SUM(O68:AC68)</f>
        <v>0</v>
      </c>
      <c r="AE68" s="584">
        <f t="shared" ref="AE68:AE79" si="36">N68+AD68</f>
        <v>0</v>
      </c>
      <c r="AF68" s="691"/>
      <c r="AG68" s="692"/>
      <c r="AH68" s="693"/>
      <c r="AI68" s="693"/>
      <c r="AJ68" s="691"/>
      <c r="AK68" s="693"/>
      <c r="AL68" s="691"/>
      <c r="AM68" s="693"/>
      <c r="AN68" s="584">
        <f t="shared" si="33"/>
        <v>0</v>
      </c>
    </row>
    <row r="69" spans="1:40">
      <c r="A69" s="232"/>
      <c r="B69" s="145"/>
      <c r="C69" s="137"/>
      <c r="D69" s="137" t="s">
        <v>832</v>
      </c>
      <c r="E69" s="137"/>
      <c r="F69" s="137"/>
      <c r="G69" s="137"/>
      <c r="H69" s="687">
        <f>SUM(H70:H79)</f>
        <v>0</v>
      </c>
      <c r="I69" s="635">
        <f>SUM(I70:I79)</f>
        <v>0</v>
      </c>
      <c r="J69" s="712"/>
      <c r="K69" s="711"/>
      <c r="L69" s="711"/>
      <c r="M69" s="711"/>
      <c r="N69" s="578">
        <f t="shared" si="34"/>
        <v>0</v>
      </c>
      <c r="O69" s="1191"/>
      <c r="P69" s="712"/>
      <c r="Q69" s="712"/>
      <c r="R69" s="635">
        <f>SUM(R70:R79)</f>
        <v>0</v>
      </c>
      <c r="S69" s="711"/>
      <c r="T69" s="711"/>
      <c r="U69" s="711"/>
      <c r="V69" s="711"/>
      <c r="W69" s="711"/>
      <c r="X69" s="711"/>
      <c r="Y69" s="711"/>
      <c r="Z69" s="711"/>
      <c r="AA69" s="711"/>
      <c r="AB69" s="711"/>
      <c r="AC69" s="711"/>
      <c r="AD69" s="573">
        <f t="shared" si="35"/>
        <v>0</v>
      </c>
      <c r="AE69" s="584">
        <f t="shared" si="36"/>
        <v>0</v>
      </c>
      <c r="AF69" s="687">
        <f t="shared" ref="AF69:AM69" si="37">SUM(AF70:AF79)</f>
        <v>0</v>
      </c>
      <c r="AG69" s="635">
        <f t="shared" si="37"/>
        <v>0</v>
      </c>
      <c r="AH69" s="636">
        <f t="shared" si="37"/>
        <v>0</v>
      </c>
      <c r="AI69" s="636">
        <f t="shared" si="37"/>
        <v>0</v>
      </c>
      <c r="AJ69" s="687">
        <f t="shared" si="37"/>
        <v>0</v>
      </c>
      <c r="AK69" s="636">
        <f t="shared" si="37"/>
        <v>0</v>
      </c>
      <c r="AL69" s="687">
        <f t="shared" si="37"/>
        <v>0</v>
      </c>
      <c r="AM69" s="636">
        <f t="shared" si="37"/>
        <v>0</v>
      </c>
      <c r="AN69" s="584">
        <f t="shared" si="33"/>
        <v>0</v>
      </c>
    </row>
    <row r="70" spans="1:40">
      <c r="A70" s="232"/>
      <c r="B70" s="145"/>
      <c r="C70" s="137"/>
      <c r="D70" s="137" t="str">
        <f>'Names and date input'!$D$28</f>
        <v>RP1</v>
      </c>
      <c r="E70" s="137"/>
      <c r="F70" s="137"/>
      <c r="G70" s="137"/>
      <c r="H70" s="691"/>
      <c r="I70" s="692"/>
      <c r="J70" s="712"/>
      <c r="K70" s="711"/>
      <c r="L70" s="711"/>
      <c r="M70" s="711"/>
      <c r="N70" s="578">
        <f t="shared" si="34"/>
        <v>0</v>
      </c>
      <c r="O70" s="1191"/>
      <c r="P70" s="712"/>
      <c r="Q70" s="712"/>
      <c r="R70" s="692"/>
      <c r="S70" s="711"/>
      <c r="T70" s="711"/>
      <c r="U70" s="711"/>
      <c r="V70" s="711"/>
      <c r="W70" s="711"/>
      <c r="X70" s="711"/>
      <c r="Y70" s="711"/>
      <c r="Z70" s="711"/>
      <c r="AA70" s="711"/>
      <c r="AB70" s="711"/>
      <c r="AC70" s="711"/>
      <c r="AD70" s="573">
        <f t="shared" si="35"/>
        <v>0</v>
      </c>
      <c r="AE70" s="584">
        <f t="shared" si="36"/>
        <v>0</v>
      </c>
      <c r="AF70" s="691"/>
      <c r="AG70" s="692"/>
      <c r="AH70" s="693"/>
      <c r="AI70" s="693"/>
      <c r="AJ70" s="691"/>
      <c r="AK70" s="693"/>
      <c r="AL70" s="691"/>
      <c r="AM70" s="693"/>
      <c r="AN70" s="584">
        <f t="shared" si="33"/>
        <v>0</v>
      </c>
    </row>
    <row r="71" spans="1:40">
      <c r="A71" s="232"/>
      <c r="B71" s="145"/>
      <c r="C71" s="137"/>
      <c r="D71" s="137" t="str">
        <f>'Names and date input'!$D$29</f>
        <v>RP2</v>
      </c>
      <c r="E71" s="137"/>
      <c r="F71" s="137"/>
      <c r="G71" s="137"/>
      <c r="H71" s="691"/>
      <c r="I71" s="692"/>
      <c r="J71" s="712"/>
      <c r="K71" s="711"/>
      <c r="L71" s="711"/>
      <c r="M71" s="711"/>
      <c r="N71" s="578">
        <f t="shared" si="34"/>
        <v>0</v>
      </c>
      <c r="O71" s="1191"/>
      <c r="P71" s="712"/>
      <c r="Q71" s="712"/>
      <c r="R71" s="692"/>
      <c r="S71" s="711"/>
      <c r="T71" s="711"/>
      <c r="U71" s="711"/>
      <c r="V71" s="711"/>
      <c r="W71" s="711"/>
      <c r="X71" s="711"/>
      <c r="Y71" s="711"/>
      <c r="Z71" s="711"/>
      <c r="AA71" s="711"/>
      <c r="AB71" s="711"/>
      <c r="AC71" s="711"/>
      <c r="AD71" s="573">
        <f t="shared" si="35"/>
        <v>0</v>
      </c>
      <c r="AE71" s="584">
        <f t="shared" si="36"/>
        <v>0</v>
      </c>
      <c r="AF71" s="691"/>
      <c r="AG71" s="692"/>
      <c r="AH71" s="693"/>
      <c r="AI71" s="693"/>
      <c r="AJ71" s="691"/>
      <c r="AK71" s="693"/>
      <c r="AL71" s="691"/>
      <c r="AM71" s="693"/>
      <c r="AN71" s="584">
        <f t="shared" si="33"/>
        <v>0</v>
      </c>
    </row>
    <row r="72" spans="1:40">
      <c r="A72" s="232"/>
      <c r="B72" s="145"/>
      <c r="C72" s="137"/>
      <c r="D72" s="137" t="str">
        <f>'Names and date input'!$D$30</f>
        <v>RP3</v>
      </c>
      <c r="E72" s="137"/>
      <c r="F72" s="137"/>
      <c r="G72" s="137"/>
      <c r="H72" s="691"/>
      <c r="I72" s="692"/>
      <c r="J72" s="712"/>
      <c r="K72" s="711"/>
      <c r="L72" s="711"/>
      <c r="M72" s="711"/>
      <c r="N72" s="578">
        <f t="shared" si="34"/>
        <v>0</v>
      </c>
      <c r="O72" s="1191"/>
      <c r="P72" s="712"/>
      <c r="Q72" s="712"/>
      <c r="R72" s="692"/>
      <c r="S72" s="711"/>
      <c r="T72" s="711"/>
      <c r="U72" s="711"/>
      <c r="V72" s="711"/>
      <c r="W72" s="711"/>
      <c r="X72" s="711"/>
      <c r="Y72" s="711"/>
      <c r="Z72" s="711"/>
      <c r="AA72" s="711"/>
      <c r="AB72" s="711"/>
      <c r="AC72" s="711"/>
      <c r="AD72" s="573">
        <f t="shared" si="35"/>
        <v>0</v>
      </c>
      <c r="AE72" s="584">
        <f t="shared" si="36"/>
        <v>0</v>
      </c>
      <c r="AF72" s="691"/>
      <c r="AG72" s="692"/>
      <c r="AH72" s="693"/>
      <c r="AI72" s="693"/>
      <c r="AJ72" s="691"/>
      <c r="AK72" s="693"/>
      <c r="AL72" s="691"/>
      <c r="AM72" s="693"/>
      <c r="AN72" s="584">
        <f t="shared" si="33"/>
        <v>0</v>
      </c>
    </row>
    <row r="73" spans="1:40">
      <c r="A73" s="232"/>
      <c r="B73" s="145"/>
      <c r="C73" s="137"/>
      <c r="D73" s="137" t="str">
        <f>'Names and date input'!$D$31</f>
        <v>RP4</v>
      </c>
      <c r="E73" s="137"/>
      <c r="F73" s="137"/>
      <c r="G73" s="137"/>
      <c r="H73" s="691"/>
      <c r="I73" s="692"/>
      <c r="J73" s="712"/>
      <c r="K73" s="711"/>
      <c r="L73" s="711"/>
      <c r="M73" s="711"/>
      <c r="N73" s="578">
        <f t="shared" si="34"/>
        <v>0</v>
      </c>
      <c r="O73" s="1191"/>
      <c r="P73" s="712"/>
      <c r="Q73" s="712"/>
      <c r="R73" s="692"/>
      <c r="S73" s="711"/>
      <c r="T73" s="711"/>
      <c r="U73" s="711"/>
      <c r="V73" s="711"/>
      <c r="W73" s="711"/>
      <c r="X73" s="711"/>
      <c r="Y73" s="711"/>
      <c r="Z73" s="711"/>
      <c r="AA73" s="711"/>
      <c r="AB73" s="711"/>
      <c r="AC73" s="711"/>
      <c r="AD73" s="573">
        <f t="shared" si="35"/>
        <v>0</v>
      </c>
      <c r="AE73" s="584">
        <f t="shared" si="36"/>
        <v>0</v>
      </c>
      <c r="AF73" s="691"/>
      <c r="AG73" s="692"/>
      <c r="AH73" s="693"/>
      <c r="AI73" s="693"/>
      <c r="AJ73" s="691"/>
      <c r="AK73" s="693"/>
      <c r="AL73" s="691"/>
      <c r="AM73" s="693"/>
      <c r="AN73" s="584">
        <f t="shared" si="33"/>
        <v>0</v>
      </c>
    </row>
    <row r="74" spans="1:40">
      <c r="A74" s="232"/>
      <c r="B74" s="145"/>
      <c r="C74" s="137"/>
      <c r="D74" s="137" t="str">
        <f>'Names and date input'!$D$32</f>
        <v>RP5</v>
      </c>
      <c r="E74" s="137"/>
      <c r="F74" s="137"/>
      <c r="G74" s="137"/>
      <c r="H74" s="691"/>
      <c r="I74" s="692"/>
      <c r="J74" s="712"/>
      <c r="K74" s="711"/>
      <c r="L74" s="711"/>
      <c r="M74" s="711"/>
      <c r="N74" s="578">
        <f t="shared" si="34"/>
        <v>0</v>
      </c>
      <c r="O74" s="1191"/>
      <c r="P74" s="712"/>
      <c r="Q74" s="712"/>
      <c r="R74" s="692"/>
      <c r="S74" s="711"/>
      <c r="T74" s="711"/>
      <c r="U74" s="711"/>
      <c r="V74" s="711"/>
      <c r="W74" s="711"/>
      <c r="X74" s="711"/>
      <c r="Y74" s="711"/>
      <c r="Z74" s="711"/>
      <c r="AA74" s="711"/>
      <c r="AB74" s="711"/>
      <c r="AC74" s="711"/>
      <c r="AD74" s="573">
        <f t="shared" si="35"/>
        <v>0</v>
      </c>
      <c r="AE74" s="584">
        <f t="shared" si="36"/>
        <v>0</v>
      </c>
      <c r="AF74" s="691"/>
      <c r="AG74" s="692"/>
      <c r="AH74" s="693"/>
      <c r="AI74" s="693"/>
      <c r="AJ74" s="691"/>
      <c r="AK74" s="693"/>
      <c r="AL74" s="691"/>
      <c r="AM74" s="693"/>
      <c r="AN74" s="584">
        <f t="shared" si="33"/>
        <v>0</v>
      </c>
    </row>
    <row r="75" spans="1:40">
      <c r="A75" s="232"/>
      <c r="B75" s="145"/>
      <c r="C75" s="137"/>
      <c r="D75" s="137" t="str">
        <f>'Names and date input'!$D$33</f>
        <v>RP6</v>
      </c>
      <c r="E75" s="137"/>
      <c r="F75" s="137"/>
      <c r="G75" s="137"/>
      <c r="H75" s="691"/>
      <c r="I75" s="692"/>
      <c r="J75" s="712"/>
      <c r="K75" s="711"/>
      <c r="L75" s="711"/>
      <c r="M75" s="711"/>
      <c r="N75" s="578">
        <f t="shared" si="34"/>
        <v>0</v>
      </c>
      <c r="O75" s="1191"/>
      <c r="P75" s="712"/>
      <c r="Q75" s="712"/>
      <c r="R75" s="692"/>
      <c r="S75" s="711"/>
      <c r="T75" s="711"/>
      <c r="U75" s="711"/>
      <c r="V75" s="711"/>
      <c r="W75" s="711"/>
      <c r="X75" s="711"/>
      <c r="Y75" s="711"/>
      <c r="Z75" s="711"/>
      <c r="AA75" s="711"/>
      <c r="AB75" s="711"/>
      <c r="AC75" s="711"/>
      <c r="AD75" s="573">
        <f t="shared" si="35"/>
        <v>0</v>
      </c>
      <c r="AE75" s="584">
        <f t="shared" si="36"/>
        <v>0</v>
      </c>
      <c r="AF75" s="691"/>
      <c r="AG75" s="692"/>
      <c r="AH75" s="693"/>
      <c r="AI75" s="693"/>
      <c r="AJ75" s="691"/>
      <c r="AK75" s="693"/>
      <c r="AL75" s="691"/>
      <c r="AM75" s="693"/>
      <c r="AN75" s="584">
        <f t="shared" si="33"/>
        <v>0</v>
      </c>
    </row>
    <row r="76" spans="1:40">
      <c r="A76" s="232"/>
      <c r="B76" s="145"/>
      <c r="C76" s="137"/>
      <c r="D76" s="137" t="str">
        <f>'Names and date input'!$D$34</f>
        <v>RP7</v>
      </c>
      <c r="E76" s="137"/>
      <c r="F76" s="137"/>
      <c r="G76" s="137"/>
      <c r="H76" s="691"/>
      <c r="I76" s="692"/>
      <c r="J76" s="712"/>
      <c r="K76" s="711"/>
      <c r="L76" s="711"/>
      <c r="M76" s="711"/>
      <c r="N76" s="578">
        <f t="shared" si="34"/>
        <v>0</v>
      </c>
      <c r="O76" s="1191"/>
      <c r="P76" s="712"/>
      <c r="Q76" s="712"/>
      <c r="R76" s="692"/>
      <c r="S76" s="711"/>
      <c r="T76" s="711"/>
      <c r="U76" s="711"/>
      <c r="V76" s="711"/>
      <c r="W76" s="711"/>
      <c r="X76" s="711"/>
      <c r="Y76" s="711"/>
      <c r="Z76" s="711"/>
      <c r="AA76" s="711"/>
      <c r="AB76" s="711"/>
      <c r="AC76" s="711"/>
      <c r="AD76" s="573">
        <f t="shared" si="35"/>
        <v>0</v>
      </c>
      <c r="AE76" s="584">
        <f t="shared" si="36"/>
        <v>0</v>
      </c>
      <c r="AF76" s="691"/>
      <c r="AG76" s="692"/>
      <c r="AH76" s="693"/>
      <c r="AI76" s="693"/>
      <c r="AJ76" s="691"/>
      <c r="AK76" s="693"/>
      <c r="AL76" s="691"/>
      <c r="AM76" s="693"/>
      <c r="AN76" s="584">
        <f t="shared" si="33"/>
        <v>0</v>
      </c>
    </row>
    <row r="77" spans="1:40">
      <c r="A77" s="232"/>
      <c r="B77" s="145"/>
      <c r="C77" s="137"/>
      <c r="D77" s="137" t="str">
        <f>'Names and date input'!$D$35</f>
        <v>RP8</v>
      </c>
      <c r="E77" s="137"/>
      <c r="F77" s="137"/>
      <c r="G77" s="137"/>
      <c r="H77" s="691"/>
      <c r="I77" s="692"/>
      <c r="J77" s="712"/>
      <c r="K77" s="711"/>
      <c r="L77" s="711"/>
      <c r="M77" s="711"/>
      <c r="N77" s="578">
        <f t="shared" si="34"/>
        <v>0</v>
      </c>
      <c r="O77" s="1191"/>
      <c r="P77" s="712"/>
      <c r="Q77" s="712"/>
      <c r="R77" s="692"/>
      <c r="S77" s="711"/>
      <c r="T77" s="711"/>
      <c r="U77" s="711"/>
      <c r="V77" s="711"/>
      <c r="W77" s="711"/>
      <c r="X77" s="711"/>
      <c r="Y77" s="711"/>
      <c r="Z77" s="711"/>
      <c r="AA77" s="711"/>
      <c r="AB77" s="711"/>
      <c r="AC77" s="711"/>
      <c r="AD77" s="573">
        <f t="shared" si="35"/>
        <v>0</v>
      </c>
      <c r="AE77" s="584">
        <f t="shared" si="36"/>
        <v>0</v>
      </c>
      <c r="AF77" s="691"/>
      <c r="AG77" s="692"/>
      <c r="AH77" s="693"/>
      <c r="AI77" s="693"/>
      <c r="AJ77" s="691"/>
      <c r="AK77" s="693"/>
      <c r="AL77" s="691"/>
      <c r="AM77" s="693"/>
      <c r="AN77" s="584">
        <f t="shared" si="33"/>
        <v>0</v>
      </c>
    </row>
    <row r="78" spans="1:40">
      <c r="A78" s="232"/>
      <c r="B78" s="145"/>
      <c r="C78" s="137"/>
      <c r="D78" s="137" t="str">
        <f>'Names and date input'!$D$36</f>
        <v>RP9</v>
      </c>
      <c r="E78" s="137"/>
      <c r="F78" s="137"/>
      <c r="G78" s="137"/>
      <c r="H78" s="691"/>
      <c r="I78" s="692"/>
      <c r="J78" s="712"/>
      <c r="K78" s="711"/>
      <c r="L78" s="711"/>
      <c r="M78" s="711"/>
      <c r="N78" s="578">
        <f t="shared" si="34"/>
        <v>0</v>
      </c>
      <c r="O78" s="1191"/>
      <c r="P78" s="712"/>
      <c r="Q78" s="712"/>
      <c r="R78" s="692"/>
      <c r="S78" s="711"/>
      <c r="T78" s="711"/>
      <c r="U78" s="711"/>
      <c r="V78" s="711"/>
      <c r="W78" s="711"/>
      <c r="X78" s="711"/>
      <c r="Y78" s="711"/>
      <c r="Z78" s="711"/>
      <c r="AA78" s="711"/>
      <c r="AB78" s="711"/>
      <c r="AC78" s="711"/>
      <c r="AD78" s="573">
        <f t="shared" si="35"/>
        <v>0</v>
      </c>
      <c r="AE78" s="584">
        <f t="shared" si="36"/>
        <v>0</v>
      </c>
      <c r="AF78" s="691"/>
      <c r="AG78" s="692"/>
      <c r="AH78" s="693"/>
      <c r="AI78" s="693"/>
      <c r="AJ78" s="691"/>
      <c r="AK78" s="693"/>
      <c r="AL78" s="691"/>
      <c r="AM78" s="693"/>
      <c r="AN78" s="584">
        <f t="shared" si="33"/>
        <v>0</v>
      </c>
    </row>
    <row r="79" spans="1:40">
      <c r="A79" s="232"/>
      <c r="B79" s="145"/>
      <c r="C79" s="137"/>
      <c r="D79" s="137" t="str">
        <f>'Names and date input'!$D$37</f>
        <v>RP10</v>
      </c>
      <c r="E79" s="137"/>
      <c r="F79" s="137"/>
      <c r="G79" s="137"/>
      <c r="H79" s="691"/>
      <c r="I79" s="692"/>
      <c r="J79" s="712"/>
      <c r="K79" s="711"/>
      <c r="L79" s="711"/>
      <c r="M79" s="711"/>
      <c r="N79" s="578">
        <f t="shared" si="34"/>
        <v>0</v>
      </c>
      <c r="O79" s="1191"/>
      <c r="P79" s="712"/>
      <c r="Q79" s="712"/>
      <c r="R79" s="692"/>
      <c r="S79" s="711"/>
      <c r="T79" s="711"/>
      <c r="U79" s="711"/>
      <c r="V79" s="711"/>
      <c r="W79" s="711"/>
      <c r="X79" s="711"/>
      <c r="Y79" s="711"/>
      <c r="Z79" s="711"/>
      <c r="AA79" s="711"/>
      <c r="AB79" s="711"/>
      <c r="AC79" s="711"/>
      <c r="AD79" s="573">
        <f t="shared" si="35"/>
        <v>0</v>
      </c>
      <c r="AE79" s="584">
        <f t="shared" si="36"/>
        <v>0</v>
      </c>
      <c r="AF79" s="691"/>
      <c r="AG79" s="692"/>
      <c r="AH79" s="693"/>
      <c r="AI79" s="693"/>
      <c r="AJ79" s="691"/>
      <c r="AK79" s="693"/>
      <c r="AL79" s="691"/>
      <c r="AM79" s="693"/>
      <c r="AN79" s="584">
        <f t="shared" si="33"/>
        <v>0</v>
      </c>
    </row>
    <row r="80" spans="1:40" s="157" customFormat="1">
      <c r="A80" s="232"/>
      <c r="B80" s="145"/>
      <c r="C80" s="145"/>
      <c r="D80" s="145"/>
      <c r="E80" s="145"/>
      <c r="F80" s="145"/>
      <c r="G80" s="145"/>
      <c r="H80" s="710"/>
      <c r="I80" s="707"/>
      <c r="J80" s="707"/>
      <c r="K80" s="635"/>
      <c r="L80" s="635"/>
      <c r="M80" s="635"/>
      <c r="N80" s="579"/>
      <c r="O80" s="1190"/>
      <c r="P80" s="707"/>
      <c r="Q80" s="707"/>
      <c r="R80" s="635"/>
      <c r="S80" s="635"/>
      <c r="T80" s="635"/>
      <c r="U80" s="635"/>
      <c r="V80" s="635"/>
      <c r="W80" s="635"/>
      <c r="X80" s="635"/>
      <c r="Y80" s="635"/>
      <c r="Z80" s="635"/>
      <c r="AA80" s="635"/>
      <c r="AB80" s="635"/>
      <c r="AC80" s="635"/>
      <c r="AD80" s="636"/>
      <c r="AE80" s="585"/>
      <c r="AF80" s="710"/>
      <c r="AG80" s="707"/>
      <c r="AH80" s="708"/>
      <c r="AI80" s="708"/>
      <c r="AJ80" s="710"/>
      <c r="AK80" s="708"/>
      <c r="AL80" s="1202"/>
      <c r="AM80" s="709"/>
      <c r="AN80" s="585"/>
    </row>
    <row r="81" spans="1:40">
      <c r="A81" s="232"/>
      <c r="B81" s="145"/>
      <c r="C81" s="137" t="s">
        <v>268</v>
      </c>
      <c r="D81" s="137"/>
      <c r="E81" s="137"/>
      <c r="F81" s="137"/>
      <c r="G81" s="137"/>
      <c r="H81" s="687">
        <f>SUM(H82:H83)</f>
        <v>0</v>
      </c>
      <c r="I81" s="635">
        <f>SUM(I82:I83)</f>
        <v>0</v>
      </c>
      <c r="J81" s="711"/>
      <c r="K81" s="635">
        <f>SUM(K82:K83)</f>
        <v>0</v>
      </c>
      <c r="L81" s="635">
        <f>SUM(L82:L83)</f>
        <v>0</v>
      </c>
      <c r="M81" s="635">
        <f>SUM(M82:M83)</f>
        <v>0</v>
      </c>
      <c r="N81" s="578">
        <f>SUM(N82:N83)</f>
        <v>0</v>
      </c>
      <c r="O81" s="991"/>
      <c r="P81" s="711"/>
      <c r="Q81" s="711"/>
      <c r="R81" s="711"/>
      <c r="S81" s="711"/>
      <c r="T81" s="711"/>
      <c r="U81" s="711"/>
      <c r="V81" s="711"/>
      <c r="W81" s="711"/>
      <c r="X81" s="711"/>
      <c r="Y81" s="711"/>
      <c r="Z81" s="711"/>
      <c r="AA81" s="711"/>
      <c r="AB81" s="711"/>
      <c r="AC81" s="711"/>
      <c r="AD81" s="573">
        <f t="shared" ref="AD81:AM81" si="38">SUM(AD82:AD83)</f>
        <v>0</v>
      </c>
      <c r="AE81" s="584">
        <f t="shared" si="38"/>
        <v>0</v>
      </c>
      <c r="AF81" s="687">
        <f t="shared" si="38"/>
        <v>0</v>
      </c>
      <c r="AG81" s="635">
        <f t="shared" si="38"/>
        <v>0</v>
      </c>
      <c r="AH81" s="636">
        <f t="shared" si="38"/>
        <v>0</v>
      </c>
      <c r="AI81" s="636">
        <f t="shared" si="38"/>
        <v>0</v>
      </c>
      <c r="AJ81" s="687">
        <f t="shared" si="38"/>
        <v>0</v>
      </c>
      <c r="AK81" s="636">
        <f t="shared" si="38"/>
        <v>0</v>
      </c>
      <c r="AL81" s="687">
        <f t="shared" si="38"/>
        <v>0</v>
      </c>
      <c r="AM81" s="636">
        <f t="shared" si="38"/>
        <v>0</v>
      </c>
      <c r="AN81" s="584">
        <f t="shared" ref="AN81:AN93" si="39">SUM(AE81:AM81)</f>
        <v>0</v>
      </c>
    </row>
    <row r="82" spans="1:40">
      <c r="A82" s="232"/>
      <c r="B82" s="145"/>
      <c r="C82" s="137"/>
      <c r="D82" s="137" t="s">
        <v>702</v>
      </c>
      <c r="E82" s="137"/>
      <c r="F82" s="137"/>
      <c r="G82" s="137"/>
      <c r="H82" s="691"/>
      <c r="I82" s="692"/>
      <c r="J82" s="712"/>
      <c r="K82" s="692"/>
      <c r="L82" s="692"/>
      <c r="M82" s="692"/>
      <c r="N82" s="578">
        <f t="shared" ref="N82:N93" si="40">SUM(H82:M82)</f>
        <v>0</v>
      </c>
      <c r="O82" s="991"/>
      <c r="P82" s="711"/>
      <c r="Q82" s="711"/>
      <c r="R82" s="711"/>
      <c r="S82" s="711"/>
      <c r="T82" s="711"/>
      <c r="U82" s="711"/>
      <c r="V82" s="711"/>
      <c r="W82" s="711"/>
      <c r="X82" s="711"/>
      <c r="Y82" s="711"/>
      <c r="Z82" s="711"/>
      <c r="AA82" s="711"/>
      <c r="AB82" s="711"/>
      <c r="AC82" s="711"/>
      <c r="AD82" s="573">
        <f t="shared" ref="AD82:AD93" si="41">SUM(O82:AC82)</f>
        <v>0</v>
      </c>
      <c r="AE82" s="584">
        <f t="shared" ref="AE82:AE93" si="42">N82+AD82</f>
        <v>0</v>
      </c>
      <c r="AF82" s="691"/>
      <c r="AG82" s="692"/>
      <c r="AH82" s="693"/>
      <c r="AI82" s="693"/>
      <c r="AJ82" s="691"/>
      <c r="AK82" s="693"/>
      <c r="AL82" s="691"/>
      <c r="AM82" s="693"/>
      <c r="AN82" s="584">
        <f t="shared" si="39"/>
        <v>0</v>
      </c>
    </row>
    <row r="83" spans="1:40">
      <c r="A83" s="232"/>
      <c r="B83" s="145"/>
      <c r="C83" s="137"/>
      <c r="D83" s="137" t="s">
        <v>832</v>
      </c>
      <c r="E83" s="137"/>
      <c r="F83" s="137"/>
      <c r="G83" s="137"/>
      <c r="H83" s="687">
        <f>SUM(H84:H93)</f>
        <v>0</v>
      </c>
      <c r="I83" s="635">
        <f>SUM(I84:I93)</f>
        <v>0</v>
      </c>
      <c r="J83" s="711"/>
      <c r="K83" s="635">
        <f>SUM(K84:K93)</f>
        <v>0</v>
      </c>
      <c r="L83" s="635">
        <f>SUM(L84:L93)</f>
        <v>0</v>
      </c>
      <c r="M83" s="635">
        <f>SUM(M84:M93)</f>
        <v>0</v>
      </c>
      <c r="N83" s="578">
        <f t="shared" si="40"/>
        <v>0</v>
      </c>
      <c r="O83" s="991"/>
      <c r="P83" s="711"/>
      <c r="Q83" s="711"/>
      <c r="R83" s="711"/>
      <c r="S83" s="711"/>
      <c r="T83" s="711"/>
      <c r="U83" s="711"/>
      <c r="V83" s="711"/>
      <c r="W83" s="711"/>
      <c r="X83" s="711"/>
      <c r="Y83" s="711"/>
      <c r="Z83" s="711"/>
      <c r="AA83" s="711"/>
      <c r="AB83" s="711"/>
      <c r="AC83" s="711"/>
      <c r="AD83" s="573">
        <f t="shared" si="41"/>
        <v>0</v>
      </c>
      <c r="AE83" s="584">
        <f t="shared" si="42"/>
        <v>0</v>
      </c>
      <c r="AF83" s="687">
        <f t="shared" ref="AF83:AM83" si="43">SUM(AF84:AF93)</f>
        <v>0</v>
      </c>
      <c r="AG83" s="635">
        <f t="shared" si="43"/>
        <v>0</v>
      </c>
      <c r="AH83" s="636">
        <f t="shared" si="43"/>
        <v>0</v>
      </c>
      <c r="AI83" s="636">
        <f t="shared" si="43"/>
        <v>0</v>
      </c>
      <c r="AJ83" s="687">
        <f t="shared" si="43"/>
        <v>0</v>
      </c>
      <c r="AK83" s="636">
        <f t="shared" si="43"/>
        <v>0</v>
      </c>
      <c r="AL83" s="687">
        <f t="shared" si="43"/>
        <v>0</v>
      </c>
      <c r="AM83" s="636">
        <f t="shared" si="43"/>
        <v>0</v>
      </c>
      <c r="AN83" s="584">
        <f t="shared" si="39"/>
        <v>0</v>
      </c>
    </row>
    <row r="84" spans="1:40">
      <c r="A84" s="232"/>
      <c r="B84" s="145"/>
      <c r="C84" s="137"/>
      <c r="D84" s="137" t="str">
        <f>'Names and date input'!$D$28</f>
        <v>RP1</v>
      </c>
      <c r="E84" s="137"/>
      <c r="F84" s="137"/>
      <c r="G84" s="137"/>
      <c r="H84" s="691"/>
      <c r="I84" s="692"/>
      <c r="J84" s="712"/>
      <c r="K84" s="692"/>
      <c r="L84" s="692"/>
      <c r="M84" s="692"/>
      <c r="N84" s="578">
        <f t="shared" si="40"/>
        <v>0</v>
      </c>
      <c r="O84" s="991"/>
      <c r="P84" s="711"/>
      <c r="Q84" s="711"/>
      <c r="R84" s="711"/>
      <c r="S84" s="711"/>
      <c r="T84" s="711"/>
      <c r="U84" s="711"/>
      <c r="V84" s="711"/>
      <c r="W84" s="711"/>
      <c r="X84" s="711"/>
      <c r="Y84" s="711"/>
      <c r="Z84" s="711"/>
      <c r="AA84" s="711"/>
      <c r="AB84" s="711"/>
      <c r="AC84" s="711"/>
      <c r="AD84" s="573">
        <f t="shared" si="41"/>
        <v>0</v>
      </c>
      <c r="AE84" s="584">
        <f t="shared" si="42"/>
        <v>0</v>
      </c>
      <c r="AF84" s="691"/>
      <c r="AG84" s="692"/>
      <c r="AH84" s="693"/>
      <c r="AI84" s="693"/>
      <c r="AJ84" s="691"/>
      <c r="AK84" s="693"/>
      <c r="AL84" s="691"/>
      <c r="AM84" s="693"/>
      <c r="AN84" s="584">
        <f t="shared" si="39"/>
        <v>0</v>
      </c>
    </row>
    <row r="85" spans="1:40">
      <c r="A85" s="232"/>
      <c r="B85" s="145"/>
      <c r="C85" s="137"/>
      <c r="D85" s="137" t="str">
        <f>'Names and date input'!$D$29</f>
        <v>RP2</v>
      </c>
      <c r="E85" s="137"/>
      <c r="F85" s="137"/>
      <c r="G85" s="137"/>
      <c r="H85" s="691"/>
      <c r="I85" s="692"/>
      <c r="J85" s="712"/>
      <c r="K85" s="692"/>
      <c r="L85" s="692"/>
      <c r="M85" s="692"/>
      <c r="N85" s="578">
        <f t="shared" si="40"/>
        <v>0</v>
      </c>
      <c r="O85" s="991"/>
      <c r="P85" s="711"/>
      <c r="Q85" s="711"/>
      <c r="R85" s="711"/>
      <c r="S85" s="711"/>
      <c r="T85" s="711"/>
      <c r="U85" s="711"/>
      <c r="V85" s="711"/>
      <c r="W85" s="711"/>
      <c r="X85" s="711"/>
      <c r="Y85" s="711"/>
      <c r="Z85" s="711"/>
      <c r="AA85" s="711"/>
      <c r="AB85" s="711"/>
      <c r="AC85" s="711"/>
      <c r="AD85" s="573">
        <f t="shared" si="41"/>
        <v>0</v>
      </c>
      <c r="AE85" s="584">
        <f t="shared" si="42"/>
        <v>0</v>
      </c>
      <c r="AF85" s="691"/>
      <c r="AG85" s="692"/>
      <c r="AH85" s="693"/>
      <c r="AI85" s="693"/>
      <c r="AJ85" s="691"/>
      <c r="AK85" s="693"/>
      <c r="AL85" s="691"/>
      <c r="AM85" s="693"/>
      <c r="AN85" s="584">
        <f t="shared" si="39"/>
        <v>0</v>
      </c>
    </row>
    <row r="86" spans="1:40">
      <c r="A86" s="232"/>
      <c r="B86" s="145"/>
      <c r="C86" s="137"/>
      <c r="D86" s="137" t="str">
        <f>'Names and date input'!$D$30</f>
        <v>RP3</v>
      </c>
      <c r="E86" s="137"/>
      <c r="F86" s="137"/>
      <c r="G86" s="137"/>
      <c r="H86" s="691"/>
      <c r="I86" s="692"/>
      <c r="J86" s="712"/>
      <c r="K86" s="692"/>
      <c r="L86" s="692"/>
      <c r="M86" s="692"/>
      <c r="N86" s="578">
        <f t="shared" si="40"/>
        <v>0</v>
      </c>
      <c r="O86" s="991"/>
      <c r="P86" s="711"/>
      <c r="Q86" s="711"/>
      <c r="R86" s="711"/>
      <c r="S86" s="711"/>
      <c r="T86" s="711"/>
      <c r="U86" s="711"/>
      <c r="V86" s="711"/>
      <c r="W86" s="711"/>
      <c r="X86" s="711"/>
      <c r="Y86" s="711"/>
      <c r="Z86" s="711"/>
      <c r="AA86" s="711"/>
      <c r="AB86" s="711"/>
      <c r="AC86" s="711"/>
      <c r="AD86" s="573">
        <f t="shared" si="41"/>
        <v>0</v>
      </c>
      <c r="AE86" s="584">
        <f t="shared" si="42"/>
        <v>0</v>
      </c>
      <c r="AF86" s="691"/>
      <c r="AG86" s="692"/>
      <c r="AH86" s="693"/>
      <c r="AI86" s="693"/>
      <c r="AJ86" s="691"/>
      <c r="AK86" s="693"/>
      <c r="AL86" s="691"/>
      <c r="AM86" s="693"/>
      <c r="AN86" s="584">
        <f t="shared" si="39"/>
        <v>0</v>
      </c>
    </row>
    <row r="87" spans="1:40">
      <c r="A87" s="232"/>
      <c r="B87" s="145"/>
      <c r="C87" s="137"/>
      <c r="D87" s="137" t="str">
        <f>'Names and date input'!$D$31</f>
        <v>RP4</v>
      </c>
      <c r="E87" s="137"/>
      <c r="F87" s="137"/>
      <c r="G87" s="137"/>
      <c r="H87" s="691"/>
      <c r="I87" s="692"/>
      <c r="J87" s="712"/>
      <c r="K87" s="692"/>
      <c r="L87" s="692"/>
      <c r="M87" s="692"/>
      <c r="N87" s="578">
        <f t="shared" si="40"/>
        <v>0</v>
      </c>
      <c r="O87" s="991"/>
      <c r="P87" s="711"/>
      <c r="Q87" s="711"/>
      <c r="R87" s="711"/>
      <c r="S87" s="711"/>
      <c r="T87" s="711"/>
      <c r="U87" s="711"/>
      <c r="V87" s="711"/>
      <c r="W87" s="711"/>
      <c r="X87" s="711"/>
      <c r="Y87" s="711"/>
      <c r="Z87" s="711"/>
      <c r="AA87" s="711"/>
      <c r="AB87" s="711"/>
      <c r="AC87" s="711"/>
      <c r="AD87" s="573">
        <f t="shared" si="41"/>
        <v>0</v>
      </c>
      <c r="AE87" s="584">
        <f t="shared" si="42"/>
        <v>0</v>
      </c>
      <c r="AF87" s="691"/>
      <c r="AG87" s="692"/>
      <c r="AH87" s="693"/>
      <c r="AI87" s="693"/>
      <c r="AJ87" s="691"/>
      <c r="AK87" s="693"/>
      <c r="AL87" s="691"/>
      <c r="AM87" s="693"/>
      <c r="AN87" s="584">
        <f t="shared" si="39"/>
        <v>0</v>
      </c>
    </row>
    <row r="88" spans="1:40">
      <c r="A88" s="232"/>
      <c r="B88" s="145"/>
      <c r="C88" s="137"/>
      <c r="D88" s="137" t="str">
        <f>'Names and date input'!$D$32</f>
        <v>RP5</v>
      </c>
      <c r="E88" s="137"/>
      <c r="F88" s="137"/>
      <c r="G88" s="137"/>
      <c r="H88" s="691"/>
      <c r="I88" s="692"/>
      <c r="J88" s="712"/>
      <c r="K88" s="692"/>
      <c r="L88" s="692"/>
      <c r="M88" s="692"/>
      <c r="N88" s="578">
        <f t="shared" si="40"/>
        <v>0</v>
      </c>
      <c r="O88" s="991"/>
      <c r="P88" s="711"/>
      <c r="Q88" s="711"/>
      <c r="R88" s="711"/>
      <c r="S88" s="711"/>
      <c r="T88" s="711"/>
      <c r="U88" s="711"/>
      <c r="V88" s="711"/>
      <c r="W88" s="711"/>
      <c r="X88" s="711"/>
      <c r="Y88" s="711"/>
      <c r="Z88" s="711"/>
      <c r="AA88" s="711"/>
      <c r="AB88" s="711"/>
      <c r="AC88" s="711"/>
      <c r="AD88" s="573">
        <f t="shared" si="41"/>
        <v>0</v>
      </c>
      <c r="AE88" s="584">
        <f t="shared" si="42"/>
        <v>0</v>
      </c>
      <c r="AF88" s="691"/>
      <c r="AG88" s="692"/>
      <c r="AH88" s="693"/>
      <c r="AI88" s="693"/>
      <c r="AJ88" s="691"/>
      <c r="AK88" s="693"/>
      <c r="AL88" s="691"/>
      <c r="AM88" s="693"/>
      <c r="AN88" s="584">
        <f t="shared" si="39"/>
        <v>0</v>
      </c>
    </row>
    <row r="89" spans="1:40">
      <c r="A89" s="232"/>
      <c r="B89" s="145"/>
      <c r="C89" s="137"/>
      <c r="D89" s="137" t="str">
        <f>'Names and date input'!$D$33</f>
        <v>RP6</v>
      </c>
      <c r="E89" s="137"/>
      <c r="F89" s="137"/>
      <c r="G89" s="137"/>
      <c r="H89" s="691"/>
      <c r="I89" s="692"/>
      <c r="J89" s="712"/>
      <c r="K89" s="692"/>
      <c r="L89" s="692"/>
      <c r="M89" s="692"/>
      <c r="N89" s="578">
        <f t="shared" si="40"/>
        <v>0</v>
      </c>
      <c r="O89" s="991"/>
      <c r="P89" s="711"/>
      <c r="Q89" s="711"/>
      <c r="R89" s="711"/>
      <c r="S89" s="711"/>
      <c r="T89" s="711"/>
      <c r="U89" s="711"/>
      <c r="V89" s="711"/>
      <c r="W89" s="711"/>
      <c r="X89" s="711"/>
      <c r="Y89" s="711"/>
      <c r="Z89" s="711"/>
      <c r="AA89" s="711"/>
      <c r="AB89" s="711"/>
      <c r="AC89" s="711"/>
      <c r="AD89" s="573">
        <f t="shared" si="41"/>
        <v>0</v>
      </c>
      <c r="AE89" s="584">
        <f t="shared" si="42"/>
        <v>0</v>
      </c>
      <c r="AF89" s="691"/>
      <c r="AG89" s="692"/>
      <c r="AH89" s="693"/>
      <c r="AI89" s="693"/>
      <c r="AJ89" s="691"/>
      <c r="AK89" s="693"/>
      <c r="AL89" s="691"/>
      <c r="AM89" s="693"/>
      <c r="AN89" s="584">
        <f t="shared" si="39"/>
        <v>0</v>
      </c>
    </row>
    <row r="90" spans="1:40">
      <c r="A90" s="232"/>
      <c r="B90" s="145"/>
      <c r="C90" s="137"/>
      <c r="D90" s="137" t="str">
        <f>'Names and date input'!$D$34</f>
        <v>RP7</v>
      </c>
      <c r="E90" s="137"/>
      <c r="F90" s="137"/>
      <c r="G90" s="137"/>
      <c r="H90" s="691"/>
      <c r="I90" s="692"/>
      <c r="J90" s="712"/>
      <c r="K90" s="692"/>
      <c r="L90" s="692"/>
      <c r="M90" s="692"/>
      <c r="N90" s="578">
        <f t="shared" si="40"/>
        <v>0</v>
      </c>
      <c r="O90" s="991"/>
      <c r="P90" s="711"/>
      <c r="Q90" s="711"/>
      <c r="R90" s="711"/>
      <c r="S90" s="711"/>
      <c r="T90" s="711"/>
      <c r="U90" s="711"/>
      <c r="V90" s="711"/>
      <c r="W90" s="711"/>
      <c r="X90" s="711"/>
      <c r="Y90" s="711"/>
      <c r="Z90" s="711"/>
      <c r="AA90" s="711"/>
      <c r="AB90" s="711"/>
      <c r="AC90" s="711"/>
      <c r="AD90" s="573">
        <f t="shared" si="41"/>
        <v>0</v>
      </c>
      <c r="AE90" s="584">
        <f t="shared" si="42"/>
        <v>0</v>
      </c>
      <c r="AF90" s="691"/>
      <c r="AG90" s="692"/>
      <c r="AH90" s="693"/>
      <c r="AI90" s="693"/>
      <c r="AJ90" s="691"/>
      <c r="AK90" s="693"/>
      <c r="AL90" s="691"/>
      <c r="AM90" s="693"/>
      <c r="AN90" s="584">
        <f t="shared" si="39"/>
        <v>0</v>
      </c>
    </row>
    <row r="91" spans="1:40">
      <c r="A91" s="232"/>
      <c r="B91" s="145"/>
      <c r="C91" s="137"/>
      <c r="D91" s="137" t="str">
        <f>'Names and date input'!$D$35</f>
        <v>RP8</v>
      </c>
      <c r="E91" s="137"/>
      <c r="F91" s="137"/>
      <c r="G91" s="137"/>
      <c r="H91" s="691"/>
      <c r="I91" s="692"/>
      <c r="J91" s="712"/>
      <c r="K91" s="692"/>
      <c r="L91" s="692"/>
      <c r="M91" s="692"/>
      <c r="N91" s="578">
        <f t="shared" si="40"/>
        <v>0</v>
      </c>
      <c r="O91" s="991"/>
      <c r="P91" s="711"/>
      <c r="Q91" s="711"/>
      <c r="R91" s="711"/>
      <c r="S91" s="711"/>
      <c r="T91" s="711"/>
      <c r="U91" s="711"/>
      <c r="V91" s="711"/>
      <c r="W91" s="711"/>
      <c r="X91" s="711"/>
      <c r="Y91" s="711"/>
      <c r="Z91" s="711"/>
      <c r="AA91" s="711"/>
      <c r="AB91" s="711"/>
      <c r="AC91" s="711"/>
      <c r="AD91" s="573">
        <f t="shared" si="41"/>
        <v>0</v>
      </c>
      <c r="AE91" s="584">
        <f t="shared" si="42"/>
        <v>0</v>
      </c>
      <c r="AF91" s="691"/>
      <c r="AG91" s="692"/>
      <c r="AH91" s="693"/>
      <c r="AI91" s="693"/>
      <c r="AJ91" s="691"/>
      <c r="AK91" s="693"/>
      <c r="AL91" s="691"/>
      <c r="AM91" s="693"/>
      <c r="AN91" s="584">
        <f t="shared" si="39"/>
        <v>0</v>
      </c>
    </row>
    <row r="92" spans="1:40">
      <c r="A92" s="232"/>
      <c r="B92" s="145"/>
      <c r="C92" s="137"/>
      <c r="D92" s="137" t="str">
        <f>'Names and date input'!$D$36</f>
        <v>RP9</v>
      </c>
      <c r="E92" s="137"/>
      <c r="F92" s="137"/>
      <c r="G92" s="137"/>
      <c r="H92" s="691"/>
      <c r="I92" s="692"/>
      <c r="J92" s="712"/>
      <c r="K92" s="692"/>
      <c r="L92" s="692"/>
      <c r="M92" s="692"/>
      <c r="N92" s="578">
        <f t="shared" si="40"/>
        <v>0</v>
      </c>
      <c r="O92" s="991"/>
      <c r="P92" s="711"/>
      <c r="Q92" s="711"/>
      <c r="R92" s="711"/>
      <c r="S92" s="711"/>
      <c r="T92" s="711"/>
      <c r="U92" s="711"/>
      <c r="V92" s="711"/>
      <c r="W92" s="711"/>
      <c r="X92" s="711"/>
      <c r="Y92" s="711"/>
      <c r="Z92" s="711"/>
      <c r="AA92" s="711"/>
      <c r="AB92" s="711"/>
      <c r="AC92" s="711"/>
      <c r="AD92" s="573">
        <f t="shared" si="41"/>
        <v>0</v>
      </c>
      <c r="AE92" s="584">
        <f t="shared" si="42"/>
        <v>0</v>
      </c>
      <c r="AF92" s="691"/>
      <c r="AG92" s="692"/>
      <c r="AH92" s="693"/>
      <c r="AI92" s="693"/>
      <c r="AJ92" s="691"/>
      <c r="AK92" s="693"/>
      <c r="AL92" s="691"/>
      <c r="AM92" s="693"/>
      <c r="AN92" s="584">
        <f t="shared" si="39"/>
        <v>0</v>
      </c>
    </row>
    <row r="93" spans="1:40">
      <c r="A93" s="232"/>
      <c r="B93" s="145"/>
      <c r="C93" s="137"/>
      <c r="D93" s="137" t="str">
        <f>'Names and date input'!$D$37</f>
        <v>RP10</v>
      </c>
      <c r="E93" s="137"/>
      <c r="F93" s="137"/>
      <c r="G93" s="137"/>
      <c r="H93" s="691"/>
      <c r="I93" s="692"/>
      <c r="J93" s="712"/>
      <c r="K93" s="692"/>
      <c r="L93" s="692"/>
      <c r="M93" s="692"/>
      <c r="N93" s="578">
        <f t="shared" si="40"/>
        <v>0</v>
      </c>
      <c r="O93" s="991"/>
      <c r="P93" s="711"/>
      <c r="Q93" s="711"/>
      <c r="R93" s="711"/>
      <c r="S93" s="711"/>
      <c r="T93" s="711"/>
      <c r="U93" s="711"/>
      <c r="V93" s="711"/>
      <c r="W93" s="711"/>
      <c r="X93" s="711"/>
      <c r="Y93" s="711"/>
      <c r="Z93" s="711"/>
      <c r="AA93" s="711"/>
      <c r="AB93" s="711"/>
      <c r="AC93" s="711"/>
      <c r="AD93" s="573">
        <f t="shared" si="41"/>
        <v>0</v>
      </c>
      <c r="AE93" s="584">
        <f t="shared" si="42"/>
        <v>0</v>
      </c>
      <c r="AF93" s="691"/>
      <c r="AG93" s="692"/>
      <c r="AH93" s="693"/>
      <c r="AI93" s="693"/>
      <c r="AJ93" s="691"/>
      <c r="AK93" s="693"/>
      <c r="AL93" s="691"/>
      <c r="AM93" s="693"/>
      <c r="AN93" s="584">
        <f t="shared" si="39"/>
        <v>0</v>
      </c>
    </row>
    <row r="94" spans="1:40" s="157" customFormat="1">
      <c r="A94" s="232"/>
      <c r="B94" s="145"/>
      <c r="C94" s="145"/>
      <c r="D94" s="145"/>
      <c r="E94" s="145"/>
      <c r="F94" s="145"/>
      <c r="G94" s="145"/>
      <c r="H94" s="710"/>
      <c r="I94" s="707"/>
      <c r="J94" s="707"/>
      <c r="K94" s="707"/>
      <c r="L94" s="707"/>
      <c r="M94" s="707"/>
      <c r="N94" s="579"/>
      <c r="O94" s="988"/>
      <c r="P94" s="635"/>
      <c r="Q94" s="635"/>
      <c r="R94" s="635"/>
      <c r="S94" s="635"/>
      <c r="T94" s="635"/>
      <c r="U94" s="635"/>
      <c r="V94" s="635"/>
      <c r="W94" s="635"/>
      <c r="X94" s="635"/>
      <c r="Y94" s="635"/>
      <c r="Z94" s="635"/>
      <c r="AA94" s="635"/>
      <c r="AB94" s="635"/>
      <c r="AC94" s="635"/>
      <c r="AD94" s="636"/>
      <c r="AE94" s="585"/>
      <c r="AF94" s="710"/>
      <c r="AG94" s="707"/>
      <c r="AH94" s="708"/>
      <c r="AI94" s="708"/>
      <c r="AJ94" s="710"/>
      <c r="AK94" s="708"/>
      <c r="AL94" s="1202"/>
      <c r="AM94" s="709"/>
      <c r="AN94" s="585"/>
    </row>
    <row r="95" spans="1:40">
      <c r="A95" s="232"/>
      <c r="B95" s="145"/>
      <c r="C95" s="137" t="s">
        <v>868</v>
      </c>
      <c r="D95" s="137"/>
      <c r="E95" s="137"/>
      <c r="F95" s="137"/>
      <c r="G95" s="137"/>
      <c r="H95" s="1181">
        <f>SUM(H96:H97)</f>
        <v>0</v>
      </c>
      <c r="I95" s="635">
        <f>SUM(I96:I97)</f>
        <v>0</v>
      </c>
      <c r="J95" s="635">
        <f>SUM(J96:J97)</f>
        <v>0</v>
      </c>
      <c r="K95" s="711"/>
      <c r="L95" s="635">
        <f>SUM(L96:L97)</f>
        <v>0</v>
      </c>
      <c r="M95" s="711"/>
      <c r="N95" s="578">
        <f t="shared" ref="N95:AM95" si="44">SUM(N96:N97)</f>
        <v>0</v>
      </c>
      <c r="O95" s="1188">
        <f t="shared" si="44"/>
        <v>0</v>
      </c>
      <c r="P95" s="689">
        <f t="shared" si="44"/>
        <v>0</v>
      </c>
      <c r="Q95" s="689">
        <f t="shared" si="44"/>
        <v>0</v>
      </c>
      <c r="R95" s="689">
        <f t="shared" si="44"/>
        <v>0</v>
      </c>
      <c r="S95" s="689">
        <f t="shared" si="44"/>
        <v>0</v>
      </c>
      <c r="T95" s="689">
        <f t="shared" si="44"/>
        <v>0</v>
      </c>
      <c r="U95" s="689">
        <f t="shared" si="44"/>
        <v>0</v>
      </c>
      <c r="V95" s="689">
        <f t="shared" si="44"/>
        <v>0</v>
      </c>
      <c r="W95" s="689">
        <f t="shared" si="44"/>
        <v>0</v>
      </c>
      <c r="X95" s="689">
        <f t="shared" si="44"/>
        <v>0</v>
      </c>
      <c r="Y95" s="689">
        <f t="shared" si="44"/>
        <v>0</v>
      </c>
      <c r="Z95" s="689">
        <f t="shared" si="44"/>
        <v>0</v>
      </c>
      <c r="AA95" s="689">
        <f t="shared" si="44"/>
        <v>0</v>
      </c>
      <c r="AB95" s="689">
        <f t="shared" si="44"/>
        <v>0</v>
      </c>
      <c r="AC95" s="689">
        <f t="shared" si="44"/>
        <v>0</v>
      </c>
      <c r="AD95" s="1205">
        <f t="shared" si="44"/>
        <v>0</v>
      </c>
      <c r="AE95" s="574">
        <f t="shared" si="44"/>
        <v>0</v>
      </c>
      <c r="AF95" s="987">
        <f t="shared" si="44"/>
        <v>0</v>
      </c>
      <c r="AG95" s="689">
        <f t="shared" si="44"/>
        <v>0</v>
      </c>
      <c r="AH95" s="558">
        <f t="shared" si="44"/>
        <v>0</v>
      </c>
      <c r="AI95" s="558">
        <f t="shared" si="44"/>
        <v>0</v>
      </c>
      <c r="AJ95" s="1180">
        <f t="shared" si="44"/>
        <v>0</v>
      </c>
      <c r="AK95" s="690">
        <f t="shared" si="44"/>
        <v>0</v>
      </c>
      <c r="AL95" s="987">
        <f t="shared" si="44"/>
        <v>0</v>
      </c>
      <c r="AM95" s="558">
        <f t="shared" si="44"/>
        <v>0</v>
      </c>
      <c r="AN95" s="584">
        <f t="shared" ref="AN95:AN107" si="45">SUM(AE95:AM95)</f>
        <v>0</v>
      </c>
    </row>
    <row r="96" spans="1:40">
      <c r="A96" s="232"/>
      <c r="B96" s="145"/>
      <c r="C96" s="137"/>
      <c r="D96" s="137" t="s">
        <v>702</v>
      </c>
      <c r="E96" s="137"/>
      <c r="F96" s="137"/>
      <c r="G96" s="137"/>
      <c r="H96" s="1181"/>
      <c r="I96" s="692"/>
      <c r="J96" s="692"/>
      <c r="K96" s="711"/>
      <c r="L96" s="692"/>
      <c r="M96" s="711"/>
      <c r="N96" s="578">
        <f t="shared" ref="N96:N107" si="46">SUM(H96:M96)</f>
        <v>0</v>
      </c>
      <c r="O96" s="691"/>
      <c r="P96" s="692"/>
      <c r="Q96" s="692"/>
      <c r="R96" s="692"/>
      <c r="S96" s="692"/>
      <c r="T96" s="692"/>
      <c r="U96" s="692"/>
      <c r="V96" s="692"/>
      <c r="W96" s="692"/>
      <c r="X96" s="692"/>
      <c r="Y96" s="692"/>
      <c r="Z96" s="692"/>
      <c r="AA96" s="692"/>
      <c r="AB96" s="692"/>
      <c r="AC96" s="692"/>
      <c r="AD96" s="573">
        <f t="shared" ref="AD96:AD107" si="47">SUM(O96:AC96)</f>
        <v>0</v>
      </c>
      <c r="AE96" s="584">
        <f t="shared" ref="AE96:AE107" si="48">N96+AD96</f>
        <v>0</v>
      </c>
      <c r="AF96" s="691"/>
      <c r="AG96" s="692"/>
      <c r="AH96" s="693"/>
      <c r="AI96" s="693"/>
      <c r="AJ96" s="691"/>
      <c r="AK96" s="693"/>
      <c r="AL96" s="691"/>
      <c r="AM96" s="693"/>
      <c r="AN96" s="584">
        <f t="shared" si="45"/>
        <v>0</v>
      </c>
    </row>
    <row r="97" spans="1:40">
      <c r="A97" s="232"/>
      <c r="B97" s="145"/>
      <c r="C97" s="137"/>
      <c r="D97" s="137" t="s">
        <v>832</v>
      </c>
      <c r="E97" s="137"/>
      <c r="F97" s="137"/>
      <c r="G97" s="137"/>
      <c r="H97" s="1181"/>
      <c r="I97" s="635">
        <f>SUM(I98:I107)</f>
        <v>0</v>
      </c>
      <c r="J97" s="635">
        <f>SUM(J98:J107)</f>
        <v>0</v>
      </c>
      <c r="K97" s="711"/>
      <c r="L97" s="635">
        <f>SUM(L98:L107)</f>
        <v>0</v>
      </c>
      <c r="M97" s="711"/>
      <c r="N97" s="578">
        <f t="shared" si="46"/>
        <v>0</v>
      </c>
      <c r="O97" s="988">
        <f t="shared" ref="O97:AC97" si="49">SUM(O98:O107)</f>
        <v>0</v>
      </c>
      <c r="P97" s="635">
        <f t="shared" si="49"/>
        <v>0</v>
      </c>
      <c r="Q97" s="635">
        <f t="shared" si="49"/>
        <v>0</v>
      </c>
      <c r="R97" s="635">
        <f t="shared" si="49"/>
        <v>0</v>
      </c>
      <c r="S97" s="635">
        <f t="shared" si="49"/>
        <v>0</v>
      </c>
      <c r="T97" s="635">
        <f t="shared" si="49"/>
        <v>0</v>
      </c>
      <c r="U97" s="635">
        <f t="shared" si="49"/>
        <v>0</v>
      </c>
      <c r="V97" s="635">
        <f t="shared" si="49"/>
        <v>0</v>
      </c>
      <c r="W97" s="635">
        <f t="shared" si="49"/>
        <v>0</v>
      </c>
      <c r="X97" s="635">
        <f t="shared" si="49"/>
        <v>0</v>
      </c>
      <c r="Y97" s="635">
        <f t="shared" si="49"/>
        <v>0</v>
      </c>
      <c r="Z97" s="635">
        <f t="shared" si="49"/>
        <v>0</v>
      </c>
      <c r="AA97" s="635">
        <f t="shared" si="49"/>
        <v>0</v>
      </c>
      <c r="AB97" s="635">
        <f t="shared" si="49"/>
        <v>0</v>
      </c>
      <c r="AC97" s="635">
        <f t="shared" si="49"/>
        <v>0</v>
      </c>
      <c r="AD97" s="573">
        <f t="shared" si="47"/>
        <v>0</v>
      </c>
      <c r="AE97" s="584">
        <f t="shared" si="48"/>
        <v>0</v>
      </c>
      <c r="AF97" s="687">
        <f t="shared" ref="AF97:AM97" si="50">SUM(AF98:AF107)</f>
        <v>0</v>
      </c>
      <c r="AG97" s="635">
        <f t="shared" si="50"/>
        <v>0</v>
      </c>
      <c r="AH97" s="636">
        <f t="shared" si="50"/>
        <v>0</v>
      </c>
      <c r="AI97" s="636">
        <f t="shared" si="50"/>
        <v>0</v>
      </c>
      <c r="AJ97" s="687">
        <f t="shared" si="50"/>
        <v>0</v>
      </c>
      <c r="AK97" s="636">
        <f t="shared" si="50"/>
        <v>0</v>
      </c>
      <c r="AL97" s="687">
        <f t="shared" si="50"/>
        <v>0</v>
      </c>
      <c r="AM97" s="636">
        <f t="shared" si="50"/>
        <v>0</v>
      </c>
      <c r="AN97" s="584">
        <f t="shared" si="45"/>
        <v>0</v>
      </c>
    </row>
    <row r="98" spans="1:40">
      <c r="A98" s="232"/>
      <c r="B98" s="145"/>
      <c r="C98" s="137"/>
      <c r="D98" s="137" t="str">
        <f>'Names and date input'!$D$28</f>
        <v>RP1</v>
      </c>
      <c r="E98" s="137"/>
      <c r="F98" s="137"/>
      <c r="G98" s="137"/>
      <c r="H98" s="1181"/>
      <c r="I98" s="692"/>
      <c r="J98" s="692"/>
      <c r="K98" s="711"/>
      <c r="L98" s="692"/>
      <c r="M98" s="711"/>
      <c r="N98" s="578">
        <f t="shared" si="46"/>
        <v>0</v>
      </c>
      <c r="O98" s="691"/>
      <c r="P98" s="692"/>
      <c r="Q98" s="692"/>
      <c r="R98" s="692"/>
      <c r="S98" s="692"/>
      <c r="T98" s="692"/>
      <c r="U98" s="692"/>
      <c r="V98" s="692"/>
      <c r="W98" s="692"/>
      <c r="X98" s="692"/>
      <c r="Y98" s="692"/>
      <c r="Z98" s="692"/>
      <c r="AA98" s="692"/>
      <c r="AB98" s="692"/>
      <c r="AC98" s="692"/>
      <c r="AD98" s="573">
        <f t="shared" si="47"/>
        <v>0</v>
      </c>
      <c r="AE98" s="584">
        <f t="shared" si="48"/>
        <v>0</v>
      </c>
      <c r="AF98" s="691"/>
      <c r="AG98" s="692"/>
      <c r="AH98" s="693"/>
      <c r="AI98" s="693"/>
      <c r="AJ98" s="691"/>
      <c r="AK98" s="693"/>
      <c r="AL98" s="691"/>
      <c r="AM98" s="693"/>
      <c r="AN98" s="584">
        <f t="shared" si="45"/>
        <v>0</v>
      </c>
    </row>
    <row r="99" spans="1:40">
      <c r="A99" s="232"/>
      <c r="B99" s="145"/>
      <c r="C99" s="137"/>
      <c r="D99" s="137" t="str">
        <f>'Names and date input'!$D$29</f>
        <v>RP2</v>
      </c>
      <c r="E99" s="137"/>
      <c r="F99" s="137"/>
      <c r="G99" s="137"/>
      <c r="H99" s="1181"/>
      <c r="I99" s="692"/>
      <c r="J99" s="692"/>
      <c r="K99" s="711"/>
      <c r="L99" s="692"/>
      <c r="M99" s="711"/>
      <c r="N99" s="578">
        <f t="shared" si="46"/>
        <v>0</v>
      </c>
      <c r="O99" s="691"/>
      <c r="P99" s="692"/>
      <c r="Q99" s="692"/>
      <c r="R99" s="692"/>
      <c r="S99" s="692"/>
      <c r="T99" s="692"/>
      <c r="U99" s="692"/>
      <c r="V99" s="692"/>
      <c r="W99" s="692"/>
      <c r="X99" s="692"/>
      <c r="Y99" s="692"/>
      <c r="Z99" s="692"/>
      <c r="AA99" s="692"/>
      <c r="AB99" s="692"/>
      <c r="AC99" s="692"/>
      <c r="AD99" s="573">
        <f t="shared" si="47"/>
        <v>0</v>
      </c>
      <c r="AE99" s="584">
        <f t="shared" si="48"/>
        <v>0</v>
      </c>
      <c r="AF99" s="691"/>
      <c r="AG99" s="692"/>
      <c r="AH99" s="693"/>
      <c r="AI99" s="693"/>
      <c r="AJ99" s="691"/>
      <c r="AK99" s="693"/>
      <c r="AL99" s="691"/>
      <c r="AM99" s="693"/>
      <c r="AN99" s="584">
        <f t="shared" si="45"/>
        <v>0</v>
      </c>
    </row>
    <row r="100" spans="1:40">
      <c r="A100" s="232"/>
      <c r="B100" s="145"/>
      <c r="C100" s="137"/>
      <c r="D100" s="137" t="str">
        <f>'Names and date input'!$D$30</f>
        <v>RP3</v>
      </c>
      <c r="E100" s="137"/>
      <c r="F100" s="137"/>
      <c r="G100" s="137"/>
      <c r="H100" s="1181"/>
      <c r="I100" s="692"/>
      <c r="J100" s="692"/>
      <c r="K100" s="711"/>
      <c r="L100" s="692"/>
      <c r="M100" s="711"/>
      <c r="N100" s="578">
        <f t="shared" si="46"/>
        <v>0</v>
      </c>
      <c r="O100" s="691"/>
      <c r="P100" s="692"/>
      <c r="Q100" s="692"/>
      <c r="R100" s="692"/>
      <c r="S100" s="692"/>
      <c r="T100" s="692"/>
      <c r="U100" s="692"/>
      <c r="V100" s="692"/>
      <c r="W100" s="692"/>
      <c r="X100" s="692"/>
      <c r="Y100" s="692"/>
      <c r="Z100" s="692"/>
      <c r="AA100" s="692"/>
      <c r="AB100" s="692"/>
      <c r="AC100" s="692"/>
      <c r="AD100" s="573">
        <f t="shared" si="47"/>
        <v>0</v>
      </c>
      <c r="AE100" s="584">
        <f t="shared" si="48"/>
        <v>0</v>
      </c>
      <c r="AF100" s="691"/>
      <c r="AG100" s="692"/>
      <c r="AH100" s="693"/>
      <c r="AI100" s="693"/>
      <c r="AJ100" s="691"/>
      <c r="AK100" s="693"/>
      <c r="AL100" s="691"/>
      <c r="AM100" s="693"/>
      <c r="AN100" s="584">
        <f t="shared" si="45"/>
        <v>0</v>
      </c>
    </row>
    <row r="101" spans="1:40">
      <c r="A101" s="232"/>
      <c r="B101" s="145"/>
      <c r="C101" s="137"/>
      <c r="D101" s="137" t="str">
        <f>'Names and date input'!$D$31</f>
        <v>RP4</v>
      </c>
      <c r="E101" s="137"/>
      <c r="F101" s="137"/>
      <c r="G101" s="137"/>
      <c r="H101" s="1181"/>
      <c r="I101" s="692"/>
      <c r="J101" s="692"/>
      <c r="K101" s="711"/>
      <c r="L101" s="692"/>
      <c r="M101" s="711"/>
      <c r="N101" s="578">
        <f t="shared" si="46"/>
        <v>0</v>
      </c>
      <c r="O101" s="691"/>
      <c r="P101" s="692"/>
      <c r="Q101" s="692"/>
      <c r="R101" s="692"/>
      <c r="S101" s="692"/>
      <c r="T101" s="692"/>
      <c r="U101" s="692"/>
      <c r="V101" s="692"/>
      <c r="W101" s="692"/>
      <c r="X101" s="692"/>
      <c r="Y101" s="692"/>
      <c r="Z101" s="692"/>
      <c r="AA101" s="692"/>
      <c r="AB101" s="692"/>
      <c r="AC101" s="692"/>
      <c r="AD101" s="573">
        <f t="shared" si="47"/>
        <v>0</v>
      </c>
      <c r="AE101" s="584">
        <f t="shared" si="48"/>
        <v>0</v>
      </c>
      <c r="AF101" s="691"/>
      <c r="AG101" s="692"/>
      <c r="AH101" s="693"/>
      <c r="AI101" s="693"/>
      <c r="AJ101" s="691"/>
      <c r="AK101" s="693"/>
      <c r="AL101" s="691"/>
      <c r="AM101" s="693"/>
      <c r="AN101" s="584">
        <f t="shared" si="45"/>
        <v>0</v>
      </c>
    </row>
    <row r="102" spans="1:40">
      <c r="A102" s="232"/>
      <c r="B102" s="145"/>
      <c r="C102" s="137"/>
      <c r="D102" s="137" t="str">
        <f>'Names and date input'!$D$32</f>
        <v>RP5</v>
      </c>
      <c r="E102" s="137"/>
      <c r="F102" s="137"/>
      <c r="G102" s="137"/>
      <c r="H102" s="1181"/>
      <c r="I102" s="692"/>
      <c r="J102" s="692"/>
      <c r="K102" s="711"/>
      <c r="L102" s="692"/>
      <c r="M102" s="711"/>
      <c r="N102" s="578">
        <f t="shared" si="46"/>
        <v>0</v>
      </c>
      <c r="O102" s="691"/>
      <c r="P102" s="692"/>
      <c r="Q102" s="692"/>
      <c r="R102" s="692"/>
      <c r="S102" s="692"/>
      <c r="T102" s="692"/>
      <c r="U102" s="692"/>
      <c r="V102" s="692"/>
      <c r="W102" s="692"/>
      <c r="X102" s="692"/>
      <c r="Y102" s="692"/>
      <c r="Z102" s="692"/>
      <c r="AA102" s="692"/>
      <c r="AB102" s="692"/>
      <c r="AC102" s="692"/>
      <c r="AD102" s="573">
        <f t="shared" si="47"/>
        <v>0</v>
      </c>
      <c r="AE102" s="584">
        <f t="shared" si="48"/>
        <v>0</v>
      </c>
      <c r="AF102" s="691"/>
      <c r="AG102" s="692"/>
      <c r="AH102" s="693"/>
      <c r="AI102" s="693"/>
      <c r="AJ102" s="691"/>
      <c r="AK102" s="693"/>
      <c r="AL102" s="691"/>
      <c r="AM102" s="693"/>
      <c r="AN102" s="584">
        <f t="shared" si="45"/>
        <v>0</v>
      </c>
    </row>
    <row r="103" spans="1:40">
      <c r="A103" s="232"/>
      <c r="B103" s="145"/>
      <c r="C103" s="137"/>
      <c r="D103" s="137" t="str">
        <f>'Names and date input'!$D$33</f>
        <v>RP6</v>
      </c>
      <c r="E103" s="137"/>
      <c r="F103" s="137"/>
      <c r="G103" s="137"/>
      <c r="H103" s="1181"/>
      <c r="I103" s="692"/>
      <c r="J103" s="692"/>
      <c r="K103" s="711"/>
      <c r="L103" s="692"/>
      <c r="M103" s="711"/>
      <c r="N103" s="578">
        <f t="shared" si="46"/>
        <v>0</v>
      </c>
      <c r="O103" s="691"/>
      <c r="P103" s="692"/>
      <c r="Q103" s="692"/>
      <c r="R103" s="692"/>
      <c r="S103" s="692"/>
      <c r="T103" s="692"/>
      <c r="U103" s="692"/>
      <c r="V103" s="692"/>
      <c r="W103" s="692"/>
      <c r="X103" s="692"/>
      <c r="Y103" s="692"/>
      <c r="Z103" s="692"/>
      <c r="AA103" s="692"/>
      <c r="AB103" s="692"/>
      <c r="AC103" s="692"/>
      <c r="AD103" s="573">
        <f t="shared" si="47"/>
        <v>0</v>
      </c>
      <c r="AE103" s="584">
        <f t="shared" si="48"/>
        <v>0</v>
      </c>
      <c r="AF103" s="691"/>
      <c r="AG103" s="692"/>
      <c r="AH103" s="693"/>
      <c r="AI103" s="693"/>
      <c r="AJ103" s="691"/>
      <c r="AK103" s="693"/>
      <c r="AL103" s="691"/>
      <c r="AM103" s="693"/>
      <c r="AN103" s="584">
        <f t="shared" si="45"/>
        <v>0</v>
      </c>
    </row>
    <row r="104" spans="1:40">
      <c r="A104" s="232"/>
      <c r="B104" s="145"/>
      <c r="C104" s="137"/>
      <c r="D104" s="137" t="str">
        <f>'Names and date input'!$D$34</f>
        <v>RP7</v>
      </c>
      <c r="E104" s="137"/>
      <c r="F104" s="137"/>
      <c r="G104" s="137"/>
      <c r="H104" s="1181"/>
      <c r="I104" s="692"/>
      <c r="J104" s="692"/>
      <c r="K104" s="711"/>
      <c r="L104" s="692"/>
      <c r="M104" s="711"/>
      <c r="N104" s="578">
        <f t="shared" si="46"/>
        <v>0</v>
      </c>
      <c r="O104" s="691"/>
      <c r="P104" s="692"/>
      <c r="Q104" s="692"/>
      <c r="R104" s="692"/>
      <c r="S104" s="692"/>
      <c r="T104" s="692"/>
      <c r="U104" s="692"/>
      <c r="V104" s="692"/>
      <c r="W104" s="692"/>
      <c r="X104" s="692"/>
      <c r="Y104" s="692"/>
      <c r="Z104" s="692"/>
      <c r="AA104" s="692"/>
      <c r="AB104" s="692"/>
      <c r="AC104" s="692"/>
      <c r="AD104" s="573">
        <f t="shared" si="47"/>
        <v>0</v>
      </c>
      <c r="AE104" s="584">
        <f t="shared" si="48"/>
        <v>0</v>
      </c>
      <c r="AF104" s="691"/>
      <c r="AG104" s="692"/>
      <c r="AH104" s="693"/>
      <c r="AI104" s="693"/>
      <c r="AJ104" s="691"/>
      <c r="AK104" s="693"/>
      <c r="AL104" s="691"/>
      <c r="AM104" s="693"/>
      <c r="AN104" s="584">
        <f t="shared" si="45"/>
        <v>0</v>
      </c>
    </row>
    <row r="105" spans="1:40">
      <c r="A105" s="232"/>
      <c r="B105" s="145"/>
      <c r="C105" s="137"/>
      <c r="D105" s="137" t="str">
        <f>'Names and date input'!$D$35</f>
        <v>RP8</v>
      </c>
      <c r="E105" s="137"/>
      <c r="F105" s="137"/>
      <c r="G105" s="137"/>
      <c r="H105" s="1181"/>
      <c r="I105" s="692"/>
      <c r="J105" s="692"/>
      <c r="K105" s="711"/>
      <c r="L105" s="692"/>
      <c r="M105" s="711"/>
      <c r="N105" s="578">
        <f t="shared" si="46"/>
        <v>0</v>
      </c>
      <c r="O105" s="691"/>
      <c r="P105" s="692"/>
      <c r="Q105" s="692"/>
      <c r="R105" s="692"/>
      <c r="S105" s="692"/>
      <c r="T105" s="692"/>
      <c r="U105" s="692"/>
      <c r="V105" s="692"/>
      <c r="W105" s="692"/>
      <c r="X105" s="692"/>
      <c r="Y105" s="692"/>
      <c r="Z105" s="692"/>
      <c r="AA105" s="692"/>
      <c r="AB105" s="692"/>
      <c r="AC105" s="692"/>
      <c r="AD105" s="573">
        <f t="shared" si="47"/>
        <v>0</v>
      </c>
      <c r="AE105" s="584">
        <f t="shared" si="48"/>
        <v>0</v>
      </c>
      <c r="AF105" s="691"/>
      <c r="AG105" s="692"/>
      <c r="AH105" s="693"/>
      <c r="AI105" s="693"/>
      <c r="AJ105" s="691"/>
      <c r="AK105" s="693"/>
      <c r="AL105" s="691"/>
      <c r="AM105" s="693"/>
      <c r="AN105" s="584">
        <f t="shared" si="45"/>
        <v>0</v>
      </c>
    </row>
    <row r="106" spans="1:40">
      <c r="A106" s="232"/>
      <c r="B106" s="145"/>
      <c r="C106" s="137"/>
      <c r="D106" s="137" t="str">
        <f>'Names and date input'!$D$36</f>
        <v>RP9</v>
      </c>
      <c r="E106" s="137"/>
      <c r="F106" s="137"/>
      <c r="G106" s="137"/>
      <c r="H106" s="1181"/>
      <c r="I106" s="692"/>
      <c r="J106" s="692"/>
      <c r="K106" s="711"/>
      <c r="L106" s="692"/>
      <c r="M106" s="711"/>
      <c r="N106" s="578">
        <f t="shared" si="46"/>
        <v>0</v>
      </c>
      <c r="O106" s="691"/>
      <c r="P106" s="692"/>
      <c r="Q106" s="692"/>
      <c r="R106" s="692"/>
      <c r="S106" s="692"/>
      <c r="T106" s="692"/>
      <c r="U106" s="692"/>
      <c r="V106" s="692"/>
      <c r="W106" s="692"/>
      <c r="X106" s="692"/>
      <c r="Y106" s="692"/>
      <c r="Z106" s="692"/>
      <c r="AA106" s="692"/>
      <c r="AB106" s="692"/>
      <c r="AC106" s="692"/>
      <c r="AD106" s="573">
        <f t="shared" si="47"/>
        <v>0</v>
      </c>
      <c r="AE106" s="584">
        <f t="shared" si="48"/>
        <v>0</v>
      </c>
      <c r="AF106" s="691"/>
      <c r="AG106" s="692"/>
      <c r="AH106" s="693"/>
      <c r="AI106" s="693"/>
      <c r="AJ106" s="691"/>
      <c r="AK106" s="693"/>
      <c r="AL106" s="691"/>
      <c r="AM106" s="693"/>
      <c r="AN106" s="584">
        <f t="shared" si="45"/>
        <v>0</v>
      </c>
    </row>
    <row r="107" spans="1:40">
      <c r="A107" s="232"/>
      <c r="B107" s="145"/>
      <c r="C107" s="137"/>
      <c r="D107" s="137" t="str">
        <f>'Names and date input'!$D$37</f>
        <v>RP10</v>
      </c>
      <c r="E107" s="137"/>
      <c r="F107" s="137"/>
      <c r="G107" s="137"/>
      <c r="H107" s="1181"/>
      <c r="I107" s="692"/>
      <c r="J107" s="692"/>
      <c r="K107" s="711"/>
      <c r="L107" s="692"/>
      <c r="M107" s="711"/>
      <c r="N107" s="578">
        <f t="shared" si="46"/>
        <v>0</v>
      </c>
      <c r="O107" s="691"/>
      <c r="P107" s="692"/>
      <c r="Q107" s="692"/>
      <c r="R107" s="692"/>
      <c r="S107" s="692"/>
      <c r="T107" s="692"/>
      <c r="U107" s="692"/>
      <c r="V107" s="692"/>
      <c r="W107" s="692"/>
      <c r="X107" s="692"/>
      <c r="Y107" s="692"/>
      <c r="Z107" s="692"/>
      <c r="AA107" s="692"/>
      <c r="AB107" s="692"/>
      <c r="AC107" s="692"/>
      <c r="AD107" s="573">
        <f t="shared" si="47"/>
        <v>0</v>
      </c>
      <c r="AE107" s="584">
        <f t="shared" si="48"/>
        <v>0</v>
      </c>
      <c r="AF107" s="691"/>
      <c r="AG107" s="692"/>
      <c r="AH107" s="693"/>
      <c r="AI107" s="693"/>
      <c r="AJ107" s="691"/>
      <c r="AK107" s="693"/>
      <c r="AL107" s="691"/>
      <c r="AM107" s="693"/>
      <c r="AN107" s="584">
        <f t="shared" si="45"/>
        <v>0</v>
      </c>
    </row>
    <row r="108" spans="1:40" s="157" customFormat="1">
      <c r="A108" s="232"/>
      <c r="B108" s="145"/>
      <c r="C108" s="145"/>
      <c r="D108" s="145"/>
      <c r="E108" s="145"/>
      <c r="F108" s="145"/>
      <c r="G108" s="145"/>
      <c r="H108" s="687"/>
      <c r="I108" s="707"/>
      <c r="J108" s="635"/>
      <c r="K108" s="635"/>
      <c r="L108" s="635"/>
      <c r="M108" s="635"/>
      <c r="N108" s="579"/>
      <c r="O108" s="1190"/>
      <c r="P108" s="707"/>
      <c r="Q108" s="707"/>
      <c r="R108" s="707"/>
      <c r="S108" s="707"/>
      <c r="T108" s="707"/>
      <c r="U108" s="707"/>
      <c r="V108" s="707"/>
      <c r="W108" s="707"/>
      <c r="X108" s="707"/>
      <c r="Y108" s="707"/>
      <c r="Z108" s="707"/>
      <c r="AA108" s="707"/>
      <c r="AB108" s="707"/>
      <c r="AC108" s="707"/>
      <c r="AD108" s="636"/>
      <c r="AE108" s="585"/>
      <c r="AF108" s="687"/>
      <c r="AG108" s="635"/>
      <c r="AH108" s="636"/>
      <c r="AI108" s="636"/>
      <c r="AJ108" s="687"/>
      <c r="AK108" s="636"/>
      <c r="AL108" s="1197"/>
      <c r="AM108" s="694"/>
      <c r="AN108" s="585"/>
    </row>
    <row r="109" spans="1:40">
      <c r="A109" s="232"/>
      <c r="B109" s="145"/>
      <c r="C109" s="137" t="s">
        <v>797</v>
      </c>
      <c r="D109" s="137"/>
      <c r="E109" s="137"/>
      <c r="F109" s="137"/>
      <c r="G109" s="137"/>
      <c r="H109" s="1181"/>
      <c r="I109" s="711"/>
      <c r="J109" s="711"/>
      <c r="K109" s="711"/>
      <c r="L109" s="711"/>
      <c r="M109" s="711"/>
      <c r="N109" s="578">
        <f t="shared" ref="N109:AM109" si="51">SUM(N110:N111)</f>
        <v>0</v>
      </c>
      <c r="O109" s="1188">
        <f t="shared" si="51"/>
        <v>0</v>
      </c>
      <c r="P109" s="689">
        <f t="shared" si="51"/>
        <v>0</v>
      </c>
      <c r="Q109" s="689">
        <f t="shared" si="51"/>
        <v>0</v>
      </c>
      <c r="R109" s="689">
        <f t="shared" si="51"/>
        <v>0</v>
      </c>
      <c r="S109" s="689">
        <f t="shared" si="51"/>
        <v>0</v>
      </c>
      <c r="T109" s="689">
        <f t="shared" si="51"/>
        <v>0</v>
      </c>
      <c r="U109" s="689">
        <f t="shared" si="51"/>
        <v>0</v>
      </c>
      <c r="V109" s="689">
        <f t="shared" si="51"/>
        <v>0</v>
      </c>
      <c r="W109" s="689">
        <f t="shared" si="51"/>
        <v>0</v>
      </c>
      <c r="X109" s="689">
        <f t="shared" si="51"/>
        <v>0</v>
      </c>
      <c r="Y109" s="689">
        <f t="shared" si="51"/>
        <v>0</v>
      </c>
      <c r="Z109" s="689">
        <f t="shared" si="51"/>
        <v>0</v>
      </c>
      <c r="AA109" s="689">
        <f t="shared" si="51"/>
        <v>0</v>
      </c>
      <c r="AB109" s="689">
        <f t="shared" si="51"/>
        <v>0</v>
      </c>
      <c r="AC109" s="689">
        <f t="shared" si="51"/>
        <v>0</v>
      </c>
      <c r="AD109" s="1205">
        <f t="shared" si="51"/>
        <v>0</v>
      </c>
      <c r="AE109" s="574">
        <f t="shared" si="51"/>
        <v>0</v>
      </c>
      <c r="AF109" s="987">
        <f t="shared" si="51"/>
        <v>0</v>
      </c>
      <c r="AG109" s="689">
        <f t="shared" si="51"/>
        <v>0</v>
      </c>
      <c r="AH109" s="558">
        <f t="shared" si="51"/>
        <v>0</v>
      </c>
      <c r="AI109" s="558">
        <f t="shared" si="51"/>
        <v>0</v>
      </c>
      <c r="AJ109" s="1180">
        <f t="shared" si="51"/>
        <v>0</v>
      </c>
      <c r="AK109" s="690">
        <f t="shared" si="51"/>
        <v>0</v>
      </c>
      <c r="AL109" s="987">
        <f t="shared" si="51"/>
        <v>0</v>
      </c>
      <c r="AM109" s="558">
        <f t="shared" si="51"/>
        <v>0</v>
      </c>
      <c r="AN109" s="584">
        <f t="shared" ref="AN109:AN121" si="52">SUM(AE109:AM109)</f>
        <v>0</v>
      </c>
    </row>
    <row r="110" spans="1:40">
      <c r="A110" s="232"/>
      <c r="B110" s="145"/>
      <c r="C110" s="137"/>
      <c r="D110" s="137" t="s">
        <v>702</v>
      </c>
      <c r="E110" s="137"/>
      <c r="F110" s="137"/>
      <c r="G110" s="137"/>
      <c r="H110" s="1181"/>
      <c r="I110" s="711"/>
      <c r="J110" s="711"/>
      <c r="K110" s="711"/>
      <c r="L110" s="711"/>
      <c r="M110" s="711"/>
      <c r="N110" s="578">
        <f t="shared" ref="N110:N121" si="53">SUM(H110:M110)</f>
        <v>0</v>
      </c>
      <c r="O110" s="691"/>
      <c r="P110" s="692"/>
      <c r="Q110" s="692"/>
      <c r="R110" s="692"/>
      <c r="S110" s="692"/>
      <c r="T110" s="692"/>
      <c r="U110" s="692"/>
      <c r="V110" s="692"/>
      <c r="W110" s="692"/>
      <c r="X110" s="692"/>
      <c r="Y110" s="692"/>
      <c r="Z110" s="692"/>
      <c r="AA110" s="692"/>
      <c r="AB110" s="692"/>
      <c r="AC110" s="692"/>
      <c r="AD110" s="573">
        <f t="shared" ref="AD110:AD121" si="54">SUM(O110:AC110)</f>
        <v>0</v>
      </c>
      <c r="AE110" s="584">
        <f t="shared" ref="AE110:AE121" si="55">N110+AD110</f>
        <v>0</v>
      </c>
      <c r="AF110" s="691"/>
      <c r="AG110" s="692"/>
      <c r="AH110" s="693"/>
      <c r="AI110" s="693"/>
      <c r="AJ110" s="691"/>
      <c r="AK110" s="693"/>
      <c r="AL110" s="691"/>
      <c r="AM110" s="693"/>
      <c r="AN110" s="584">
        <f t="shared" si="52"/>
        <v>0</v>
      </c>
    </row>
    <row r="111" spans="1:40">
      <c r="A111" s="232"/>
      <c r="B111" s="145"/>
      <c r="C111" s="137"/>
      <c r="D111" s="137" t="s">
        <v>832</v>
      </c>
      <c r="E111" s="137"/>
      <c r="F111" s="137"/>
      <c r="G111" s="137"/>
      <c r="H111" s="1181"/>
      <c r="I111" s="711"/>
      <c r="J111" s="711"/>
      <c r="K111" s="711"/>
      <c r="L111" s="711"/>
      <c r="M111" s="711"/>
      <c r="N111" s="578">
        <f t="shared" si="53"/>
        <v>0</v>
      </c>
      <c r="O111" s="988">
        <f t="shared" ref="O111:AC111" si="56">SUM(O112:O121)</f>
        <v>0</v>
      </c>
      <c r="P111" s="635">
        <f t="shared" si="56"/>
        <v>0</v>
      </c>
      <c r="Q111" s="635">
        <f t="shared" si="56"/>
        <v>0</v>
      </c>
      <c r="R111" s="635">
        <f t="shared" si="56"/>
        <v>0</v>
      </c>
      <c r="S111" s="635">
        <f t="shared" si="56"/>
        <v>0</v>
      </c>
      <c r="T111" s="635">
        <f t="shared" si="56"/>
        <v>0</v>
      </c>
      <c r="U111" s="635">
        <f t="shared" si="56"/>
        <v>0</v>
      </c>
      <c r="V111" s="635">
        <f t="shared" si="56"/>
        <v>0</v>
      </c>
      <c r="W111" s="635">
        <f t="shared" si="56"/>
        <v>0</v>
      </c>
      <c r="X111" s="635">
        <f t="shared" si="56"/>
        <v>0</v>
      </c>
      <c r="Y111" s="635">
        <f t="shared" si="56"/>
        <v>0</v>
      </c>
      <c r="Z111" s="635">
        <f t="shared" si="56"/>
        <v>0</v>
      </c>
      <c r="AA111" s="635">
        <f t="shared" si="56"/>
        <v>0</v>
      </c>
      <c r="AB111" s="635">
        <f t="shared" si="56"/>
        <v>0</v>
      </c>
      <c r="AC111" s="635">
        <f t="shared" si="56"/>
        <v>0</v>
      </c>
      <c r="AD111" s="573">
        <f t="shared" si="54"/>
        <v>0</v>
      </c>
      <c r="AE111" s="584">
        <f t="shared" si="55"/>
        <v>0</v>
      </c>
      <c r="AF111" s="687">
        <f t="shared" ref="AF111:AM111" si="57">SUM(AF112:AF121)</f>
        <v>0</v>
      </c>
      <c r="AG111" s="635">
        <f t="shared" si="57"/>
        <v>0</v>
      </c>
      <c r="AH111" s="636">
        <f t="shared" si="57"/>
        <v>0</v>
      </c>
      <c r="AI111" s="636">
        <f t="shared" si="57"/>
        <v>0</v>
      </c>
      <c r="AJ111" s="687">
        <f t="shared" si="57"/>
        <v>0</v>
      </c>
      <c r="AK111" s="636">
        <f t="shared" si="57"/>
        <v>0</v>
      </c>
      <c r="AL111" s="687">
        <f t="shared" si="57"/>
        <v>0</v>
      </c>
      <c r="AM111" s="636">
        <f t="shared" si="57"/>
        <v>0</v>
      </c>
      <c r="AN111" s="584">
        <f t="shared" si="52"/>
        <v>0</v>
      </c>
    </row>
    <row r="112" spans="1:40">
      <c r="A112" s="232"/>
      <c r="B112" s="145"/>
      <c r="C112" s="137"/>
      <c r="D112" s="137" t="str">
        <f>'Names and date input'!$D$28</f>
        <v>RP1</v>
      </c>
      <c r="E112" s="137"/>
      <c r="F112" s="137"/>
      <c r="G112" s="137"/>
      <c r="H112" s="1181"/>
      <c r="I112" s="711"/>
      <c r="J112" s="711"/>
      <c r="K112" s="711"/>
      <c r="L112" s="711"/>
      <c r="M112" s="711"/>
      <c r="N112" s="578">
        <f t="shared" si="53"/>
        <v>0</v>
      </c>
      <c r="O112" s="691"/>
      <c r="P112" s="692"/>
      <c r="Q112" s="692"/>
      <c r="R112" s="692"/>
      <c r="S112" s="692"/>
      <c r="T112" s="692"/>
      <c r="U112" s="692"/>
      <c r="V112" s="692"/>
      <c r="W112" s="692"/>
      <c r="X112" s="692"/>
      <c r="Y112" s="692"/>
      <c r="Z112" s="692"/>
      <c r="AA112" s="692"/>
      <c r="AB112" s="692"/>
      <c r="AC112" s="692"/>
      <c r="AD112" s="573">
        <f t="shared" si="54"/>
        <v>0</v>
      </c>
      <c r="AE112" s="584">
        <f t="shared" si="55"/>
        <v>0</v>
      </c>
      <c r="AF112" s="691"/>
      <c r="AG112" s="692"/>
      <c r="AH112" s="693"/>
      <c r="AI112" s="693"/>
      <c r="AJ112" s="691"/>
      <c r="AK112" s="693"/>
      <c r="AL112" s="691"/>
      <c r="AM112" s="693"/>
      <c r="AN112" s="584">
        <f t="shared" si="52"/>
        <v>0</v>
      </c>
    </row>
    <row r="113" spans="1:40">
      <c r="A113" s="232"/>
      <c r="B113" s="145"/>
      <c r="C113" s="137"/>
      <c r="D113" s="137" t="str">
        <f>'Names and date input'!$D$29</f>
        <v>RP2</v>
      </c>
      <c r="E113" s="137"/>
      <c r="F113" s="137"/>
      <c r="G113" s="137"/>
      <c r="H113" s="1181"/>
      <c r="I113" s="711"/>
      <c r="J113" s="711"/>
      <c r="K113" s="711"/>
      <c r="L113" s="711"/>
      <c r="M113" s="711"/>
      <c r="N113" s="578">
        <f t="shared" si="53"/>
        <v>0</v>
      </c>
      <c r="O113" s="691"/>
      <c r="P113" s="692"/>
      <c r="Q113" s="692"/>
      <c r="R113" s="692"/>
      <c r="S113" s="692"/>
      <c r="T113" s="692"/>
      <c r="U113" s="692"/>
      <c r="V113" s="692"/>
      <c r="W113" s="692"/>
      <c r="X113" s="692"/>
      <c r="Y113" s="692"/>
      <c r="Z113" s="692"/>
      <c r="AA113" s="692"/>
      <c r="AB113" s="692"/>
      <c r="AC113" s="692"/>
      <c r="AD113" s="573">
        <f t="shared" si="54"/>
        <v>0</v>
      </c>
      <c r="AE113" s="584">
        <f t="shared" si="55"/>
        <v>0</v>
      </c>
      <c r="AF113" s="691"/>
      <c r="AG113" s="692"/>
      <c r="AH113" s="693"/>
      <c r="AI113" s="693"/>
      <c r="AJ113" s="691"/>
      <c r="AK113" s="693"/>
      <c r="AL113" s="691"/>
      <c r="AM113" s="693"/>
      <c r="AN113" s="584">
        <f t="shared" si="52"/>
        <v>0</v>
      </c>
    </row>
    <row r="114" spans="1:40">
      <c r="A114" s="232"/>
      <c r="B114" s="145"/>
      <c r="C114" s="137"/>
      <c r="D114" s="137" t="str">
        <f>'Names and date input'!$D$30</f>
        <v>RP3</v>
      </c>
      <c r="E114" s="137"/>
      <c r="F114" s="137"/>
      <c r="G114" s="137"/>
      <c r="H114" s="1181"/>
      <c r="I114" s="711"/>
      <c r="J114" s="711"/>
      <c r="K114" s="711"/>
      <c r="L114" s="711"/>
      <c r="M114" s="711"/>
      <c r="N114" s="578">
        <f t="shared" si="53"/>
        <v>0</v>
      </c>
      <c r="O114" s="691"/>
      <c r="P114" s="692"/>
      <c r="Q114" s="692"/>
      <c r="R114" s="692"/>
      <c r="S114" s="692"/>
      <c r="T114" s="692"/>
      <c r="U114" s="692"/>
      <c r="V114" s="692"/>
      <c r="W114" s="692"/>
      <c r="X114" s="692"/>
      <c r="Y114" s="692"/>
      <c r="Z114" s="692"/>
      <c r="AA114" s="692"/>
      <c r="AB114" s="692"/>
      <c r="AC114" s="692"/>
      <c r="AD114" s="573">
        <f t="shared" si="54"/>
        <v>0</v>
      </c>
      <c r="AE114" s="584">
        <f t="shared" si="55"/>
        <v>0</v>
      </c>
      <c r="AF114" s="691"/>
      <c r="AG114" s="692"/>
      <c r="AH114" s="693"/>
      <c r="AI114" s="693"/>
      <c r="AJ114" s="691"/>
      <c r="AK114" s="693"/>
      <c r="AL114" s="691"/>
      <c r="AM114" s="693"/>
      <c r="AN114" s="584">
        <f t="shared" si="52"/>
        <v>0</v>
      </c>
    </row>
    <row r="115" spans="1:40">
      <c r="A115" s="232"/>
      <c r="B115" s="145"/>
      <c r="C115" s="137"/>
      <c r="D115" s="137" t="str">
        <f>'Names and date input'!$D$31</f>
        <v>RP4</v>
      </c>
      <c r="E115" s="137"/>
      <c r="F115" s="137"/>
      <c r="G115" s="137"/>
      <c r="H115" s="1181"/>
      <c r="I115" s="711"/>
      <c r="J115" s="711"/>
      <c r="K115" s="711"/>
      <c r="L115" s="711"/>
      <c r="M115" s="711"/>
      <c r="N115" s="578">
        <f t="shared" si="53"/>
        <v>0</v>
      </c>
      <c r="O115" s="691"/>
      <c r="P115" s="692"/>
      <c r="Q115" s="692"/>
      <c r="R115" s="692"/>
      <c r="S115" s="692"/>
      <c r="T115" s="692"/>
      <c r="U115" s="692"/>
      <c r="V115" s="692"/>
      <c r="W115" s="692"/>
      <c r="X115" s="692"/>
      <c r="Y115" s="692"/>
      <c r="Z115" s="692"/>
      <c r="AA115" s="692"/>
      <c r="AB115" s="692"/>
      <c r="AC115" s="692"/>
      <c r="AD115" s="573">
        <f t="shared" si="54"/>
        <v>0</v>
      </c>
      <c r="AE115" s="584">
        <f t="shared" si="55"/>
        <v>0</v>
      </c>
      <c r="AF115" s="691"/>
      <c r="AG115" s="692"/>
      <c r="AH115" s="693"/>
      <c r="AI115" s="693"/>
      <c r="AJ115" s="691"/>
      <c r="AK115" s="693"/>
      <c r="AL115" s="691"/>
      <c r="AM115" s="693"/>
      <c r="AN115" s="584">
        <f t="shared" si="52"/>
        <v>0</v>
      </c>
    </row>
    <row r="116" spans="1:40">
      <c r="A116" s="232"/>
      <c r="B116" s="145"/>
      <c r="C116" s="137"/>
      <c r="D116" s="137" t="str">
        <f>'Names and date input'!$D$32</f>
        <v>RP5</v>
      </c>
      <c r="E116" s="137"/>
      <c r="F116" s="137"/>
      <c r="G116" s="137"/>
      <c r="H116" s="1181"/>
      <c r="I116" s="711"/>
      <c r="J116" s="711"/>
      <c r="K116" s="711"/>
      <c r="L116" s="711"/>
      <c r="M116" s="711"/>
      <c r="N116" s="578">
        <f t="shared" si="53"/>
        <v>0</v>
      </c>
      <c r="O116" s="691"/>
      <c r="P116" s="692"/>
      <c r="Q116" s="692"/>
      <c r="R116" s="692"/>
      <c r="S116" s="692"/>
      <c r="T116" s="692"/>
      <c r="U116" s="692"/>
      <c r="V116" s="692"/>
      <c r="W116" s="692"/>
      <c r="X116" s="692"/>
      <c r="Y116" s="692"/>
      <c r="Z116" s="692"/>
      <c r="AA116" s="692"/>
      <c r="AB116" s="692"/>
      <c r="AC116" s="692"/>
      <c r="AD116" s="573">
        <f t="shared" si="54"/>
        <v>0</v>
      </c>
      <c r="AE116" s="584">
        <f t="shared" si="55"/>
        <v>0</v>
      </c>
      <c r="AF116" s="691"/>
      <c r="AG116" s="692"/>
      <c r="AH116" s="693"/>
      <c r="AI116" s="693"/>
      <c r="AJ116" s="691"/>
      <c r="AK116" s="693"/>
      <c r="AL116" s="691"/>
      <c r="AM116" s="693"/>
      <c r="AN116" s="584">
        <f t="shared" si="52"/>
        <v>0</v>
      </c>
    </row>
    <row r="117" spans="1:40">
      <c r="A117" s="232"/>
      <c r="B117" s="145"/>
      <c r="C117" s="137"/>
      <c r="D117" s="137" t="str">
        <f>'Names and date input'!$D$33</f>
        <v>RP6</v>
      </c>
      <c r="E117" s="137"/>
      <c r="F117" s="137"/>
      <c r="G117" s="137"/>
      <c r="H117" s="1181"/>
      <c r="I117" s="711"/>
      <c r="J117" s="711"/>
      <c r="K117" s="711"/>
      <c r="L117" s="711"/>
      <c r="M117" s="711"/>
      <c r="N117" s="578">
        <f t="shared" si="53"/>
        <v>0</v>
      </c>
      <c r="O117" s="691"/>
      <c r="P117" s="692"/>
      <c r="Q117" s="692"/>
      <c r="R117" s="692"/>
      <c r="S117" s="692"/>
      <c r="T117" s="692"/>
      <c r="U117" s="692"/>
      <c r="V117" s="692"/>
      <c r="W117" s="692"/>
      <c r="X117" s="692"/>
      <c r="Y117" s="692"/>
      <c r="Z117" s="692"/>
      <c r="AA117" s="692"/>
      <c r="AB117" s="692"/>
      <c r="AC117" s="692"/>
      <c r="AD117" s="573">
        <f t="shared" si="54"/>
        <v>0</v>
      </c>
      <c r="AE117" s="584">
        <f t="shared" si="55"/>
        <v>0</v>
      </c>
      <c r="AF117" s="691"/>
      <c r="AG117" s="692"/>
      <c r="AH117" s="693"/>
      <c r="AI117" s="693"/>
      <c r="AJ117" s="691"/>
      <c r="AK117" s="693"/>
      <c r="AL117" s="691"/>
      <c r="AM117" s="693"/>
      <c r="AN117" s="584">
        <f t="shared" si="52"/>
        <v>0</v>
      </c>
    </row>
    <row r="118" spans="1:40">
      <c r="A118" s="232"/>
      <c r="B118" s="145"/>
      <c r="C118" s="137"/>
      <c r="D118" s="137" t="str">
        <f>'Names and date input'!$D$34</f>
        <v>RP7</v>
      </c>
      <c r="E118" s="137"/>
      <c r="F118" s="137"/>
      <c r="G118" s="137"/>
      <c r="H118" s="1181"/>
      <c r="I118" s="711"/>
      <c r="J118" s="711"/>
      <c r="K118" s="711"/>
      <c r="L118" s="711"/>
      <c r="M118" s="711"/>
      <c r="N118" s="578">
        <f t="shared" si="53"/>
        <v>0</v>
      </c>
      <c r="O118" s="691"/>
      <c r="P118" s="692"/>
      <c r="Q118" s="692"/>
      <c r="R118" s="692"/>
      <c r="S118" s="692"/>
      <c r="T118" s="692"/>
      <c r="U118" s="692"/>
      <c r="V118" s="692"/>
      <c r="W118" s="692"/>
      <c r="X118" s="692"/>
      <c r="Y118" s="692"/>
      <c r="Z118" s="692"/>
      <c r="AA118" s="692"/>
      <c r="AB118" s="692"/>
      <c r="AC118" s="692"/>
      <c r="AD118" s="573">
        <f t="shared" si="54"/>
        <v>0</v>
      </c>
      <c r="AE118" s="584">
        <f t="shared" si="55"/>
        <v>0</v>
      </c>
      <c r="AF118" s="691"/>
      <c r="AG118" s="692"/>
      <c r="AH118" s="693"/>
      <c r="AI118" s="693"/>
      <c r="AJ118" s="691"/>
      <c r="AK118" s="693"/>
      <c r="AL118" s="691"/>
      <c r="AM118" s="693"/>
      <c r="AN118" s="584">
        <f t="shared" si="52"/>
        <v>0</v>
      </c>
    </row>
    <row r="119" spans="1:40">
      <c r="A119" s="232"/>
      <c r="B119" s="145"/>
      <c r="C119" s="137"/>
      <c r="D119" s="137" t="str">
        <f>'Names and date input'!$D$35</f>
        <v>RP8</v>
      </c>
      <c r="E119" s="137"/>
      <c r="F119" s="137"/>
      <c r="G119" s="137"/>
      <c r="H119" s="1181"/>
      <c r="I119" s="711"/>
      <c r="J119" s="711"/>
      <c r="K119" s="711"/>
      <c r="L119" s="711"/>
      <c r="M119" s="711"/>
      <c r="N119" s="578">
        <f t="shared" si="53"/>
        <v>0</v>
      </c>
      <c r="O119" s="691"/>
      <c r="P119" s="692"/>
      <c r="Q119" s="692"/>
      <c r="R119" s="692"/>
      <c r="S119" s="692"/>
      <c r="T119" s="692"/>
      <c r="U119" s="692"/>
      <c r="V119" s="692"/>
      <c r="W119" s="692"/>
      <c r="X119" s="692"/>
      <c r="Y119" s="692"/>
      <c r="Z119" s="692"/>
      <c r="AA119" s="692"/>
      <c r="AB119" s="692"/>
      <c r="AC119" s="692"/>
      <c r="AD119" s="573">
        <f t="shared" si="54"/>
        <v>0</v>
      </c>
      <c r="AE119" s="584">
        <f t="shared" si="55"/>
        <v>0</v>
      </c>
      <c r="AF119" s="691"/>
      <c r="AG119" s="692"/>
      <c r="AH119" s="693"/>
      <c r="AI119" s="693"/>
      <c r="AJ119" s="691"/>
      <c r="AK119" s="693"/>
      <c r="AL119" s="691"/>
      <c r="AM119" s="693"/>
      <c r="AN119" s="584">
        <f t="shared" si="52"/>
        <v>0</v>
      </c>
    </row>
    <row r="120" spans="1:40">
      <c r="A120" s="232"/>
      <c r="B120" s="145"/>
      <c r="C120" s="137"/>
      <c r="D120" s="137" t="str">
        <f>'Names and date input'!$D$36</f>
        <v>RP9</v>
      </c>
      <c r="E120" s="137"/>
      <c r="F120" s="137"/>
      <c r="G120" s="137"/>
      <c r="H120" s="1181"/>
      <c r="I120" s="711"/>
      <c r="J120" s="711"/>
      <c r="K120" s="711"/>
      <c r="L120" s="711"/>
      <c r="M120" s="711"/>
      <c r="N120" s="578">
        <f t="shared" si="53"/>
        <v>0</v>
      </c>
      <c r="O120" s="691"/>
      <c r="P120" s="692"/>
      <c r="Q120" s="692"/>
      <c r="R120" s="692"/>
      <c r="S120" s="692"/>
      <c r="T120" s="692"/>
      <c r="U120" s="692"/>
      <c r="V120" s="692"/>
      <c r="W120" s="692"/>
      <c r="X120" s="692"/>
      <c r="Y120" s="692"/>
      <c r="Z120" s="692"/>
      <c r="AA120" s="692"/>
      <c r="AB120" s="692"/>
      <c r="AC120" s="692"/>
      <c r="AD120" s="573">
        <f t="shared" si="54"/>
        <v>0</v>
      </c>
      <c r="AE120" s="584">
        <f t="shared" si="55"/>
        <v>0</v>
      </c>
      <c r="AF120" s="691"/>
      <c r="AG120" s="692"/>
      <c r="AH120" s="693"/>
      <c r="AI120" s="693"/>
      <c r="AJ120" s="691"/>
      <c r="AK120" s="693"/>
      <c r="AL120" s="691"/>
      <c r="AM120" s="693"/>
      <c r="AN120" s="584">
        <f t="shared" si="52"/>
        <v>0</v>
      </c>
    </row>
    <row r="121" spans="1:40">
      <c r="A121" s="232"/>
      <c r="B121" s="145"/>
      <c r="C121" s="137"/>
      <c r="D121" s="137" t="str">
        <f>'Names and date input'!$D$37</f>
        <v>RP10</v>
      </c>
      <c r="E121" s="137"/>
      <c r="F121" s="137"/>
      <c r="G121" s="137"/>
      <c r="H121" s="1181"/>
      <c r="I121" s="711"/>
      <c r="J121" s="711"/>
      <c r="K121" s="711"/>
      <c r="L121" s="711"/>
      <c r="M121" s="711"/>
      <c r="N121" s="578">
        <f t="shared" si="53"/>
        <v>0</v>
      </c>
      <c r="O121" s="691"/>
      <c r="P121" s="692"/>
      <c r="Q121" s="692"/>
      <c r="R121" s="692"/>
      <c r="S121" s="692"/>
      <c r="T121" s="692"/>
      <c r="U121" s="692"/>
      <c r="V121" s="692"/>
      <c r="W121" s="692"/>
      <c r="X121" s="692"/>
      <c r="Y121" s="692"/>
      <c r="Z121" s="692"/>
      <c r="AA121" s="692"/>
      <c r="AB121" s="692"/>
      <c r="AC121" s="692"/>
      <c r="AD121" s="573">
        <f t="shared" si="54"/>
        <v>0</v>
      </c>
      <c r="AE121" s="584">
        <f t="shared" si="55"/>
        <v>0</v>
      </c>
      <c r="AF121" s="691"/>
      <c r="AG121" s="692"/>
      <c r="AH121" s="693"/>
      <c r="AI121" s="693"/>
      <c r="AJ121" s="691"/>
      <c r="AK121" s="693"/>
      <c r="AL121" s="691"/>
      <c r="AM121" s="693"/>
      <c r="AN121" s="584">
        <f t="shared" si="52"/>
        <v>0</v>
      </c>
    </row>
    <row r="122" spans="1:40" s="157" customFormat="1">
      <c r="A122" s="232"/>
      <c r="B122" s="145"/>
      <c r="C122" s="145"/>
      <c r="D122" s="145"/>
      <c r="E122" s="145"/>
      <c r="F122" s="145"/>
      <c r="G122" s="145"/>
      <c r="H122" s="687"/>
      <c r="I122" s="635"/>
      <c r="J122" s="635"/>
      <c r="K122" s="635"/>
      <c r="L122" s="635"/>
      <c r="M122" s="635"/>
      <c r="N122" s="579"/>
      <c r="O122" s="1190"/>
      <c r="P122" s="707"/>
      <c r="Q122" s="707"/>
      <c r="R122" s="707"/>
      <c r="S122" s="707"/>
      <c r="T122" s="707"/>
      <c r="U122" s="707"/>
      <c r="V122" s="707"/>
      <c r="W122" s="707"/>
      <c r="X122" s="707"/>
      <c r="Y122" s="707"/>
      <c r="Z122" s="707"/>
      <c r="AA122" s="707"/>
      <c r="AB122" s="707"/>
      <c r="AC122" s="707"/>
      <c r="AD122" s="636"/>
      <c r="AE122" s="585"/>
      <c r="AF122" s="687"/>
      <c r="AG122" s="635"/>
      <c r="AH122" s="636"/>
      <c r="AI122" s="636"/>
      <c r="AJ122" s="687"/>
      <c r="AK122" s="636"/>
      <c r="AL122" s="1197"/>
      <c r="AM122" s="694"/>
      <c r="AN122" s="585"/>
    </row>
    <row r="123" spans="1:40" s="157" customFormat="1">
      <c r="A123" s="232"/>
      <c r="B123" s="145"/>
      <c r="C123" s="145" t="s">
        <v>538</v>
      </c>
      <c r="D123" s="145"/>
      <c r="E123" s="145"/>
      <c r="F123" s="145"/>
      <c r="G123" s="145"/>
      <c r="H123" s="1180">
        <f t="shared" ref="H123:AM123" si="58">SUM(H124:H125)</f>
        <v>0</v>
      </c>
      <c r="I123" s="688">
        <f t="shared" si="58"/>
        <v>0</v>
      </c>
      <c r="J123" s="688">
        <f t="shared" si="58"/>
        <v>0</v>
      </c>
      <c r="K123" s="688">
        <f t="shared" si="58"/>
        <v>0</v>
      </c>
      <c r="L123" s="688">
        <f t="shared" si="58"/>
        <v>0</v>
      </c>
      <c r="M123" s="688">
        <f t="shared" si="58"/>
        <v>0</v>
      </c>
      <c r="N123" s="577">
        <f t="shared" si="58"/>
        <v>0</v>
      </c>
      <c r="O123" s="1188">
        <f t="shared" si="58"/>
        <v>0</v>
      </c>
      <c r="P123" s="689">
        <f t="shared" si="58"/>
        <v>0</v>
      </c>
      <c r="Q123" s="689">
        <f t="shared" si="58"/>
        <v>0</v>
      </c>
      <c r="R123" s="689">
        <f t="shared" si="58"/>
        <v>0</v>
      </c>
      <c r="S123" s="689">
        <f t="shared" si="58"/>
        <v>0</v>
      </c>
      <c r="T123" s="689">
        <f t="shared" si="58"/>
        <v>0</v>
      </c>
      <c r="U123" s="689">
        <f t="shared" si="58"/>
        <v>0</v>
      </c>
      <c r="V123" s="689">
        <f t="shared" si="58"/>
        <v>0</v>
      </c>
      <c r="W123" s="689">
        <f t="shared" si="58"/>
        <v>0</v>
      </c>
      <c r="X123" s="689">
        <f t="shared" si="58"/>
        <v>0</v>
      </c>
      <c r="Y123" s="689">
        <f t="shared" si="58"/>
        <v>0</v>
      </c>
      <c r="Z123" s="689">
        <f t="shared" si="58"/>
        <v>0</v>
      </c>
      <c r="AA123" s="689">
        <f t="shared" si="58"/>
        <v>0</v>
      </c>
      <c r="AB123" s="689">
        <f t="shared" si="58"/>
        <v>0</v>
      </c>
      <c r="AC123" s="689">
        <f t="shared" si="58"/>
        <v>0</v>
      </c>
      <c r="AD123" s="1205">
        <f t="shared" si="58"/>
        <v>0</v>
      </c>
      <c r="AE123" s="574">
        <f t="shared" si="58"/>
        <v>0</v>
      </c>
      <c r="AF123" s="987">
        <f t="shared" si="58"/>
        <v>0</v>
      </c>
      <c r="AG123" s="689">
        <f t="shared" si="58"/>
        <v>0</v>
      </c>
      <c r="AH123" s="558">
        <f t="shared" si="58"/>
        <v>0</v>
      </c>
      <c r="AI123" s="558">
        <f t="shared" si="58"/>
        <v>0</v>
      </c>
      <c r="AJ123" s="1180">
        <f t="shared" si="58"/>
        <v>0</v>
      </c>
      <c r="AK123" s="690">
        <f t="shared" si="58"/>
        <v>0</v>
      </c>
      <c r="AL123" s="987">
        <f t="shared" si="58"/>
        <v>0</v>
      </c>
      <c r="AM123" s="558">
        <f t="shared" si="58"/>
        <v>0</v>
      </c>
      <c r="AN123" s="584">
        <f t="shared" ref="AN123:AN135" si="59">SUM(AE123:AM123)</f>
        <v>0</v>
      </c>
    </row>
    <row r="124" spans="1:40">
      <c r="A124" s="232"/>
      <c r="B124" s="145"/>
      <c r="C124" s="137"/>
      <c r="D124" s="137" t="s">
        <v>702</v>
      </c>
      <c r="E124" s="137"/>
      <c r="F124" s="137"/>
      <c r="G124" s="137"/>
      <c r="H124" s="1181"/>
      <c r="I124" s="711"/>
      <c r="J124" s="711"/>
      <c r="K124" s="711"/>
      <c r="L124" s="711"/>
      <c r="M124" s="711"/>
      <c r="N124" s="578">
        <f t="shared" ref="N124:N135" si="60">SUM(H124:M124)</f>
        <v>0</v>
      </c>
      <c r="O124" s="1191"/>
      <c r="P124" s="712"/>
      <c r="Q124" s="712"/>
      <c r="R124" s="712"/>
      <c r="S124" s="712"/>
      <c r="T124" s="712"/>
      <c r="U124" s="712"/>
      <c r="V124" s="712"/>
      <c r="W124" s="712"/>
      <c r="X124" s="712"/>
      <c r="Y124" s="712"/>
      <c r="Z124" s="712"/>
      <c r="AA124" s="712"/>
      <c r="AB124" s="712"/>
      <c r="AC124" s="712"/>
      <c r="AD124" s="573">
        <f t="shared" ref="AD124:AD135" si="61">SUM(O124:AC124)</f>
        <v>0</v>
      </c>
      <c r="AE124" s="584">
        <f t="shared" ref="AE124:AE135" si="62">N124+AD124</f>
        <v>0</v>
      </c>
      <c r="AF124" s="1181"/>
      <c r="AG124" s="711"/>
      <c r="AH124" s="713"/>
      <c r="AI124" s="713"/>
      <c r="AJ124" s="1181"/>
      <c r="AK124" s="713"/>
      <c r="AL124" s="1203"/>
      <c r="AM124" s="714"/>
      <c r="AN124" s="584">
        <f t="shared" si="59"/>
        <v>0</v>
      </c>
    </row>
    <row r="125" spans="1:40">
      <c r="A125" s="232"/>
      <c r="B125" s="145"/>
      <c r="C125" s="137"/>
      <c r="D125" s="137" t="s">
        <v>832</v>
      </c>
      <c r="E125" s="137"/>
      <c r="F125" s="137"/>
      <c r="G125" s="137"/>
      <c r="H125" s="687">
        <f t="shared" ref="H125:M125" si="63">SUM(H126:H135)</f>
        <v>0</v>
      </c>
      <c r="I125" s="635">
        <f t="shared" si="63"/>
        <v>0</v>
      </c>
      <c r="J125" s="635">
        <f t="shared" si="63"/>
        <v>0</v>
      </c>
      <c r="K125" s="635">
        <f t="shared" si="63"/>
        <v>0</v>
      </c>
      <c r="L125" s="635">
        <f t="shared" si="63"/>
        <v>0</v>
      </c>
      <c r="M125" s="635">
        <f t="shared" si="63"/>
        <v>0</v>
      </c>
      <c r="N125" s="578">
        <f t="shared" si="60"/>
        <v>0</v>
      </c>
      <c r="O125" s="988">
        <f t="shared" ref="O125:AC125" si="64">SUM(O126:O135)</f>
        <v>0</v>
      </c>
      <c r="P125" s="635">
        <f t="shared" si="64"/>
        <v>0</v>
      </c>
      <c r="Q125" s="635">
        <f t="shared" si="64"/>
        <v>0</v>
      </c>
      <c r="R125" s="635">
        <f t="shared" si="64"/>
        <v>0</v>
      </c>
      <c r="S125" s="635">
        <f t="shared" si="64"/>
        <v>0</v>
      </c>
      <c r="T125" s="635">
        <f t="shared" si="64"/>
        <v>0</v>
      </c>
      <c r="U125" s="635">
        <f t="shared" si="64"/>
        <v>0</v>
      </c>
      <c r="V125" s="635">
        <f t="shared" si="64"/>
        <v>0</v>
      </c>
      <c r="W125" s="635">
        <f t="shared" si="64"/>
        <v>0</v>
      </c>
      <c r="X125" s="635">
        <f t="shared" si="64"/>
        <v>0</v>
      </c>
      <c r="Y125" s="635">
        <f t="shared" si="64"/>
        <v>0</v>
      </c>
      <c r="Z125" s="635">
        <f t="shared" si="64"/>
        <v>0</v>
      </c>
      <c r="AA125" s="635">
        <f t="shared" si="64"/>
        <v>0</v>
      </c>
      <c r="AB125" s="635">
        <f t="shared" si="64"/>
        <v>0</v>
      </c>
      <c r="AC125" s="635">
        <f t="shared" si="64"/>
        <v>0</v>
      </c>
      <c r="AD125" s="573">
        <f t="shared" si="61"/>
        <v>0</v>
      </c>
      <c r="AE125" s="584">
        <f t="shared" si="62"/>
        <v>0</v>
      </c>
      <c r="AF125" s="687">
        <f t="shared" ref="AF125:AM125" si="65">SUM(AF126:AF135)</f>
        <v>0</v>
      </c>
      <c r="AG125" s="635">
        <f t="shared" si="65"/>
        <v>0</v>
      </c>
      <c r="AH125" s="636">
        <f t="shared" si="65"/>
        <v>0</v>
      </c>
      <c r="AI125" s="636">
        <f t="shared" si="65"/>
        <v>0</v>
      </c>
      <c r="AJ125" s="687">
        <f t="shared" si="65"/>
        <v>0</v>
      </c>
      <c r="AK125" s="636">
        <f t="shared" si="65"/>
        <v>0</v>
      </c>
      <c r="AL125" s="687">
        <f t="shared" si="65"/>
        <v>0</v>
      </c>
      <c r="AM125" s="636">
        <f t="shared" si="65"/>
        <v>0</v>
      </c>
      <c r="AN125" s="584">
        <f t="shared" si="59"/>
        <v>0</v>
      </c>
    </row>
    <row r="126" spans="1:40">
      <c r="A126" s="232"/>
      <c r="B126" s="145"/>
      <c r="C126" s="137"/>
      <c r="D126" s="137" t="str">
        <f>'Names and date input'!$D$28</f>
        <v>RP1</v>
      </c>
      <c r="E126" s="137"/>
      <c r="F126" s="137"/>
      <c r="G126" s="137"/>
      <c r="H126" s="691"/>
      <c r="I126" s="692"/>
      <c r="J126" s="692"/>
      <c r="K126" s="692"/>
      <c r="L126" s="692"/>
      <c r="M126" s="692"/>
      <c r="N126" s="578">
        <f t="shared" si="60"/>
        <v>0</v>
      </c>
      <c r="O126" s="691"/>
      <c r="P126" s="692"/>
      <c r="Q126" s="692"/>
      <c r="R126" s="692"/>
      <c r="S126" s="692"/>
      <c r="T126" s="692"/>
      <c r="U126" s="692"/>
      <c r="V126" s="692"/>
      <c r="W126" s="692"/>
      <c r="X126" s="692"/>
      <c r="Y126" s="692"/>
      <c r="Z126" s="692"/>
      <c r="AA126" s="692"/>
      <c r="AB126" s="692"/>
      <c r="AC126" s="692"/>
      <c r="AD126" s="573">
        <f t="shared" si="61"/>
        <v>0</v>
      </c>
      <c r="AE126" s="584">
        <f t="shared" si="62"/>
        <v>0</v>
      </c>
      <c r="AF126" s="691"/>
      <c r="AG126" s="692"/>
      <c r="AH126" s="693"/>
      <c r="AI126" s="693"/>
      <c r="AJ126" s="691"/>
      <c r="AK126" s="693"/>
      <c r="AL126" s="691"/>
      <c r="AM126" s="693"/>
      <c r="AN126" s="584">
        <f t="shared" si="59"/>
        <v>0</v>
      </c>
    </row>
    <row r="127" spans="1:40">
      <c r="A127" s="232"/>
      <c r="B127" s="145"/>
      <c r="C127" s="137"/>
      <c r="D127" s="137" t="str">
        <f>'Names and date input'!$D$29</f>
        <v>RP2</v>
      </c>
      <c r="E127" s="137"/>
      <c r="F127" s="137"/>
      <c r="G127" s="137"/>
      <c r="H127" s="691"/>
      <c r="I127" s="692"/>
      <c r="J127" s="692"/>
      <c r="K127" s="692"/>
      <c r="L127" s="692"/>
      <c r="M127" s="692"/>
      <c r="N127" s="578">
        <f t="shared" si="60"/>
        <v>0</v>
      </c>
      <c r="O127" s="691"/>
      <c r="P127" s="692"/>
      <c r="Q127" s="692"/>
      <c r="R127" s="692"/>
      <c r="S127" s="692"/>
      <c r="T127" s="692"/>
      <c r="U127" s="692"/>
      <c r="V127" s="692"/>
      <c r="W127" s="692"/>
      <c r="X127" s="692"/>
      <c r="Y127" s="692"/>
      <c r="Z127" s="692"/>
      <c r="AA127" s="692"/>
      <c r="AB127" s="692"/>
      <c r="AC127" s="692"/>
      <c r="AD127" s="573">
        <f t="shared" si="61"/>
        <v>0</v>
      </c>
      <c r="AE127" s="584">
        <f t="shared" si="62"/>
        <v>0</v>
      </c>
      <c r="AF127" s="691"/>
      <c r="AG127" s="692"/>
      <c r="AH127" s="693"/>
      <c r="AI127" s="693"/>
      <c r="AJ127" s="691"/>
      <c r="AK127" s="693"/>
      <c r="AL127" s="691"/>
      <c r="AM127" s="693"/>
      <c r="AN127" s="584">
        <f t="shared" si="59"/>
        <v>0</v>
      </c>
    </row>
    <row r="128" spans="1:40">
      <c r="A128" s="232"/>
      <c r="B128" s="145"/>
      <c r="C128" s="137"/>
      <c r="D128" s="137" t="str">
        <f>'Names and date input'!$D$30</f>
        <v>RP3</v>
      </c>
      <c r="E128" s="137"/>
      <c r="F128" s="137"/>
      <c r="G128" s="137"/>
      <c r="H128" s="691"/>
      <c r="I128" s="692"/>
      <c r="J128" s="692"/>
      <c r="K128" s="692"/>
      <c r="L128" s="692"/>
      <c r="M128" s="692"/>
      <c r="N128" s="578">
        <f t="shared" si="60"/>
        <v>0</v>
      </c>
      <c r="O128" s="691"/>
      <c r="P128" s="692"/>
      <c r="Q128" s="692"/>
      <c r="R128" s="692"/>
      <c r="S128" s="692"/>
      <c r="T128" s="692"/>
      <c r="U128" s="692"/>
      <c r="V128" s="692"/>
      <c r="W128" s="692"/>
      <c r="X128" s="692"/>
      <c r="Y128" s="692"/>
      <c r="Z128" s="692"/>
      <c r="AA128" s="692"/>
      <c r="AB128" s="692"/>
      <c r="AC128" s="692"/>
      <c r="AD128" s="573">
        <f t="shared" si="61"/>
        <v>0</v>
      </c>
      <c r="AE128" s="584">
        <f t="shared" si="62"/>
        <v>0</v>
      </c>
      <c r="AF128" s="691"/>
      <c r="AG128" s="692"/>
      <c r="AH128" s="693"/>
      <c r="AI128" s="693"/>
      <c r="AJ128" s="691"/>
      <c r="AK128" s="693"/>
      <c r="AL128" s="691"/>
      <c r="AM128" s="693"/>
      <c r="AN128" s="584">
        <f t="shared" si="59"/>
        <v>0</v>
      </c>
    </row>
    <row r="129" spans="1:40">
      <c r="A129" s="232"/>
      <c r="B129" s="145"/>
      <c r="C129" s="137"/>
      <c r="D129" s="137" t="str">
        <f>'Names and date input'!$D$31</f>
        <v>RP4</v>
      </c>
      <c r="E129" s="137"/>
      <c r="F129" s="137"/>
      <c r="G129" s="137"/>
      <c r="H129" s="691"/>
      <c r="I129" s="692"/>
      <c r="J129" s="692"/>
      <c r="K129" s="692"/>
      <c r="L129" s="692"/>
      <c r="M129" s="692"/>
      <c r="N129" s="578">
        <f t="shared" si="60"/>
        <v>0</v>
      </c>
      <c r="O129" s="691"/>
      <c r="P129" s="692"/>
      <c r="Q129" s="692"/>
      <c r="R129" s="692"/>
      <c r="S129" s="692"/>
      <c r="T129" s="692"/>
      <c r="U129" s="692"/>
      <c r="V129" s="692"/>
      <c r="W129" s="692"/>
      <c r="X129" s="692"/>
      <c r="Y129" s="692"/>
      <c r="Z129" s="692"/>
      <c r="AA129" s="692"/>
      <c r="AB129" s="692"/>
      <c r="AC129" s="692"/>
      <c r="AD129" s="573">
        <f t="shared" si="61"/>
        <v>0</v>
      </c>
      <c r="AE129" s="584">
        <f t="shared" si="62"/>
        <v>0</v>
      </c>
      <c r="AF129" s="691"/>
      <c r="AG129" s="692"/>
      <c r="AH129" s="693"/>
      <c r="AI129" s="693"/>
      <c r="AJ129" s="691"/>
      <c r="AK129" s="693"/>
      <c r="AL129" s="691"/>
      <c r="AM129" s="693"/>
      <c r="AN129" s="584">
        <f t="shared" si="59"/>
        <v>0</v>
      </c>
    </row>
    <row r="130" spans="1:40">
      <c r="A130" s="232"/>
      <c r="B130" s="145"/>
      <c r="C130" s="137"/>
      <c r="D130" s="137" t="str">
        <f>'Names and date input'!$D$32</f>
        <v>RP5</v>
      </c>
      <c r="E130" s="137"/>
      <c r="F130" s="137"/>
      <c r="G130" s="137"/>
      <c r="H130" s="691"/>
      <c r="I130" s="692"/>
      <c r="J130" s="692"/>
      <c r="K130" s="692"/>
      <c r="L130" s="692"/>
      <c r="M130" s="692"/>
      <c r="N130" s="578">
        <f t="shared" si="60"/>
        <v>0</v>
      </c>
      <c r="O130" s="691"/>
      <c r="P130" s="692"/>
      <c r="Q130" s="692"/>
      <c r="R130" s="692"/>
      <c r="S130" s="692"/>
      <c r="T130" s="692"/>
      <c r="U130" s="692"/>
      <c r="V130" s="692"/>
      <c r="W130" s="692"/>
      <c r="X130" s="692"/>
      <c r="Y130" s="692"/>
      <c r="Z130" s="692"/>
      <c r="AA130" s="692"/>
      <c r="AB130" s="692"/>
      <c r="AC130" s="692"/>
      <c r="AD130" s="573">
        <f t="shared" si="61"/>
        <v>0</v>
      </c>
      <c r="AE130" s="584">
        <f t="shared" si="62"/>
        <v>0</v>
      </c>
      <c r="AF130" s="691"/>
      <c r="AG130" s="692"/>
      <c r="AH130" s="693"/>
      <c r="AI130" s="693"/>
      <c r="AJ130" s="691"/>
      <c r="AK130" s="693"/>
      <c r="AL130" s="691"/>
      <c r="AM130" s="693"/>
      <c r="AN130" s="584">
        <f t="shared" si="59"/>
        <v>0</v>
      </c>
    </row>
    <row r="131" spans="1:40">
      <c r="A131" s="232"/>
      <c r="B131" s="145"/>
      <c r="C131" s="137"/>
      <c r="D131" s="137" t="str">
        <f>'Names and date input'!$D$33</f>
        <v>RP6</v>
      </c>
      <c r="E131" s="137"/>
      <c r="F131" s="137"/>
      <c r="G131" s="137"/>
      <c r="H131" s="691"/>
      <c r="I131" s="692"/>
      <c r="J131" s="692"/>
      <c r="K131" s="692"/>
      <c r="L131" s="692"/>
      <c r="M131" s="692"/>
      <c r="N131" s="578">
        <f t="shared" si="60"/>
        <v>0</v>
      </c>
      <c r="O131" s="691"/>
      <c r="P131" s="692"/>
      <c r="Q131" s="692"/>
      <c r="R131" s="692"/>
      <c r="S131" s="692"/>
      <c r="T131" s="692"/>
      <c r="U131" s="692"/>
      <c r="V131" s="692"/>
      <c r="W131" s="692"/>
      <c r="X131" s="692"/>
      <c r="Y131" s="692"/>
      <c r="Z131" s="692"/>
      <c r="AA131" s="692"/>
      <c r="AB131" s="692"/>
      <c r="AC131" s="692"/>
      <c r="AD131" s="573">
        <f t="shared" si="61"/>
        <v>0</v>
      </c>
      <c r="AE131" s="584">
        <f t="shared" si="62"/>
        <v>0</v>
      </c>
      <c r="AF131" s="691"/>
      <c r="AG131" s="692"/>
      <c r="AH131" s="693"/>
      <c r="AI131" s="693"/>
      <c r="AJ131" s="691"/>
      <c r="AK131" s="693"/>
      <c r="AL131" s="691"/>
      <c r="AM131" s="693"/>
      <c r="AN131" s="584">
        <f t="shared" si="59"/>
        <v>0</v>
      </c>
    </row>
    <row r="132" spans="1:40">
      <c r="A132" s="232"/>
      <c r="B132" s="145"/>
      <c r="C132" s="137"/>
      <c r="D132" s="137" t="str">
        <f>'Names and date input'!$D$34</f>
        <v>RP7</v>
      </c>
      <c r="E132" s="137"/>
      <c r="F132" s="137"/>
      <c r="G132" s="137"/>
      <c r="H132" s="691"/>
      <c r="I132" s="692"/>
      <c r="J132" s="692"/>
      <c r="K132" s="692"/>
      <c r="L132" s="692"/>
      <c r="M132" s="692"/>
      <c r="N132" s="578">
        <f t="shared" si="60"/>
        <v>0</v>
      </c>
      <c r="O132" s="691"/>
      <c r="P132" s="692"/>
      <c r="Q132" s="692"/>
      <c r="R132" s="692"/>
      <c r="S132" s="692"/>
      <c r="T132" s="692"/>
      <c r="U132" s="692"/>
      <c r="V132" s="692"/>
      <c r="W132" s="692"/>
      <c r="X132" s="692"/>
      <c r="Y132" s="692"/>
      <c r="Z132" s="692"/>
      <c r="AA132" s="692"/>
      <c r="AB132" s="692"/>
      <c r="AC132" s="692"/>
      <c r="AD132" s="573">
        <f t="shared" si="61"/>
        <v>0</v>
      </c>
      <c r="AE132" s="584">
        <f t="shared" si="62"/>
        <v>0</v>
      </c>
      <c r="AF132" s="691"/>
      <c r="AG132" s="692"/>
      <c r="AH132" s="693"/>
      <c r="AI132" s="693"/>
      <c r="AJ132" s="691"/>
      <c r="AK132" s="693"/>
      <c r="AL132" s="691"/>
      <c r="AM132" s="693"/>
      <c r="AN132" s="584">
        <f t="shared" si="59"/>
        <v>0</v>
      </c>
    </row>
    <row r="133" spans="1:40">
      <c r="A133" s="232"/>
      <c r="B133" s="145"/>
      <c r="C133" s="137"/>
      <c r="D133" s="137" t="str">
        <f>'Names and date input'!$D$35</f>
        <v>RP8</v>
      </c>
      <c r="E133" s="137"/>
      <c r="F133" s="137"/>
      <c r="G133" s="137"/>
      <c r="H133" s="691"/>
      <c r="I133" s="692"/>
      <c r="J133" s="692"/>
      <c r="K133" s="692"/>
      <c r="L133" s="692"/>
      <c r="M133" s="692"/>
      <c r="N133" s="578">
        <f t="shared" si="60"/>
        <v>0</v>
      </c>
      <c r="O133" s="691"/>
      <c r="P133" s="692"/>
      <c r="Q133" s="692"/>
      <c r="R133" s="692"/>
      <c r="S133" s="692"/>
      <c r="T133" s="692"/>
      <c r="U133" s="692"/>
      <c r="V133" s="692"/>
      <c r="W133" s="692"/>
      <c r="X133" s="692"/>
      <c r="Y133" s="692"/>
      <c r="Z133" s="692"/>
      <c r="AA133" s="692"/>
      <c r="AB133" s="692"/>
      <c r="AC133" s="692"/>
      <c r="AD133" s="573">
        <f t="shared" si="61"/>
        <v>0</v>
      </c>
      <c r="AE133" s="584">
        <f t="shared" si="62"/>
        <v>0</v>
      </c>
      <c r="AF133" s="691"/>
      <c r="AG133" s="692"/>
      <c r="AH133" s="693"/>
      <c r="AI133" s="693"/>
      <c r="AJ133" s="691"/>
      <c r="AK133" s="693"/>
      <c r="AL133" s="691"/>
      <c r="AM133" s="693"/>
      <c r="AN133" s="584">
        <f t="shared" si="59"/>
        <v>0</v>
      </c>
    </row>
    <row r="134" spans="1:40">
      <c r="A134" s="232"/>
      <c r="B134" s="145"/>
      <c r="C134" s="137"/>
      <c r="D134" s="137" t="str">
        <f>'Names and date input'!$D$36</f>
        <v>RP9</v>
      </c>
      <c r="E134" s="137"/>
      <c r="F134" s="137"/>
      <c r="G134" s="137"/>
      <c r="H134" s="691"/>
      <c r="I134" s="692"/>
      <c r="J134" s="692"/>
      <c r="K134" s="692"/>
      <c r="L134" s="692"/>
      <c r="M134" s="692"/>
      <c r="N134" s="578">
        <f t="shared" si="60"/>
        <v>0</v>
      </c>
      <c r="O134" s="691"/>
      <c r="P134" s="692"/>
      <c r="Q134" s="692"/>
      <c r="R134" s="692"/>
      <c r="S134" s="692"/>
      <c r="T134" s="692"/>
      <c r="U134" s="692"/>
      <c r="V134" s="692"/>
      <c r="W134" s="692"/>
      <c r="X134" s="692"/>
      <c r="Y134" s="692"/>
      <c r="Z134" s="692"/>
      <c r="AA134" s="692"/>
      <c r="AB134" s="692"/>
      <c r="AC134" s="692"/>
      <c r="AD134" s="573">
        <f t="shared" si="61"/>
        <v>0</v>
      </c>
      <c r="AE134" s="584">
        <f t="shared" si="62"/>
        <v>0</v>
      </c>
      <c r="AF134" s="691"/>
      <c r="AG134" s="692"/>
      <c r="AH134" s="693"/>
      <c r="AI134" s="693"/>
      <c r="AJ134" s="691"/>
      <c r="AK134" s="693"/>
      <c r="AL134" s="691"/>
      <c r="AM134" s="693"/>
      <c r="AN134" s="584">
        <f t="shared" si="59"/>
        <v>0</v>
      </c>
    </row>
    <row r="135" spans="1:40">
      <c r="A135" s="232"/>
      <c r="B135" s="145"/>
      <c r="C135" s="137"/>
      <c r="D135" s="137" t="str">
        <f>'Names and date input'!$D$37</f>
        <v>RP10</v>
      </c>
      <c r="E135" s="137"/>
      <c r="F135" s="137"/>
      <c r="G135" s="137"/>
      <c r="H135" s="691"/>
      <c r="I135" s="692"/>
      <c r="J135" s="692"/>
      <c r="K135" s="692"/>
      <c r="L135" s="692"/>
      <c r="M135" s="692"/>
      <c r="N135" s="578">
        <f t="shared" si="60"/>
        <v>0</v>
      </c>
      <c r="O135" s="691"/>
      <c r="P135" s="692"/>
      <c r="Q135" s="692"/>
      <c r="R135" s="692"/>
      <c r="S135" s="692"/>
      <c r="T135" s="692"/>
      <c r="U135" s="692"/>
      <c r="V135" s="692"/>
      <c r="W135" s="692"/>
      <c r="X135" s="692"/>
      <c r="Y135" s="692"/>
      <c r="Z135" s="692"/>
      <c r="AA135" s="692"/>
      <c r="AB135" s="692"/>
      <c r="AC135" s="692"/>
      <c r="AD135" s="573">
        <f t="shared" si="61"/>
        <v>0</v>
      </c>
      <c r="AE135" s="584">
        <f t="shared" si="62"/>
        <v>0</v>
      </c>
      <c r="AF135" s="691"/>
      <c r="AG135" s="692"/>
      <c r="AH135" s="693"/>
      <c r="AI135" s="693"/>
      <c r="AJ135" s="691"/>
      <c r="AK135" s="693"/>
      <c r="AL135" s="691"/>
      <c r="AM135" s="693"/>
      <c r="AN135" s="584">
        <f t="shared" si="59"/>
        <v>0</v>
      </c>
    </row>
    <row r="136" spans="1:40" s="157" customFormat="1">
      <c r="A136" s="232"/>
      <c r="B136" s="145"/>
      <c r="C136" s="145"/>
      <c r="D136" s="145"/>
      <c r="E136" s="145"/>
      <c r="F136" s="145"/>
      <c r="G136" s="145"/>
      <c r="H136" s="710"/>
      <c r="I136" s="707"/>
      <c r="J136" s="707"/>
      <c r="K136" s="707"/>
      <c r="L136" s="707"/>
      <c r="M136" s="707"/>
      <c r="N136" s="579"/>
      <c r="O136" s="1190"/>
      <c r="P136" s="707"/>
      <c r="Q136" s="707"/>
      <c r="R136" s="707"/>
      <c r="S136" s="707"/>
      <c r="T136" s="707"/>
      <c r="U136" s="707"/>
      <c r="V136" s="707"/>
      <c r="W136" s="707"/>
      <c r="X136" s="707"/>
      <c r="Y136" s="707"/>
      <c r="Z136" s="707"/>
      <c r="AA136" s="707"/>
      <c r="AB136" s="707"/>
      <c r="AC136" s="707"/>
      <c r="AD136" s="636"/>
      <c r="AE136" s="585"/>
      <c r="AF136" s="710"/>
      <c r="AG136" s="707"/>
      <c r="AH136" s="708"/>
      <c r="AI136" s="708"/>
      <c r="AJ136" s="710"/>
      <c r="AK136" s="708"/>
      <c r="AL136" s="1202"/>
      <c r="AM136" s="709"/>
      <c r="AN136" s="585"/>
    </row>
    <row r="137" spans="1:40" s="157" customFormat="1">
      <c r="A137" s="232"/>
      <c r="B137" s="145"/>
      <c r="C137" s="145" t="s">
        <v>1114</v>
      </c>
      <c r="D137" s="145"/>
      <c r="E137" s="145"/>
      <c r="F137" s="145"/>
      <c r="G137" s="145"/>
      <c r="H137" s="1180">
        <f t="shared" ref="H137:AM137" si="66">SUM(H138:H139)</f>
        <v>0</v>
      </c>
      <c r="I137" s="688">
        <f t="shared" si="66"/>
        <v>0</v>
      </c>
      <c r="J137" s="688">
        <f t="shared" si="66"/>
        <v>0</v>
      </c>
      <c r="K137" s="688">
        <f t="shared" si="66"/>
        <v>0</v>
      </c>
      <c r="L137" s="688">
        <f t="shared" si="66"/>
        <v>0</v>
      </c>
      <c r="M137" s="688">
        <f t="shared" si="66"/>
        <v>0</v>
      </c>
      <c r="N137" s="577">
        <f t="shared" si="66"/>
        <v>0</v>
      </c>
      <c r="O137" s="1188">
        <f t="shared" si="66"/>
        <v>0</v>
      </c>
      <c r="P137" s="689">
        <f t="shared" si="66"/>
        <v>0</v>
      </c>
      <c r="Q137" s="689">
        <f t="shared" si="66"/>
        <v>0</v>
      </c>
      <c r="R137" s="689">
        <f t="shared" si="66"/>
        <v>0</v>
      </c>
      <c r="S137" s="689">
        <f t="shared" si="66"/>
        <v>0</v>
      </c>
      <c r="T137" s="689">
        <f t="shared" si="66"/>
        <v>0</v>
      </c>
      <c r="U137" s="689">
        <f t="shared" si="66"/>
        <v>0</v>
      </c>
      <c r="V137" s="689">
        <f t="shared" si="66"/>
        <v>0</v>
      </c>
      <c r="W137" s="689">
        <f t="shared" si="66"/>
        <v>0</v>
      </c>
      <c r="X137" s="689">
        <f t="shared" si="66"/>
        <v>0</v>
      </c>
      <c r="Y137" s="689">
        <f t="shared" si="66"/>
        <v>0</v>
      </c>
      <c r="Z137" s="689">
        <f t="shared" si="66"/>
        <v>0</v>
      </c>
      <c r="AA137" s="689">
        <f t="shared" si="66"/>
        <v>0</v>
      </c>
      <c r="AB137" s="689">
        <f t="shared" si="66"/>
        <v>0</v>
      </c>
      <c r="AC137" s="689">
        <f t="shared" si="66"/>
        <v>0</v>
      </c>
      <c r="AD137" s="1205">
        <f t="shared" si="66"/>
        <v>0</v>
      </c>
      <c r="AE137" s="574">
        <f t="shared" si="66"/>
        <v>0</v>
      </c>
      <c r="AF137" s="987">
        <f t="shared" si="66"/>
        <v>0</v>
      </c>
      <c r="AG137" s="689">
        <f t="shared" si="66"/>
        <v>0</v>
      </c>
      <c r="AH137" s="558">
        <f t="shared" si="66"/>
        <v>0</v>
      </c>
      <c r="AI137" s="558">
        <f t="shared" si="66"/>
        <v>0</v>
      </c>
      <c r="AJ137" s="1180">
        <f t="shared" si="66"/>
        <v>0</v>
      </c>
      <c r="AK137" s="690">
        <f t="shared" si="66"/>
        <v>0</v>
      </c>
      <c r="AL137" s="987">
        <f t="shared" si="66"/>
        <v>0</v>
      </c>
      <c r="AM137" s="558">
        <f t="shared" si="66"/>
        <v>0</v>
      </c>
      <c r="AN137" s="584">
        <f t="shared" ref="AN137:AN149" si="67">SUM(AE137:AM137)</f>
        <v>0</v>
      </c>
    </row>
    <row r="138" spans="1:40">
      <c r="A138" s="232"/>
      <c r="B138" s="145"/>
      <c r="C138" s="137"/>
      <c r="D138" s="137" t="s">
        <v>702</v>
      </c>
      <c r="E138" s="137"/>
      <c r="F138" s="137"/>
      <c r="G138" s="137"/>
      <c r="H138" s="691"/>
      <c r="I138" s="692"/>
      <c r="J138" s="692"/>
      <c r="K138" s="692"/>
      <c r="L138" s="692"/>
      <c r="M138" s="692"/>
      <c r="N138" s="578">
        <f t="shared" ref="N138:N149" si="68">SUM(H138:M138)</f>
        <v>0</v>
      </c>
      <c r="O138" s="691"/>
      <c r="P138" s="692"/>
      <c r="Q138" s="692"/>
      <c r="R138" s="692"/>
      <c r="S138" s="692"/>
      <c r="T138" s="692"/>
      <c r="U138" s="692"/>
      <c r="V138" s="692"/>
      <c r="W138" s="692"/>
      <c r="X138" s="692"/>
      <c r="Y138" s="692"/>
      <c r="Z138" s="692"/>
      <c r="AA138" s="692"/>
      <c r="AB138" s="692"/>
      <c r="AC138" s="692"/>
      <c r="AD138" s="573">
        <f t="shared" ref="AD138:AD149" si="69">SUM(O138:AC138)</f>
        <v>0</v>
      </c>
      <c r="AE138" s="584">
        <f t="shared" ref="AE138:AE149" si="70">N138+AD138</f>
        <v>0</v>
      </c>
      <c r="AF138" s="692"/>
      <c r="AG138" s="692"/>
      <c r="AH138" s="693"/>
      <c r="AI138" s="693"/>
      <c r="AJ138" s="691"/>
      <c r="AK138" s="693"/>
      <c r="AL138" s="691"/>
      <c r="AM138" s="693"/>
      <c r="AN138" s="584">
        <f t="shared" si="67"/>
        <v>0</v>
      </c>
    </row>
    <row r="139" spans="1:40">
      <c r="A139" s="232"/>
      <c r="B139" s="145"/>
      <c r="C139" s="137"/>
      <c r="D139" s="137" t="s">
        <v>832</v>
      </c>
      <c r="E139" s="137"/>
      <c r="F139" s="137"/>
      <c r="G139" s="137"/>
      <c r="H139" s="687">
        <f t="shared" ref="H139:M139" si="71">SUM(H140:H149)</f>
        <v>0</v>
      </c>
      <c r="I139" s="635">
        <f t="shared" si="71"/>
        <v>0</v>
      </c>
      <c r="J139" s="635">
        <f t="shared" si="71"/>
        <v>0</v>
      </c>
      <c r="K139" s="635">
        <f t="shared" si="71"/>
        <v>0</v>
      </c>
      <c r="L139" s="635">
        <f t="shared" si="71"/>
        <v>0</v>
      </c>
      <c r="M139" s="635">
        <f t="shared" si="71"/>
        <v>0</v>
      </c>
      <c r="N139" s="578">
        <f t="shared" si="68"/>
        <v>0</v>
      </c>
      <c r="O139" s="988">
        <f t="shared" ref="O139:AC139" si="72">SUM(O140:O149)</f>
        <v>0</v>
      </c>
      <c r="P139" s="635">
        <f t="shared" si="72"/>
        <v>0</v>
      </c>
      <c r="Q139" s="635">
        <f t="shared" si="72"/>
        <v>0</v>
      </c>
      <c r="R139" s="635">
        <f t="shared" si="72"/>
        <v>0</v>
      </c>
      <c r="S139" s="635">
        <f t="shared" si="72"/>
        <v>0</v>
      </c>
      <c r="T139" s="635">
        <f t="shared" si="72"/>
        <v>0</v>
      </c>
      <c r="U139" s="635">
        <f t="shared" si="72"/>
        <v>0</v>
      </c>
      <c r="V139" s="635">
        <f t="shared" si="72"/>
        <v>0</v>
      </c>
      <c r="W139" s="635">
        <f t="shared" si="72"/>
        <v>0</v>
      </c>
      <c r="X139" s="635">
        <f t="shared" si="72"/>
        <v>0</v>
      </c>
      <c r="Y139" s="635">
        <f t="shared" si="72"/>
        <v>0</v>
      </c>
      <c r="Z139" s="635">
        <f t="shared" si="72"/>
        <v>0</v>
      </c>
      <c r="AA139" s="635">
        <f t="shared" si="72"/>
        <v>0</v>
      </c>
      <c r="AB139" s="635">
        <f t="shared" si="72"/>
        <v>0</v>
      </c>
      <c r="AC139" s="635">
        <f t="shared" si="72"/>
        <v>0</v>
      </c>
      <c r="AD139" s="573">
        <f t="shared" si="69"/>
        <v>0</v>
      </c>
      <c r="AE139" s="584">
        <f t="shared" si="70"/>
        <v>0</v>
      </c>
      <c r="AF139" s="687">
        <f t="shared" ref="AF139:AM139" si="73">SUM(AF140:AF149)</f>
        <v>0</v>
      </c>
      <c r="AG139" s="635">
        <f t="shared" si="73"/>
        <v>0</v>
      </c>
      <c r="AH139" s="636">
        <f t="shared" si="73"/>
        <v>0</v>
      </c>
      <c r="AI139" s="636">
        <f t="shared" si="73"/>
        <v>0</v>
      </c>
      <c r="AJ139" s="687">
        <f t="shared" si="73"/>
        <v>0</v>
      </c>
      <c r="AK139" s="636">
        <f t="shared" si="73"/>
        <v>0</v>
      </c>
      <c r="AL139" s="687">
        <f t="shared" si="73"/>
        <v>0</v>
      </c>
      <c r="AM139" s="636">
        <f t="shared" si="73"/>
        <v>0</v>
      </c>
      <c r="AN139" s="584">
        <f t="shared" si="67"/>
        <v>0</v>
      </c>
    </row>
    <row r="140" spans="1:40">
      <c r="A140" s="232"/>
      <c r="B140" s="145"/>
      <c r="C140" s="137"/>
      <c r="D140" s="137" t="str">
        <f>'Names and date input'!$D$28</f>
        <v>RP1</v>
      </c>
      <c r="E140" s="137"/>
      <c r="F140" s="137"/>
      <c r="G140" s="137"/>
      <c r="H140" s="691"/>
      <c r="I140" s="692"/>
      <c r="J140" s="692"/>
      <c r="K140" s="692"/>
      <c r="L140" s="692"/>
      <c r="M140" s="692"/>
      <c r="N140" s="578">
        <f t="shared" si="68"/>
        <v>0</v>
      </c>
      <c r="O140" s="691"/>
      <c r="P140" s="692"/>
      <c r="Q140" s="692"/>
      <c r="R140" s="692"/>
      <c r="S140" s="692"/>
      <c r="T140" s="692"/>
      <c r="U140" s="692"/>
      <c r="V140" s="692"/>
      <c r="W140" s="692"/>
      <c r="X140" s="692"/>
      <c r="Y140" s="692"/>
      <c r="Z140" s="692"/>
      <c r="AA140" s="692"/>
      <c r="AB140" s="692"/>
      <c r="AC140" s="692"/>
      <c r="AD140" s="573">
        <f t="shared" si="69"/>
        <v>0</v>
      </c>
      <c r="AE140" s="584">
        <f t="shared" si="70"/>
        <v>0</v>
      </c>
      <c r="AF140" s="691"/>
      <c r="AG140" s="692"/>
      <c r="AH140" s="693"/>
      <c r="AI140" s="693"/>
      <c r="AJ140" s="691"/>
      <c r="AK140" s="693"/>
      <c r="AL140" s="691"/>
      <c r="AM140" s="693"/>
      <c r="AN140" s="584">
        <f t="shared" si="67"/>
        <v>0</v>
      </c>
    </row>
    <row r="141" spans="1:40">
      <c r="A141" s="232"/>
      <c r="B141" s="145"/>
      <c r="C141" s="137"/>
      <c r="D141" s="137" t="str">
        <f>'Names and date input'!$D$29</f>
        <v>RP2</v>
      </c>
      <c r="E141" s="137"/>
      <c r="F141" s="137"/>
      <c r="G141" s="137"/>
      <c r="H141" s="691"/>
      <c r="I141" s="692"/>
      <c r="J141" s="692"/>
      <c r="K141" s="692"/>
      <c r="L141" s="692"/>
      <c r="M141" s="692"/>
      <c r="N141" s="578">
        <f t="shared" si="68"/>
        <v>0</v>
      </c>
      <c r="O141" s="691"/>
      <c r="P141" s="692"/>
      <c r="Q141" s="692"/>
      <c r="R141" s="692"/>
      <c r="S141" s="692"/>
      <c r="T141" s="692"/>
      <c r="U141" s="692"/>
      <c r="V141" s="692"/>
      <c r="W141" s="692"/>
      <c r="X141" s="692"/>
      <c r="Y141" s="692"/>
      <c r="Z141" s="692"/>
      <c r="AA141" s="692"/>
      <c r="AB141" s="692"/>
      <c r="AC141" s="692"/>
      <c r="AD141" s="573">
        <f t="shared" si="69"/>
        <v>0</v>
      </c>
      <c r="AE141" s="584">
        <f t="shared" si="70"/>
        <v>0</v>
      </c>
      <c r="AF141" s="691"/>
      <c r="AG141" s="692"/>
      <c r="AH141" s="693"/>
      <c r="AI141" s="693"/>
      <c r="AJ141" s="691"/>
      <c r="AK141" s="693"/>
      <c r="AL141" s="691"/>
      <c r="AM141" s="693"/>
      <c r="AN141" s="584">
        <f t="shared" si="67"/>
        <v>0</v>
      </c>
    </row>
    <row r="142" spans="1:40">
      <c r="A142" s="232"/>
      <c r="B142" s="145"/>
      <c r="C142" s="137"/>
      <c r="D142" s="137" t="str">
        <f>'Names and date input'!$D$30</f>
        <v>RP3</v>
      </c>
      <c r="E142" s="137"/>
      <c r="F142" s="137"/>
      <c r="G142" s="137"/>
      <c r="H142" s="691"/>
      <c r="I142" s="692"/>
      <c r="J142" s="692"/>
      <c r="K142" s="692"/>
      <c r="L142" s="692"/>
      <c r="M142" s="692"/>
      <c r="N142" s="578">
        <f t="shared" si="68"/>
        <v>0</v>
      </c>
      <c r="O142" s="691"/>
      <c r="P142" s="692"/>
      <c r="Q142" s="692"/>
      <c r="R142" s="692"/>
      <c r="S142" s="692"/>
      <c r="T142" s="692"/>
      <c r="U142" s="692"/>
      <c r="V142" s="692"/>
      <c r="W142" s="692"/>
      <c r="X142" s="692"/>
      <c r="Y142" s="692"/>
      <c r="Z142" s="692"/>
      <c r="AA142" s="692"/>
      <c r="AB142" s="692"/>
      <c r="AC142" s="692"/>
      <c r="AD142" s="573">
        <f t="shared" si="69"/>
        <v>0</v>
      </c>
      <c r="AE142" s="584">
        <f t="shared" si="70"/>
        <v>0</v>
      </c>
      <c r="AF142" s="691"/>
      <c r="AG142" s="692"/>
      <c r="AH142" s="693"/>
      <c r="AI142" s="693"/>
      <c r="AJ142" s="691"/>
      <c r="AK142" s="693"/>
      <c r="AL142" s="691"/>
      <c r="AM142" s="693"/>
      <c r="AN142" s="584">
        <f t="shared" si="67"/>
        <v>0</v>
      </c>
    </row>
    <row r="143" spans="1:40">
      <c r="A143" s="232"/>
      <c r="B143" s="145"/>
      <c r="C143" s="137"/>
      <c r="D143" s="137" t="str">
        <f>'Names and date input'!$D$31</f>
        <v>RP4</v>
      </c>
      <c r="E143" s="137"/>
      <c r="F143" s="137"/>
      <c r="G143" s="137"/>
      <c r="H143" s="691"/>
      <c r="I143" s="692"/>
      <c r="J143" s="692"/>
      <c r="K143" s="692"/>
      <c r="L143" s="692"/>
      <c r="M143" s="692"/>
      <c r="N143" s="578">
        <f t="shared" si="68"/>
        <v>0</v>
      </c>
      <c r="O143" s="691"/>
      <c r="P143" s="692"/>
      <c r="Q143" s="692"/>
      <c r="R143" s="692"/>
      <c r="S143" s="692"/>
      <c r="T143" s="692"/>
      <c r="U143" s="692"/>
      <c r="V143" s="692"/>
      <c r="W143" s="692"/>
      <c r="X143" s="692"/>
      <c r="Y143" s="692"/>
      <c r="Z143" s="692"/>
      <c r="AA143" s="692"/>
      <c r="AB143" s="692"/>
      <c r="AC143" s="692"/>
      <c r="AD143" s="573">
        <f t="shared" si="69"/>
        <v>0</v>
      </c>
      <c r="AE143" s="584">
        <f t="shared" si="70"/>
        <v>0</v>
      </c>
      <c r="AF143" s="691"/>
      <c r="AG143" s="692"/>
      <c r="AH143" s="693"/>
      <c r="AI143" s="693"/>
      <c r="AJ143" s="691"/>
      <c r="AK143" s="693"/>
      <c r="AL143" s="691"/>
      <c r="AM143" s="693"/>
      <c r="AN143" s="584">
        <f t="shared" si="67"/>
        <v>0</v>
      </c>
    </row>
    <row r="144" spans="1:40">
      <c r="A144" s="232"/>
      <c r="B144" s="145"/>
      <c r="C144" s="137"/>
      <c r="D144" s="137" t="str">
        <f>'Names and date input'!$D$32</f>
        <v>RP5</v>
      </c>
      <c r="E144" s="137"/>
      <c r="F144" s="137"/>
      <c r="G144" s="137"/>
      <c r="H144" s="691"/>
      <c r="I144" s="692"/>
      <c r="J144" s="692"/>
      <c r="K144" s="692"/>
      <c r="L144" s="692"/>
      <c r="M144" s="692"/>
      <c r="N144" s="578">
        <f t="shared" si="68"/>
        <v>0</v>
      </c>
      <c r="O144" s="691"/>
      <c r="P144" s="692"/>
      <c r="Q144" s="692"/>
      <c r="R144" s="692"/>
      <c r="S144" s="692"/>
      <c r="T144" s="692"/>
      <c r="U144" s="692"/>
      <c r="V144" s="692"/>
      <c r="W144" s="692"/>
      <c r="X144" s="692"/>
      <c r="Y144" s="692"/>
      <c r="Z144" s="692"/>
      <c r="AA144" s="692"/>
      <c r="AB144" s="692"/>
      <c r="AC144" s="692"/>
      <c r="AD144" s="573">
        <f t="shared" si="69"/>
        <v>0</v>
      </c>
      <c r="AE144" s="584">
        <f t="shared" si="70"/>
        <v>0</v>
      </c>
      <c r="AF144" s="691"/>
      <c r="AG144" s="692"/>
      <c r="AH144" s="693"/>
      <c r="AI144" s="693"/>
      <c r="AJ144" s="691"/>
      <c r="AK144" s="693"/>
      <c r="AL144" s="691"/>
      <c r="AM144" s="693"/>
      <c r="AN144" s="584">
        <f t="shared" si="67"/>
        <v>0</v>
      </c>
    </row>
    <row r="145" spans="1:40">
      <c r="A145" s="232"/>
      <c r="B145" s="145"/>
      <c r="C145" s="137"/>
      <c r="D145" s="137" t="str">
        <f>'Names and date input'!$D$33</f>
        <v>RP6</v>
      </c>
      <c r="E145" s="137"/>
      <c r="F145" s="137"/>
      <c r="G145" s="137"/>
      <c r="H145" s="691"/>
      <c r="I145" s="692"/>
      <c r="J145" s="692"/>
      <c r="K145" s="692"/>
      <c r="L145" s="692"/>
      <c r="M145" s="692"/>
      <c r="N145" s="578">
        <f t="shared" si="68"/>
        <v>0</v>
      </c>
      <c r="O145" s="691"/>
      <c r="P145" s="692"/>
      <c r="Q145" s="692"/>
      <c r="R145" s="692"/>
      <c r="S145" s="692"/>
      <c r="T145" s="692"/>
      <c r="U145" s="692"/>
      <c r="V145" s="692"/>
      <c r="W145" s="692"/>
      <c r="X145" s="692"/>
      <c r="Y145" s="692"/>
      <c r="Z145" s="692"/>
      <c r="AA145" s="692"/>
      <c r="AB145" s="692"/>
      <c r="AC145" s="692"/>
      <c r="AD145" s="573">
        <f t="shared" si="69"/>
        <v>0</v>
      </c>
      <c r="AE145" s="584">
        <f t="shared" si="70"/>
        <v>0</v>
      </c>
      <c r="AF145" s="691"/>
      <c r="AG145" s="692"/>
      <c r="AH145" s="693"/>
      <c r="AI145" s="693"/>
      <c r="AJ145" s="691"/>
      <c r="AK145" s="693"/>
      <c r="AL145" s="691"/>
      <c r="AM145" s="693"/>
      <c r="AN145" s="584">
        <f t="shared" si="67"/>
        <v>0</v>
      </c>
    </row>
    <row r="146" spans="1:40">
      <c r="A146" s="232"/>
      <c r="B146" s="145"/>
      <c r="C146" s="137"/>
      <c r="D146" s="137" t="str">
        <f>'Names and date input'!$D$34</f>
        <v>RP7</v>
      </c>
      <c r="E146" s="137"/>
      <c r="F146" s="137"/>
      <c r="G146" s="137"/>
      <c r="H146" s="691"/>
      <c r="I146" s="692"/>
      <c r="J146" s="692"/>
      <c r="K146" s="692"/>
      <c r="L146" s="692"/>
      <c r="M146" s="692"/>
      <c r="N146" s="578">
        <f t="shared" si="68"/>
        <v>0</v>
      </c>
      <c r="O146" s="691"/>
      <c r="P146" s="692"/>
      <c r="Q146" s="692"/>
      <c r="R146" s="692"/>
      <c r="S146" s="692"/>
      <c r="T146" s="692"/>
      <c r="U146" s="692"/>
      <c r="V146" s="692"/>
      <c r="W146" s="692"/>
      <c r="X146" s="692"/>
      <c r="Y146" s="692"/>
      <c r="Z146" s="692"/>
      <c r="AA146" s="692"/>
      <c r="AB146" s="692"/>
      <c r="AC146" s="692"/>
      <c r="AD146" s="573">
        <f t="shared" si="69"/>
        <v>0</v>
      </c>
      <c r="AE146" s="584">
        <f t="shared" si="70"/>
        <v>0</v>
      </c>
      <c r="AF146" s="691"/>
      <c r="AG146" s="692"/>
      <c r="AH146" s="693"/>
      <c r="AI146" s="693"/>
      <c r="AJ146" s="691"/>
      <c r="AK146" s="693"/>
      <c r="AL146" s="691"/>
      <c r="AM146" s="693"/>
      <c r="AN146" s="584">
        <f t="shared" si="67"/>
        <v>0</v>
      </c>
    </row>
    <row r="147" spans="1:40">
      <c r="A147" s="232"/>
      <c r="B147" s="145"/>
      <c r="C147" s="137"/>
      <c r="D147" s="137" t="str">
        <f>'Names and date input'!$D$35</f>
        <v>RP8</v>
      </c>
      <c r="E147" s="137"/>
      <c r="F147" s="137"/>
      <c r="G147" s="137"/>
      <c r="H147" s="691"/>
      <c r="I147" s="692"/>
      <c r="J147" s="692"/>
      <c r="K147" s="692"/>
      <c r="L147" s="692"/>
      <c r="M147" s="692"/>
      <c r="N147" s="578">
        <f t="shared" si="68"/>
        <v>0</v>
      </c>
      <c r="O147" s="691"/>
      <c r="P147" s="692"/>
      <c r="Q147" s="692"/>
      <c r="R147" s="692"/>
      <c r="S147" s="692"/>
      <c r="T147" s="692"/>
      <c r="U147" s="692"/>
      <c r="V147" s="692"/>
      <c r="W147" s="692"/>
      <c r="X147" s="692"/>
      <c r="Y147" s="692"/>
      <c r="Z147" s="692"/>
      <c r="AA147" s="692"/>
      <c r="AB147" s="692"/>
      <c r="AC147" s="692"/>
      <c r="AD147" s="573">
        <f t="shared" si="69"/>
        <v>0</v>
      </c>
      <c r="AE147" s="584">
        <f t="shared" si="70"/>
        <v>0</v>
      </c>
      <c r="AF147" s="691"/>
      <c r="AG147" s="692"/>
      <c r="AH147" s="693"/>
      <c r="AI147" s="693"/>
      <c r="AJ147" s="691"/>
      <c r="AK147" s="693"/>
      <c r="AL147" s="691"/>
      <c r="AM147" s="693"/>
      <c r="AN147" s="584">
        <f t="shared" si="67"/>
        <v>0</v>
      </c>
    </row>
    <row r="148" spans="1:40">
      <c r="A148" s="232"/>
      <c r="B148" s="145"/>
      <c r="C148" s="137"/>
      <c r="D148" s="137" t="str">
        <f>'Names and date input'!$D$36</f>
        <v>RP9</v>
      </c>
      <c r="E148" s="137"/>
      <c r="F148" s="137"/>
      <c r="G148" s="137"/>
      <c r="H148" s="691"/>
      <c r="I148" s="692"/>
      <c r="J148" s="692"/>
      <c r="K148" s="692"/>
      <c r="L148" s="692"/>
      <c r="M148" s="692"/>
      <c r="N148" s="578">
        <f t="shared" si="68"/>
        <v>0</v>
      </c>
      <c r="O148" s="691"/>
      <c r="P148" s="692"/>
      <c r="Q148" s="692"/>
      <c r="R148" s="692"/>
      <c r="S148" s="692"/>
      <c r="T148" s="692"/>
      <c r="U148" s="692"/>
      <c r="V148" s="692"/>
      <c r="W148" s="692"/>
      <c r="X148" s="692"/>
      <c r="Y148" s="692"/>
      <c r="Z148" s="692"/>
      <c r="AA148" s="692"/>
      <c r="AB148" s="692"/>
      <c r="AC148" s="692"/>
      <c r="AD148" s="573">
        <f t="shared" si="69"/>
        <v>0</v>
      </c>
      <c r="AE148" s="584">
        <f t="shared" si="70"/>
        <v>0</v>
      </c>
      <c r="AF148" s="691"/>
      <c r="AG148" s="692"/>
      <c r="AH148" s="693"/>
      <c r="AI148" s="693"/>
      <c r="AJ148" s="691"/>
      <c r="AK148" s="693"/>
      <c r="AL148" s="691"/>
      <c r="AM148" s="693"/>
      <c r="AN148" s="584">
        <f t="shared" si="67"/>
        <v>0</v>
      </c>
    </row>
    <row r="149" spans="1:40">
      <c r="A149" s="232"/>
      <c r="B149" s="145"/>
      <c r="C149" s="137"/>
      <c r="D149" s="137" t="str">
        <f>'Names and date input'!$D$37</f>
        <v>RP10</v>
      </c>
      <c r="E149" s="137"/>
      <c r="F149" s="137"/>
      <c r="G149" s="137"/>
      <c r="H149" s="691"/>
      <c r="I149" s="692"/>
      <c r="J149" s="692"/>
      <c r="K149" s="692"/>
      <c r="L149" s="692"/>
      <c r="M149" s="692"/>
      <c r="N149" s="578">
        <f t="shared" si="68"/>
        <v>0</v>
      </c>
      <c r="O149" s="691"/>
      <c r="P149" s="692"/>
      <c r="Q149" s="692"/>
      <c r="R149" s="692"/>
      <c r="S149" s="692"/>
      <c r="T149" s="692"/>
      <c r="U149" s="692"/>
      <c r="V149" s="692"/>
      <c r="W149" s="692"/>
      <c r="X149" s="692"/>
      <c r="Y149" s="692"/>
      <c r="Z149" s="692"/>
      <c r="AA149" s="692"/>
      <c r="AB149" s="692"/>
      <c r="AC149" s="692"/>
      <c r="AD149" s="573">
        <f t="shared" si="69"/>
        <v>0</v>
      </c>
      <c r="AE149" s="584">
        <f t="shared" si="70"/>
        <v>0</v>
      </c>
      <c r="AF149" s="691"/>
      <c r="AG149" s="692"/>
      <c r="AH149" s="693"/>
      <c r="AI149" s="693"/>
      <c r="AJ149" s="691"/>
      <c r="AK149" s="693"/>
      <c r="AL149" s="691"/>
      <c r="AM149" s="693"/>
      <c r="AN149" s="584">
        <f t="shared" si="67"/>
        <v>0</v>
      </c>
    </row>
    <row r="150" spans="1:40" s="157" customFormat="1">
      <c r="A150" s="232"/>
      <c r="B150" s="145"/>
      <c r="C150" s="145"/>
      <c r="D150" s="145"/>
      <c r="E150" s="145"/>
      <c r="F150" s="145"/>
      <c r="G150" s="145"/>
      <c r="H150" s="710"/>
      <c r="I150" s="707"/>
      <c r="J150" s="707"/>
      <c r="K150" s="707"/>
      <c r="L150" s="707"/>
      <c r="M150" s="707"/>
      <c r="N150" s="579"/>
      <c r="O150" s="1190"/>
      <c r="P150" s="707"/>
      <c r="Q150" s="707"/>
      <c r="R150" s="707"/>
      <c r="S150" s="707"/>
      <c r="T150" s="707"/>
      <c r="U150" s="707"/>
      <c r="V150" s="707"/>
      <c r="W150" s="707"/>
      <c r="X150" s="707"/>
      <c r="Y150" s="707"/>
      <c r="Z150" s="707"/>
      <c r="AA150" s="707"/>
      <c r="AB150" s="707"/>
      <c r="AC150" s="707"/>
      <c r="AD150" s="636"/>
      <c r="AE150" s="585"/>
      <c r="AF150" s="710"/>
      <c r="AG150" s="707"/>
      <c r="AH150" s="708"/>
      <c r="AI150" s="708"/>
      <c r="AJ150" s="710"/>
      <c r="AK150" s="708"/>
      <c r="AL150" s="1202"/>
      <c r="AM150" s="709"/>
      <c r="AN150" s="585"/>
    </row>
    <row r="151" spans="1:40" s="560" customFormat="1">
      <c r="A151" s="561"/>
      <c r="B151" s="562"/>
      <c r="C151" s="563"/>
      <c r="D151" s="564"/>
      <c r="E151" s="564"/>
      <c r="F151" s="565" t="s">
        <v>159</v>
      </c>
      <c r="G151" s="1995"/>
      <c r="H151" s="1324">
        <f t="shared" ref="H151:AM151" si="74">H11+H25+H39+H53+H67+H81+H95+H109+H123+H137</f>
        <v>0</v>
      </c>
      <c r="I151" s="1322">
        <f t="shared" si="74"/>
        <v>0</v>
      </c>
      <c r="J151" s="1322">
        <f t="shared" si="74"/>
        <v>0</v>
      </c>
      <c r="K151" s="1322">
        <f t="shared" si="74"/>
        <v>0</v>
      </c>
      <c r="L151" s="1322">
        <f t="shared" si="74"/>
        <v>0</v>
      </c>
      <c r="M151" s="1322">
        <f t="shared" si="74"/>
        <v>0</v>
      </c>
      <c r="N151" s="1323">
        <f t="shared" si="74"/>
        <v>0</v>
      </c>
      <c r="O151" s="1324">
        <f t="shared" si="74"/>
        <v>0</v>
      </c>
      <c r="P151" s="1322">
        <f t="shared" si="74"/>
        <v>0</v>
      </c>
      <c r="Q151" s="1322">
        <f t="shared" si="74"/>
        <v>0</v>
      </c>
      <c r="R151" s="1322">
        <f t="shared" si="74"/>
        <v>0</v>
      </c>
      <c r="S151" s="1322">
        <f t="shared" si="74"/>
        <v>0</v>
      </c>
      <c r="T151" s="1322">
        <f t="shared" si="74"/>
        <v>0</v>
      </c>
      <c r="U151" s="1322">
        <f t="shared" si="74"/>
        <v>0</v>
      </c>
      <c r="V151" s="1322">
        <f t="shared" si="74"/>
        <v>0</v>
      </c>
      <c r="W151" s="1322">
        <f t="shared" si="74"/>
        <v>0</v>
      </c>
      <c r="X151" s="1322">
        <f t="shared" si="74"/>
        <v>0</v>
      </c>
      <c r="Y151" s="1322">
        <f t="shared" si="74"/>
        <v>0</v>
      </c>
      <c r="Z151" s="1322">
        <f t="shared" si="74"/>
        <v>0</v>
      </c>
      <c r="AA151" s="1322">
        <f t="shared" si="74"/>
        <v>0</v>
      </c>
      <c r="AB151" s="1322">
        <f t="shared" si="74"/>
        <v>0</v>
      </c>
      <c r="AC151" s="1322">
        <f t="shared" si="74"/>
        <v>0</v>
      </c>
      <c r="AD151" s="1325">
        <f t="shared" si="74"/>
        <v>0</v>
      </c>
      <c r="AE151" s="1326">
        <f t="shared" si="74"/>
        <v>0</v>
      </c>
      <c r="AF151" s="1327">
        <f t="shared" si="74"/>
        <v>0</v>
      </c>
      <c r="AG151" s="1322">
        <f t="shared" si="74"/>
        <v>0</v>
      </c>
      <c r="AH151" s="1325">
        <f t="shared" si="74"/>
        <v>0</v>
      </c>
      <c r="AI151" s="1325">
        <f t="shared" si="74"/>
        <v>0</v>
      </c>
      <c r="AJ151" s="1327">
        <f t="shared" si="74"/>
        <v>0</v>
      </c>
      <c r="AK151" s="1325">
        <f t="shared" si="74"/>
        <v>0</v>
      </c>
      <c r="AL151" s="1327">
        <f t="shared" si="74"/>
        <v>0</v>
      </c>
      <c r="AM151" s="1325">
        <f t="shared" si="74"/>
        <v>0</v>
      </c>
      <c r="AN151" s="1327">
        <f>SUM(AE151:AM151)</f>
        <v>0</v>
      </c>
    </row>
    <row r="152" spans="1:40" s="157" customFormat="1">
      <c r="A152" s="232"/>
      <c r="B152" s="145"/>
      <c r="C152" s="452" t="s">
        <v>1034</v>
      </c>
      <c r="D152" s="145"/>
      <c r="E152" s="145"/>
      <c r="F152" s="145"/>
      <c r="G152" s="145"/>
      <c r="H152" s="687"/>
      <c r="I152" s="635"/>
      <c r="J152" s="635"/>
      <c r="K152" s="635"/>
      <c r="L152" s="635"/>
      <c r="M152" s="635"/>
      <c r="N152" s="579"/>
      <c r="O152" s="988"/>
      <c r="P152" s="635"/>
      <c r="Q152" s="635"/>
      <c r="R152" s="635"/>
      <c r="S152" s="635"/>
      <c r="T152" s="635"/>
      <c r="U152" s="635"/>
      <c r="V152" s="635"/>
      <c r="W152" s="635"/>
      <c r="X152" s="635"/>
      <c r="Y152" s="635"/>
      <c r="Z152" s="635"/>
      <c r="AA152" s="635"/>
      <c r="AB152" s="635"/>
      <c r="AC152" s="635"/>
      <c r="AD152" s="636"/>
      <c r="AE152" s="585"/>
      <c r="AF152" s="1197"/>
      <c r="AG152" s="695"/>
      <c r="AH152" s="694"/>
      <c r="AI152" s="694"/>
      <c r="AJ152" s="687"/>
      <c r="AK152" s="636"/>
      <c r="AL152" s="687"/>
      <c r="AM152" s="636"/>
      <c r="AN152" s="585"/>
    </row>
    <row r="153" spans="1:40">
      <c r="A153" s="232"/>
      <c r="B153" s="145"/>
      <c r="C153" s="137"/>
      <c r="D153" s="137" t="s">
        <v>702</v>
      </c>
      <c r="E153" s="137"/>
      <c r="F153" s="137"/>
      <c r="G153" s="137"/>
      <c r="H153" s="1313">
        <f t="shared" ref="H153:M153" si="75">SUM(H12,H26,H40,H54,H68,H82,H96,H110,H124,H138)</f>
        <v>0</v>
      </c>
      <c r="I153" s="1314">
        <f t="shared" si="75"/>
        <v>0</v>
      </c>
      <c r="J153" s="1314">
        <f t="shared" si="75"/>
        <v>0</v>
      </c>
      <c r="K153" s="1314">
        <f t="shared" si="75"/>
        <v>0</v>
      </c>
      <c r="L153" s="1314">
        <f t="shared" si="75"/>
        <v>0</v>
      </c>
      <c r="M153" s="1314">
        <f t="shared" si="75"/>
        <v>0</v>
      </c>
      <c r="N153" s="1292">
        <f t="shared" ref="N153:N164" si="76">SUM(H153:M153)</f>
        <v>0</v>
      </c>
      <c r="O153" s="1313">
        <f t="shared" ref="O153:AC153" si="77">SUM(O12,O26,O40,O54,O68,O82,O96,O110,O124,O138)</f>
        <v>0</v>
      </c>
      <c r="P153" s="1314">
        <f t="shared" si="77"/>
        <v>0</v>
      </c>
      <c r="Q153" s="1314">
        <f t="shared" si="77"/>
        <v>0</v>
      </c>
      <c r="R153" s="1314">
        <f t="shared" si="77"/>
        <v>0</v>
      </c>
      <c r="S153" s="1314">
        <f t="shared" si="77"/>
        <v>0</v>
      </c>
      <c r="T153" s="1314">
        <f t="shared" si="77"/>
        <v>0</v>
      </c>
      <c r="U153" s="1314">
        <f t="shared" si="77"/>
        <v>0</v>
      </c>
      <c r="V153" s="1314">
        <f t="shared" si="77"/>
        <v>0</v>
      </c>
      <c r="W153" s="1314">
        <f t="shared" si="77"/>
        <v>0</v>
      </c>
      <c r="X153" s="1314">
        <f t="shared" si="77"/>
        <v>0</v>
      </c>
      <c r="Y153" s="1314">
        <f t="shared" si="77"/>
        <v>0</v>
      </c>
      <c r="Z153" s="1314">
        <f t="shared" si="77"/>
        <v>0</v>
      </c>
      <c r="AA153" s="1314">
        <f t="shared" si="77"/>
        <v>0</v>
      </c>
      <c r="AB153" s="1314">
        <f t="shared" si="77"/>
        <v>0</v>
      </c>
      <c r="AC153" s="1314">
        <f t="shared" si="77"/>
        <v>0</v>
      </c>
      <c r="AD153" s="1294">
        <f t="shared" ref="AD153:AD164" si="78">SUM(O153:AC153)</f>
        <v>0</v>
      </c>
      <c r="AE153" s="1295">
        <f t="shared" ref="AE153:AE164" si="79">N153+AD153</f>
        <v>0</v>
      </c>
      <c r="AF153" s="1313">
        <f t="shared" ref="AF153:AM153" si="80">SUM(AF12,AF26,AF40,AF54,AF68,AF82,AF96,AF110,AF124,AF138)</f>
        <v>0</v>
      </c>
      <c r="AG153" s="1314">
        <f t="shared" si="80"/>
        <v>0</v>
      </c>
      <c r="AH153" s="1315">
        <f t="shared" si="80"/>
        <v>0</v>
      </c>
      <c r="AI153" s="1315">
        <f t="shared" si="80"/>
        <v>0</v>
      </c>
      <c r="AJ153" s="1313">
        <f t="shared" si="80"/>
        <v>0</v>
      </c>
      <c r="AK153" s="1315">
        <f t="shared" si="80"/>
        <v>0</v>
      </c>
      <c r="AL153" s="1313">
        <f t="shared" si="80"/>
        <v>0</v>
      </c>
      <c r="AM153" s="1315">
        <f t="shared" si="80"/>
        <v>0</v>
      </c>
      <c r="AN153" s="1295">
        <f t="shared" ref="AN153:AN164" si="81">SUM(AE153:AM153)</f>
        <v>0</v>
      </c>
    </row>
    <row r="154" spans="1:40">
      <c r="A154" s="232"/>
      <c r="B154" s="145"/>
      <c r="C154" s="137"/>
      <c r="D154" s="137" t="s">
        <v>832</v>
      </c>
      <c r="E154" s="137"/>
      <c r="F154" s="137"/>
      <c r="G154" s="137"/>
      <c r="H154" s="1316">
        <f t="shared" ref="H154:M154" si="82">SUM(H155:H164)</f>
        <v>0</v>
      </c>
      <c r="I154" s="1317">
        <f t="shared" si="82"/>
        <v>0</v>
      </c>
      <c r="J154" s="1317">
        <f t="shared" si="82"/>
        <v>0</v>
      </c>
      <c r="K154" s="1317">
        <f t="shared" si="82"/>
        <v>0</v>
      </c>
      <c r="L154" s="1317">
        <f t="shared" si="82"/>
        <v>0</v>
      </c>
      <c r="M154" s="1317">
        <f t="shared" si="82"/>
        <v>0</v>
      </c>
      <c r="N154" s="1292">
        <f t="shared" si="76"/>
        <v>0</v>
      </c>
      <c r="O154" s="1318">
        <f t="shared" ref="O154:AC154" si="83">SUM(O155:O164)</f>
        <v>0</v>
      </c>
      <c r="P154" s="1317">
        <f t="shared" si="83"/>
        <v>0</v>
      </c>
      <c r="Q154" s="1317">
        <f t="shared" si="83"/>
        <v>0</v>
      </c>
      <c r="R154" s="1317">
        <f t="shared" si="83"/>
        <v>0</v>
      </c>
      <c r="S154" s="1317">
        <f t="shared" si="83"/>
        <v>0</v>
      </c>
      <c r="T154" s="1317">
        <f t="shared" si="83"/>
        <v>0</v>
      </c>
      <c r="U154" s="1317">
        <f t="shared" si="83"/>
        <v>0</v>
      </c>
      <c r="V154" s="1317">
        <f t="shared" si="83"/>
        <v>0</v>
      </c>
      <c r="W154" s="1317">
        <f t="shared" si="83"/>
        <v>0</v>
      </c>
      <c r="X154" s="1317">
        <f t="shared" si="83"/>
        <v>0</v>
      </c>
      <c r="Y154" s="1317">
        <f t="shared" si="83"/>
        <v>0</v>
      </c>
      <c r="Z154" s="1317">
        <f t="shared" si="83"/>
        <v>0</v>
      </c>
      <c r="AA154" s="1317">
        <f t="shared" si="83"/>
        <v>0</v>
      </c>
      <c r="AB154" s="1317">
        <f t="shared" si="83"/>
        <v>0</v>
      </c>
      <c r="AC154" s="1317">
        <f t="shared" si="83"/>
        <v>0</v>
      </c>
      <c r="AD154" s="1294">
        <f t="shared" si="78"/>
        <v>0</v>
      </c>
      <c r="AE154" s="1295">
        <f t="shared" si="79"/>
        <v>0</v>
      </c>
      <c r="AF154" s="1316">
        <f t="shared" ref="AF154:AM154" si="84">SUM(AF155:AF164)</f>
        <v>0</v>
      </c>
      <c r="AG154" s="1317">
        <f t="shared" si="84"/>
        <v>0</v>
      </c>
      <c r="AH154" s="1294">
        <f t="shared" si="84"/>
        <v>0</v>
      </c>
      <c r="AI154" s="1294">
        <f t="shared" si="84"/>
        <v>0</v>
      </c>
      <c r="AJ154" s="1316">
        <f t="shared" si="84"/>
        <v>0</v>
      </c>
      <c r="AK154" s="1294">
        <f t="shared" si="84"/>
        <v>0</v>
      </c>
      <c r="AL154" s="1316">
        <f t="shared" si="84"/>
        <v>0</v>
      </c>
      <c r="AM154" s="1294">
        <f t="shared" si="84"/>
        <v>0</v>
      </c>
      <c r="AN154" s="1295">
        <f t="shared" si="81"/>
        <v>0</v>
      </c>
    </row>
    <row r="155" spans="1:40">
      <c r="A155" s="232"/>
      <c r="B155" s="145"/>
      <c r="C155" s="137"/>
      <c r="D155" s="137" t="str">
        <f>'Names and date input'!$D$28</f>
        <v>RP1</v>
      </c>
      <c r="E155" s="137"/>
      <c r="F155" s="137"/>
      <c r="G155" s="137"/>
      <c r="H155" s="1313">
        <f t="shared" ref="H155:M164" si="85">SUM(H14,H28,H42,H56,H70,H84,H98,H112,H126,H140)</f>
        <v>0</v>
      </c>
      <c r="I155" s="1314">
        <f t="shared" si="85"/>
        <v>0</v>
      </c>
      <c r="J155" s="1314">
        <f t="shared" si="85"/>
        <v>0</v>
      </c>
      <c r="K155" s="1314">
        <f t="shared" si="85"/>
        <v>0</v>
      </c>
      <c r="L155" s="1314">
        <f t="shared" si="85"/>
        <v>0</v>
      </c>
      <c r="M155" s="1314">
        <f t="shared" si="85"/>
        <v>0</v>
      </c>
      <c r="N155" s="1292">
        <f t="shared" si="76"/>
        <v>0</v>
      </c>
      <c r="O155" s="1313">
        <f t="shared" ref="O155:AC155" si="86">SUM(O14,O28,O42,O56,O70,O84,O98,O112,O126,O140)</f>
        <v>0</v>
      </c>
      <c r="P155" s="1314">
        <f t="shared" si="86"/>
        <v>0</v>
      </c>
      <c r="Q155" s="1314">
        <f t="shared" si="86"/>
        <v>0</v>
      </c>
      <c r="R155" s="1314">
        <f t="shared" si="86"/>
        <v>0</v>
      </c>
      <c r="S155" s="1314">
        <f t="shared" si="86"/>
        <v>0</v>
      </c>
      <c r="T155" s="1314">
        <f t="shared" si="86"/>
        <v>0</v>
      </c>
      <c r="U155" s="1314">
        <f t="shared" si="86"/>
        <v>0</v>
      </c>
      <c r="V155" s="1314">
        <f t="shared" si="86"/>
        <v>0</v>
      </c>
      <c r="W155" s="1314">
        <f t="shared" si="86"/>
        <v>0</v>
      </c>
      <c r="X155" s="1314">
        <f t="shared" si="86"/>
        <v>0</v>
      </c>
      <c r="Y155" s="1314">
        <f t="shared" si="86"/>
        <v>0</v>
      </c>
      <c r="Z155" s="1314">
        <f t="shared" si="86"/>
        <v>0</v>
      </c>
      <c r="AA155" s="1314">
        <f t="shared" si="86"/>
        <v>0</v>
      </c>
      <c r="AB155" s="1314">
        <f t="shared" si="86"/>
        <v>0</v>
      </c>
      <c r="AC155" s="1314">
        <f t="shared" si="86"/>
        <v>0</v>
      </c>
      <c r="AD155" s="1294">
        <f t="shared" si="78"/>
        <v>0</v>
      </c>
      <c r="AE155" s="1295">
        <f t="shared" si="79"/>
        <v>0</v>
      </c>
      <c r="AF155" s="1313">
        <f t="shared" ref="AF155:AM164" si="87">SUM(AF14,AF28,AF42,AF56,AF70,AF84,AF98,AF112,AF126,AF140)</f>
        <v>0</v>
      </c>
      <c r="AG155" s="1314">
        <f t="shared" si="87"/>
        <v>0</v>
      </c>
      <c r="AH155" s="1315">
        <f t="shared" si="87"/>
        <v>0</v>
      </c>
      <c r="AI155" s="1315">
        <f t="shared" si="87"/>
        <v>0</v>
      </c>
      <c r="AJ155" s="1313">
        <f t="shared" si="87"/>
        <v>0</v>
      </c>
      <c r="AK155" s="1315">
        <f t="shared" si="87"/>
        <v>0</v>
      </c>
      <c r="AL155" s="1313">
        <f t="shared" si="87"/>
        <v>0</v>
      </c>
      <c r="AM155" s="1315">
        <f t="shared" si="87"/>
        <v>0</v>
      </c>
      <c r="AN155" s="1295">
        <f t="shared" si="81"/>
        <v>0</v>
      </c>
    </row>
    <row r="156" spans="1:40">
      <c r="A156" s="232"/>
      <c r="B156" s="145"/>
      <c r="C156" s="137"/>
      <c r="D156" s="137" t="str">
        <f>'Names and date input'!$D$29</f>
        <v>RP2</v>
      </c>
      <c r="E156" s="137"/>
      <c r="F156" s="137"/>
      <c r="G156" s="137"/>
      <c r="H156" s="1313">
        <f t="shared" si="85"/>
        <v>0</v>
      </c>
      <c r="I156" s="1314">
        <f t="shared" si="85"/>
        <v>0</v>
      </c>
      <c r="J156" s="1314">
        <f t="shared" si="85"/>
        <v>0</v>
      </c>
      <c r="K156" s="1314">
        <f t="shared" si="85"/>
        <v>0</v>
      </c>
      <c r="L156" s="1314">
        <f t="shared" si="85"/>
        <v>0</v>
      </c>
      <c r="M156" s="1314">
        <f t="shared" si="85"/>
        <v>0</v>
      </c>
      <c r="N156" s="1292">
        <f t="shared" si="76"/>
        <v>0</v>
      </c>
      <c r="O156" s="1313">
        <f t="shared" ref="O156:AC156" si="88">SUM(O15,O29,O43,O57,O71,O85,O99,O113,O127,O141)</f>
        <v>0</v>
      </c>
      <c r="P156" s="1314">
        <f t="shared" si="88"/>
        <v>0</v>
      </c>
      <c r="Q156" s="1314">
        <f t="shared" si="88"/>
        <v>0</v>
      </c>
      <c r="R156" s="1314">
        <f t="shared" si="88"/>
        <v>0</v>
      </c>
      <c r="S156" s="1314">
        <f t="shared" si="88"/>
        <v>0</v>
      </c>
      <c r="T156" s="1314">
        <f t="shared" si="88"/>
        <v>0</v>
      </c>
      <c r="U156" s="1314">
        <f t="shared" si="88"/>
        <v>0</v>
      </c>
      <c r="V156" s="1314">
        <f t="shared" si="88"/>
        <v>0</v>
      </c>
      <c r="W156" s="1314">
        <f t="shared" si="88"/>
        <v>0</v>
      </c>
      <c r="X156" s="1314">
        <f t="shared" si="88"/>
        <v>0</v>
      </c>
      <c r="Y156" s="1314">
        <f t="shared" si="88"/>
        <v>0</v>
      </c>
      <c r="Z156" s="1314">
        <f t="shared" si="88"/>
        <v>0</v>
      </c>
      <c r="AA156" s="1314">
        <f t="shared" si="88"/>
        <v>0</v>
      </c>
      <c r="AB156" s="1314">
        <f t="shared" si="88"/>
        <v>0</v>
      </c>
      <c r="AC156" s="1314">
        <f t="shared" si="88"/>
        <v>0</v>
      </c>
      <c r="AD156" s="1294">
        <f t="shared" si="78"/>
        <v>0</v>
      </c>
      <c r="AE156" s="1295">
        <f t="shared" si="79"/>
        <v>0</v>
      </c>
      <c r="AF156" s="1313">
        <f t="shared" si="87"/>
        <v>0</v>
      </c>
      <c r="AG156" s="1314">
        <f t="shared" si="87"/>
        <v>0</v>
      </c>
      <c r="AH156" s="1315">
        <f t="shared" si="87"/>
        <v>0</v>
      </c>
      <c r="AI156" s="1315">
        <f t="shared" si="87"/>
        <v>0</v>
      </c>
      <c r="AJ156" s="1313">
        <f t="shared" si="87"/>
        <v>0</v>
      </c>
      <c r="AK156" s="1315">
        <f t="shared" si="87"/>
        <v>0</v>
      </c>
      <c r="AL156" s="1313">
        <f t="shared" si="87"/>
        <v>0</v>
      </c>
      <c r="AM156" s="1315">
        <f t="shared" si="87"/>
        <v>0</v>
      </c>
      <c r="AN156" s="1295">
        <f t="shared" si="81"/>
        <v>0</v>
      </c>
    </row>
    <row r="157" spans="1:40">
      <c r="A157" s="232"/>
      <c r="B157" s="145"/>
      <c r="C157" s="137"/>
      <c r="D157" s="137" t="str">
        <f>'Names and date input'!$D$30</f>
        <v>RP3</v>
      </c>
      <c r="E157" s="137"/>
      <c r="F157" s="137"/>
      <c r="G157" s="137"/>
      <c r="H157" s="1313">
        <f t="shared" si="85"/>
        <v>0</v>
      </c>
      <c r="I157" s="1314">
        <f t="shared" si="85"/>
        <v>0</v>
      </c>
      <c r="J157" s="1314">
        <f t="shared" si="85"/>
        <v>0</v>
      </c>
      <c r="K157" s="1314">
        <f t="shared" si="85"/>
        <v>0</v>
      </c>
      <c r="L157" s="1314">
        <f t="shared" si="85"/>
        <v>0</v>
      </c>
      <c r="M157" s="1314">
        <f t="shared" si="85"/>
        <v>0</v>
      </c>
      <c r="N157" s="1292">
        <f t="shared" si="76"/>
        <v>0</v>
      </c>
      <c r="O157" s="1313">
        <f t="shared" ref="O157:AC157" si="89">SUM(O16,O30,O44,O58,O72,O86,O100,O114,O128,O142)</f>
        <v>0</v>
      </c>
      <c r="P157" s="1314">
        <f t="shared" si="89"/>
        <v>0</v>
      </c>
      <c r="Q157" s="1314">
        <f t="shared" si="89"/>
        <v>0</v>
      </c>
      <c r="R157" s="1314">
        <f t="shared" si="89"/>
        <v>0</v>
      </c>
      <c r="S157" s="1314">
        <f t="shared" si="89"/>
        <v>0</v>
      </c>
      <c r="T157" s="1314">
        <f t="shared" si="89"/>
        <v>0</v>
      </c>
      <c r="U157" s="1314">
        <f t="shared" si="89"/>
        <v>0</v>
      </c>
      <c r="V157" s="1314">
        <f t="shared" si="89"/>
        <v>0</v>
      </c>
      <c r="W157" s="1314">
        <f t="shared" si="89"/>
        <v>0</v>
      </c>
      <c r="X157" s="1314">
        <f t="shared" si="89"/>
        <v>0</v>
      </c>
      <c r="Y157" s="1314">
        <f t="shared" si="89"/>
        <v>0</v>
      </c>
      <c r="Z157" s="1314">
        <f t="shared" si="89"/>
        <v>0</v>
      </c>
      <c r="AA157" s="1314">
        <f t="shared" si="89"/>
        <v>0</v>
      </c>
      <c r="AB157" s="1314">
        <f t="shared" si="89"/>
        <v>0</v>
      </c>
      <c r="AC157" s="1314">
        <f t="shared" si="89"/>
        <v>0</v>
      </c>
      <c r="AD157" s="1294">
        <f t="shared" si="78"/>
        <v>0</v>
      </c>
      <c r="AE157" s="1295">
        <f t="shared" si="79"/>
        <v>0</v>
      </c>
      <c r="AF157" s="1313">
        <f t="shared" si="87"/>
        <v>0</v>
      </c>
      <c r="AG157" s="1314">
        <f t="shared" si="87"/>
        <v>0</v>
      </c>
      <c r="AH157" s="1315">
        <f t="shared" si="87"/>
        <v>0</v>
      </c>
      <c r="AI157" s="1315">
        <f t="shared" si="87"/>
        <v>0</v>
      </c>
      <c r="AJ157" s="1313">
        <f t="shared" si="87"/>
        <v>0</v>
      </c>
      <c r="AK157" s="1315">
        <f t="shared" si="87"/>
        <v>0</v>
      </c>
      <c r="AL157" s="1313">
        <f t="shared" si="87"/>
        <v>0</v>
      </c>
      <c r="AM157" s="1315">
        <f t="shared" si="87"/>
        <v>0</v>
      </c>
      <c r="AN157" s="1295">
        <f t="shared" si="81"/>
        <v>0</v>
      </c>
    </row>
    <row r="158" spans="1:40">
      <c r="A158" s="232"/>
      <c r="B158" s="145"/>
      <c r="C158" s="137"/>
      <c r="D158" s="137" t="str">
        <f>'Names and date input'!$D$31</f>
        <v>RP4</v>
      </c>
      <c r="E158" s="137"/>
      <c r="F158" s="137"/>
      <c r="G158" s="137"/>
      <c r="H158" s="1313">
        <f t="shared" si="85"/>
        <v>0</v>
      </c>
      <c r="I158" s="1314">
        <f t="shared" si="85"/>
        <v>0</v>
      </c>
      <c r="J158" s="1314">
        <f t="shared" si="85"/>
        <v>0</v>
      </c>
      <c r="K158" s="1314">
        <f t="shared" si="85"/>
        <v>0</v>
      </c>
      <c r="L158" s="1314">
        <f t="shared" si="85"/>
        <v>0</v>
      </c>
      <c r="M158" s="1314">
        <f t="shared" si="85"/>
        <v>0</v>
      </c>
      <c r="N158" s="1292">
        <f t="shared" si="76"/>
        <v>0</v>
      </c>
      <c r="O158" s="1313">
        <f t="shared" ref="O158:AC158" si="90">SUM(O17,O31,O45,O59,O73,O87,O101,O115,O129,O143)</f>
        <v>0</v>
      </c>
      <c r="P158" s="1314">
        <f t="shared" si="90"/>
        <v>0</v>
      </c>
      <c r="Q158" s="1314">
        <f t="shared" si="90"/>
        <v>0</v>
      </c>
      <c r="R158" s="1314">
        <f t="shared" si="90"/>
        <v>0</v>
      </c>
      <c r="S158" s="1314">
        <f t="shared" si="90"/>
        <v>0</v>
      </c>
      <c r="T158" s="1314">
        <f t="shared" si="90"/>
        <v>0</v>
      </c>
      <c r="U158" s="1314">
        <f t="shared" si="90"/>
        <v>0</v>
      </c>
      <c r="V158" s="1314">
        <f t="shared" si="90"/>
        <v>0</v>
      </c>
      <c r="W158" s="1314">
        <f t="shared" si="90"/>
        <v>0</v>
      </c>
      <c r="X158" s="1314">
        <f t="shared" si="90"/>
        <v>0</v>
      </c>
      <c r="Y158" s="1314">
        <f t="shared" si="90"/>
        <v>0</v>
      </c>
      <c r="Z158" s="1314">
        <f t="shared" si="90"/>
        <v>0</v>
      </c>
      <c r="AA158" s="1314">
        <f t="shared" si="90"/>
        <v>0</v>
      </c>
      <c r="AB158" s="1314">
        <f t="shared" si="90"/>
        <v>0</v>
      </c>
      <c r="AC158" s="1314">
        <f t="shared" si="90"/>
        <v>0</v>
      </c>
      <c r="AD158" s="1294">
        <f t="shared" si="78"/>
        <v>0</v>
      </c>
      <c r="AE158" s="1295">
        <f t="shared" si="79"/>
        <v>0</v>
      </c>
      <c r="AF158" s="1313">
        <f t="shared" si="87"/>
        <v>0</v>
      </c>
      <c r="AG158" s="1314">
        <f t="shared" si="87"/>
        <v>0</v>
      </c>
      <c r="AH158" s="1315">
        <f t="shared" si="87"/>
        <v>0</v>
      </c>
      <c r="AI158" s="1315">
        <f t="shared" si="87"/>
        <v>0</v>
      </c>
      <c r="AJ158" s="1313">
        <f t="shared" si="87"/>
        <v>0</v>
      </c>
      <c r="AK158" s="1315">
        <f t="shared" si="87"/>
        <v>0</v>
      </c>
      <c r="AL158" s="1313">
        <f t="shared" si="87"/>
        <v>0</v>
      </c>
      <c r="AM158" s="1315">
        <f t="shared" si="87"/>
        <v>0</v>
      </c>
      <c r="AN158" s="1295">
        <f t="shared" si="81"/>
        <v>0</v>
      </c>
    </row>
    <row r="159" spans="1:40">
      <c r="A159" s="232"/>
      <c r="B159" s="145"/>
      <c r="C159" s="137"/>
      <c r="D159" s="137" t="str">
        <f>'Names and date input'!$D$32</f>
        <v>RP5</v>
      </c>
      <c r="E159" s="137"/>
      <c r="F159" s="137"/>
      <c r="G159" s="137"/>
      <c r="H159" s="1313">
        <f t="shared" si="85"/>
        <v>0</v>
      </c>
      <c r="I159" s="1314">
        <f t="shared" si="85"/>
        <v>0</v>
      </c>
      <c r="J159" s="1314">
        <f t="shared" si="85"/>
        <v>0</v>
      </c>
      <c r="K159" s="1314">
        <f t="shared" si="85"/>
        <v>0</v>
      </c>
      <c r="L159" s="1314">
        <f t="shared" si="85"/>
        <v>0</v>
      </c>
      <c r="M159" s="1314">
        <f t="shared" si="85"/>
        <v>0</v>
      </c>
      <c r="N159" s="1292">
        <f t="shared" si="76"/>
        <v>0</v>
      </c>
      <c r="O159" s="1313">
        <f t="shared" ref="O159:AC159" si="91">SUM(O18,O32,O46,O60,O74,O88,O102,O116,O130,O144)</f>
        <v>0</v>
      </c>
      <c r="P159" s="1314">
        <f t="shared" si="91"/>
        <v>0</v>
      </c>
      <c r="Q159" s="1314">
        <f t="shared" si="91"/>
        <v>0</v>
      </c>
      <c r="R159" s="1314">
        <f t="shared" si="91"/>
        <v>0</v>
      </c>
      <c r="S159" s="1314">
        <f t="shared" si="91"/>
        <v>0</v>
      </c>
      <c r="T159" s="1314">
        <f t="shared" si="91"/>
        <v>0</v>
      </c>
      <c r="U159" s="1314">
        <f t="shared" si="91"/>
        <v>0</v>
      </c>
      <c r="V159" s="1314">
        <f t="shared" si="91"/>
        <v>0</v>
      </c>
      <c r="W159" s="1314">
        <f t="shared" si="91"/>
        <v>0</v>
      </c>
      <c r="X159" s="1314">
        <f t="shared" si="91"/>
        <v>0</v>
      </c>
      <c r="Y159" s="1314">
        <f t="shared" si="91"/>
        <v>0</v>
      </c>
      <c r="Z159" s="1314">
        <f t="shared" si="91"/>
        <v>0</v>
      </c>
      <c r="AA159" s="1314">
        <f t="shared" si="91"/>
        <v>0</v>
      </c>
      <c r="AB159" s="1314">
        <f t="shared" si="91"/>
        <v>0</v>
      </c>
      <c r="AC159" s="1314">
        <f t="shared" si="91"/>
        <v>0</v>
      </c>
      <c r="AD159" s="1294">
        <f t="shared" si="78"/>
        <v>0</v>
      </c>
      <c r="AE159" s="1295">
        <f t="shared" si="79"/>
        <v>0</v>
      </c>
      <c r="AF159" s="1313">
        <f t="shared" si="87"/>
        <v>0</v>
      </c>
      <c r="AG159" s="1314">
        <f t="shared" si="87"/>
        <v>0</v>
      </c>
      <c r="AH159" s="1315">
        <f t="shared" si="87"/>
        <v>0</v>
      </c>
      <c r="AI159" s="1315">
        <f t="shared" si="87"/>
        <v>0</v>
      </c>
      <c r="AJ159" s="1313">
        <f t="shared" si="87"/>
        <v>0</v>
      </c>
      <c r="AK159" s="1315">
        <f t="shared" si="87"/>
        <v>0</v>
      </c>
      <c r="AL159" s="1313">
        <f t="shared" si="87"/>
        <v>0</v>
      </c>
      <c r="AM159" s="1315">
        <f t="shared" si="87"/>
        <v>0</v>
      </c>
      <c r="AN159" s="1295">
        <f t="shared" si="81"/>
        <v>0</v>
      </c>
    </row>
    <row r="160" spans="1:40">
      <c r="A160" s="232"/>
      <c r="B160" s="145"/>
      <c r="C160" s="137"/>
      <c r="D160" s="137" t="str">
        <f>'Names and date input'!$D$33</f>
        <v>RP6</v>
      </c>
      <c r="E160" s="137"/>
      <c r="F160" s="137"/>
      <c r="G160" s="137"/>
      <c r="H160" s="1313">
        <f t="shared" si="85"/>
        <v>0</v>
      </c>
      <c r="I160" s="1314">
        <f t="shared" si="85"/>
        <v>0</v>
      </c>
      <c r="J160" s="1314">
        <f t="shared" si="85"/>
        <v>0</v>
      </c>
      <c r="K160" s="1314">
        <f t="shared" si="85"/>
        <v>0</v>
      </c>
      <c r="L160" s="1314">
        <f t="shared" si="85"/>
        <v>0</v>
      </c>
      <c r="M160" s="1314">
        <f t="shared" si="85"/>
        <v>0</v>
      </c>
      <c r="N160" s="1292">
        <f t="shared" si="76"/>
        <v>0</v>
      </c>
      <c r="O160" s="1313">
        <f t="shared" ref="O160:AC160" si="92">SUM(O19,O33,O47,O61,O75,O89,O103,O117,O131,O145)</f>
        <v>0</v>
      </c>
      <c r="P160" s="1314">
        <f t="shared" si="92"/>
        <v>0</v>
      </c>
      <c r="Q160" s="1314">
        <f t="shared" si="92"/>
        <v>0</v>
      </c>
      <c r="R160" s="1314">
        <f t="shared" si="92"/>
        <v>0</v>
      </c>
      <c r="S160" s="1314">
        <f t="shared" si="92"/>
        <v>0</v>
      </c>
      <c r="T160" s="1314">
        <f t="shared" si="92"/>
        <v>0</v>
      </c>
      <c r="U160" s="1314">
        <f t="shared" si="92"/>
        <v>0</v>
      </c>
      <c r="V160" s="1314">
        <f t="shared" si="92"/>
        <v>0</v>
      </c>
      <c r="W160" s="1314">
        <f t="shared" si="92"/>
        <v>0</v>
      </c>
      <c r="X160" s="1314">
        <f t="shared" si="92"/>
        <v>0</v>
      </c>
      <c r="Y160" s="1314">
        <f t="shared" si="92"/>
        <v>0</v>
      </c>
      <c r="Z160" s="1314">
        <f t="shared" si="92"/>
        <v>0</v>
      </c>
      <c r="AA160" s="1314">
        <f t="shared" si="92"/>
        <v>0</v>
      </c>
      <c r="AB160" s="1314">
        <f t="shared" si="92"/>
        <v>0</v>
      </c>
      <c r="AC160" s="1314">
        <f t="shared" si="92"/>
        <v>0</v>
      </c>
      <c r="AD160" s="1294">
        <f t="shared" si="78"/>
        <v>0</v>
      </c>
      <c r="AE160" s="1295">
        <f t="shared" si="79"/>
        <v>0</v>
      </c>
      <c r="AF160" s="1313">
        <f t="shared" si="87"/>
        <v>0</v>
      </c>
      <c r="AG160" s="1314">
        <f t="shared" si="87"/>
        <v>0</v>
      </c>
      <c r="AH160" s="1315">
        <f t="shared" si="87"/>
        <v>0</v>
      </c>
      <c r="AI160" s="1315">
        <f t="shared" si="87"/>
        <v>0</v>
      </c>
      <c r="AJ160" s="1313">
        <f t="shared" si="87"/>
        <v>0</v>
      </c>
      <c r="AK160" s="1315">
        <f t="shared" si="87"/>
        <v>0</v>
      </c>
      <c r="AL160" s="1313">
        <f t="shared" si="87"/>
        <v>0</v>
      </c>
      <c r="AM160" s="1315">
        <f t="shared" si="87"/>
        <v>0</v>
      </c>
      <c r="AN160" s="1295">
        <f t="shared" si="81"/>
        <v>0</v>
      </c>
    </row>
    <row r="161" spans="1:40">
      <c r="A161" s="232"/>
      <c r="B161" s="145"/>
      <c r="C161" s="137"/>
      <c r="D161" s="137" t="str">
        <f>'Names and date input'!$D$34</f>
        <v>RP7</v>
      </c>
      <c r="E161" s="137"/>
      <c r="F161" s="137"/>
      <c r="G161" s="137"/>
      <c r="H161" s="1313">
        <f t="shared" si="85"/>
        <v>0</v>
      </c>
      <c r="I161" s="1314">
        <f t="shared" si="85"/>
        <v>0</v>
      </c>
      <c r="J161" s="1314">
        <f t="shared" si="85"/>
        <v>0</v>
      </c>
      <c r="K161" s="1314">
        <f t="shared" si="85"/>
        <v>0</v>
      </c>
      <c r="L161" s="1314">
        <f t="shared" si="85"/>
        <v>0</v>
      </c>
      <c r="M161" s="1314">
        <f t="shared" si="85"/>
        <v>0</v>
      </c>
      <c r="N161" s="1292">
        <f t="shared" si="76"/>
        <v>0</v>
      </c>
      <c r="O161" s="1313">
        <f t="shared" ref="O161:AC161" si="93">SUM(O20,O34,O48,O62,O76,O90,O104,O118,O132,O146)</f>
        <v>0</v>
      </c>
      <c r="P161" s="1314">
        <f t="shared" si="93"/>
        <v>0</v>
      </c>
      <c r="Q161" s="1314">
        <f t="shared" si="93"/>
        <v>0</v>
      </c>
      <c r="R161" s="1314">
        <f t="shared" si="93"/>
        <v>0</v>
      </c>
      <c r="S161" s="1314">
        <f t="shared" si="93"/>
        <v>0</v>
      </c>
      <c r="T161" s="1314">
        <f t="shared" si="93"/>
        <v>0</v>
      </c>
      <c r="U161" s="1314">
        <f t="shared" si="93"/>
        <v>0</v>
      </c>
      <c r="V161" s="1314">
        <f t="shared" si="93"/>
        <v>0</v>
      </c>
      <c r="W161" s="1314">
        <f t="shared" si="93"/>
        <v>0</v>
      </c>
      <c r="X161" s="1314">
        <f t="shared" si="93"/>
        <v>0</v>
      </c>
      <c r="Y161" s="1314">
        <f t="shared" si="93"/>
        <v>0</v>
      </c>
      <c r="Z161" s="1314">
        <f t="shared" si="93"/>
        <v>0</v>
      </c>
      <c r="AA161" s="1314">
        <f t="shared" si="93"/>
        <v>0</v>
      </c>
      <c r="AB161" s="1314">
        <f t="shared" si="93"/>
        <v>0</v>
      </c>
      <c r="AC161" s="1314">
        <f t="shared" si="93"/>
        <v>0</v>
      </c>
      <c r="AD161" s="1294">
        <f t="shared" si="78"/>
        <v>0</v>
      </c>
      <c r="AE161" s="1295">
        <f t="shared" si="79"/>
        <v>0</v>
      </c>
      <c r="AF161" s="1313">
        <f t="shared" si="87"/>
        <v>0</v>
      </c>
      <c r="AG161" s="1314">
        <f t="shared" si="87"/>
        <v>0</v>
      </c>
      <c r="AH161" s="1315">
        <f t="shared" si="87"/>
        <v>0</v>
      </c>
      <c r="AI161" s="1315">
        <f t="shared" si="87"/>
        <v>0</v>
      </c>
      <c r="AJ161" s="1313">
        <f t="shared" si="87"/>
        <v>0</v>
      </c>
      <c r="AK161" s="1315">
        <f t="shared" si="87"/>
        <v>0</v>
      </c>
      <c r="AL161" s="1313">
        <f t="shared" si="87"/>
        <v>0</v>
      </c>
      <c r="AM161" s="1315">
        <f t="shared" si="87"/>
        <v>0</v>
      </c>
      <c r="AN161" s="1295">
        <f t="shared" si="81"/>
        <v>0</v>
      </c>
    </row>
    <row r="162" spans="1:40">
      <c r="A162" s="232"/>
      <c r="B162" s="145"/>
      <c r="C162" s="137"/>
      <c r="D162" s="137" t="str">
        <f>'Names and date input'!$D$35</f>
        <v>RP8</v>
      </c>
      <c r="E162" s="137"/>
      <c r="F162" s="137"/>
      <c r="G162" s="137"/>
      <c r="H162" s="1313">
        <f t="shared" si="85"/>
        <v>0</v>
      </c>
      <c r="I162" s="1314">
        <f t="shared" si="85"/>
        <v>0</v>
      </c>
      <c r="J162" s="1314">
        <f t="shared" si="85"/>
        <v>0</v>
      </c>
      <c r="K162" s="1314">
        <f t="shared" si="85"/>
        <v>0</v>
      </c>
      <c r="L162" s="1314">
        <f t="shared" si="85"/>
        <v>0</v>
      </c>
      <c r="M162" s="1314">
        <f t="shared" si="85"/>
        <v>0</v>
      </c>
      <c r="N162" s="1292">
        <f t="shared" si="76"/>
        <v>0</v>
      </c>
      <c r="O162" s="1313">
        <f t="shared" ref="O162:AC162" si="94">SUM(O21,O35,O49,O63,O77,O91,O105,O119,O133,O147)</f>
        <v>0</v>
      </c>
      <c r="P162" s="1314">
        <f t="shared" si="94"/>
        <v>0</v>
      </c>
      <c r="Q162" s="1314">
        <f t="shared" si="94"/>
        <v>0</v>
      </c>
      <c r="R162" s="1314">
        <f t="shared" si="94"/>
        <v>0</v>
      </c>
      <c r="S162" s="1314">
        <f t="shared" si="94"/>
        <v>0</v>
      </c>
      <c r="T162" s="1314">
        <f t="shared" si="94"/>
        <v>0</v>
      </c>
      <c r="U162" s="1314">
        <f t="shared" si="94"/>
        <v>0</v>
      </c>
      <c r="V162" s="1314">
        <f t="shared" si="94"/>
        <v>0</v>
      </c>
      <c r="W162" s="1314">
        <f t="shared" si="94"/>
        <v>0</v>
      </c>
      <c r="X162" s="1314">
        <f t="shared" si="94"/>
        <v>0</v>
      </c>
      <c r="Y162" s="1314">
        <f t="shared" si="94"/>
        <v>0</v>
      </c>
      <c r="Z162" s="1314">
        <f t="shared" si="94"/>
        <v>0</v>
      </c>
      <c r="AA162" s="1314">
        <f t="shared" si="94"/>
        <v>0</v>
      </c>
      <c r="AB162" s="1314">
        <f t="shared" si="94"/>
        <v>0</v>
      </c>
      <c r="AC162" s="1314">
        <f t="shared" si="94"/>
        <v>0</v>
      </c>
      <c r="AD162" s="1294">
        <f t="shared" si="78"/>
        <v>0</v>
      </c>
      <c r="AE162" s="1295">
        <f t="shared" si="79"/>
        <v>0</v>
      </c>
      <c r="AF162" s="1313">
        <f t="shared" si="87"/>
        <v>0</v>
      </c>
      <c r="AG162" s="1314">
        <f t="shared" si="87"/>
        <v>0</v>
      </c>
      <c r="AH162" s="1315">
        <f t="shared" si="87"/>
        <v>0</v>
      </c>
      <c r="AI162" s="1315">
        <f t="shared" si="87"/>
        <v>0</v>
      </c>
      <c r="AJ162" s="1313">
        <f t="shared" si="87"/>
        <v>0</v>
      </c>
      <c r="AK162" s="1315">
        <f t="shared" si="87"/>
        <v>0</v>
      </c>
      <c r="AL162" s="1313">
        <f t="shared" si="87"/>
        <v>0</v>
      </c>
      <c r="AM162" s="1315">
        <f t="shared" si="87"/>
        <v>0</v>
      </c>
      <c r="AN162" s="1295">
        <f t="shared" si="81"/>
        <v>0</v>
      </c>
    </row>
    <row r="163" spans="1:40">
      <c r="A163" s="232"/>
      <c r="B163" s="145"/>
      <c r="C163" s="137"/>
      <c r="D163" s="137" t="str">
        <f>'Names and date input'!$D$36</f>
        <v>RP9</v>
      </c>
      <c r="E163" s="137"/>
      <c r="F163" s="137"/>
      <c r="G163" s="137"/>
      <c r="H163" s="1313">
        <f t="shared" si="85"/>
        <v>0</v>
      </c>
      <c r="I163" s="1314">
        <f t="shared" si="85"/>
        <v>0</v>
      </c>
      <c r="J163" s="1314">
        <f t="shared" si="85"/>
        <v>0</v>
      </c>
      <c r="K163" s="1314">
        <f t="shared" si="85"/>
        <v>0</v>
      </c>
      <c r="L163" s="1314">
        <f t="shared" si="85"/>
        <v>0</v>
      </c>
      <c r="M163" s="1314">
        <f t="shared" si="85"/>
        <v>0</v>
      </c>
      <c r="N163" s="1292">
        <f t="shared" si="76"/>
        <v>0</v>
      </c>
      <c r="O163" s="1313">
        <f t="shared" ref="O163:AC163" si="95">SUM(O22,O36,O50,O64,O78,O92,O106,O120,O134,O148)</f>
        <v>0</v>
      </c>
      <c r="P163" s="1314">
        <f t="shared" si="95"/>
        <v>0</v>
      </c>
      <c r="Q163" s="1314">
        <f t="shared" si="95"/>
        <v>0</v>
      </c>
      <c r="R163" s="1314">
        <f t="shared" si="95"/>
        <v>0</v>
      </c>
      <c r="S163" s="1314">
        <f t="shared" si="95"/>
        <v>0</v>
      </c>
      <c r="T163" s="1314">
        <f t="shared" si="95"/>
        <v>0</v>
      </c>
      <c r="U163" s="1314">
        <f t="shared" si="95"/>
        <v>0</v>
      </c>
      <c r="V163" s="1314">
        <f t="shared" si="95"/>
        <v>0</v>
      </c>
      <c r="W163" s="1314">
        <f t="shared" si="95"/>
        <v>0</v>
      </c>
      <c r="X163" s="1314">
        <f t="shared" si="95"/>
        <v>0</v>
      </c>
      <c r="Y163" s="1314">
        <f t="shared" si="95"/>
        <v>0</v>
      </c>
      <c r="Z163" s="1314">
        <f t="shared" si="95"/>
        <v>0</v>
      </c>
      <c r="AA163" s="1314">
        <f t="shared" si="95"/>
        <v>0</v>
      </c>
      <c r="AB163" s="1314">
        <f t="shared" si="95"/>
        <v>0</v>
      </c>
      <c r="AC163" s="1314">
        <f t="shared" si="95"/>
        <v>0</v>
      </c>
      <c r="AD163" s="1294">
        <f t="shared" si="78"/>
        <v>0</v>
      </c>
      <c r="AE163" s="1295">
        <f t="shared" si="79"/>
        <v>0</v>
      </c>
      <c r="AF163" s="1313">
        <f t="shared" si="87"/>
        <v>0</v>
      </c>
      <c r="AG163" s="1314">
        <f t="shared" si="87"/>
        <v>0</v>
      </c>
      <c r="AH163" s="1315">
        <f t="shared" si="87"/>
        <v>0</v>
      </c>
      <c r="AI163" s="1315">
        <f t="shared" si="87"/>
        <v>0</v>
      </c>
      <c r="AJ163" s="1313">
        <f t="shared" si="87"/>
        <v>0</v>
      </c>
      <c r="AK163" s="1315">
        <f t="shared" si="87"/>
        <v>0</v>
      </c>
      <c r="AL163" s="1313">
        <f t="shared" si="87"/>
        <v>0</v>
      </c>
      <c r="AM163" s="1315">
        <f t="shared" si="87"/>
        <v>0</v>
      </c>
      <c r="AN163" s="1295">
        <f t="shared" si="81"/>
        <v>0</v>
      </c>
    </row>
    <row r="164" spans="1:40">
      <c r="A164" s="232"/>
      <c r="B164" s="145"/>
      <c r="C164" s="137"/>
      <c r="D164" s="137" t="str">
        <f>'Names and date input'!$D$37</f>
        <v>RP10</v>
      </c>
      <c r="E164" s="137"/>
      <c r="F164" s="137"/>
      <c r="G164" s="137"/>
      <c r="H164" s="1313">
        <f t="shared" si="85"/>
        <v>0</v>
      </c>
      <c r="I164" s="1314">
        <f t="shared" si="85"/>
        <v>0</v>
      </c>
      <c r="J164" s="1314">
        <f t="shared" si="85"/>
        <v>0</v>
      </c>
      <c r="K164" s="1314">
        <f t="shared" si="85"/>
        <v>0</v>
      </c>
      <c r="L164" s="1314">
        <f t="shared" si="85"/>
        <v>0</v>
      </c>
      <c r="M164" s="1314">
        <f t="shared" si="85"/>
        <v>0</v>
      </c>
      <c r="N164" s="1292">
        <f t="shared" si="76"/>
        <v>0</v>
      </c>
      <c r="O164" s="1313">
        <f t="shared" ref="O164:AC164" si="96">SUM(O23,O37,O51,O65,O79,O93,O107,O121,O135,O149)</f>
        <v>0</v>
      </c>
      <c r="P164" s="1314">
        <f t="shared" si="96"/>
        <v>0</v>
      </c>
      <c r="Q164" s="1314">
        <f t="shared" si="96"/>
        <v>0</v>
      </c>
      <c r="R164" s="1314">
        <f t="shared" si="96"/>
        <v>0</v>
      </c>
      <c r="S164" s="1314">
        <f t="shared" si="96"/>
        <v>0</v>
      </c>
      <c r="T164" s="1314">
        <f t="shared" si="96"/>
        <v>0</v>
      </c>
      <c r="U164" s="1314">
        <f t="shared" si="96"/>
        <v>0</v>
      </c>
      <c r="V164" s="1314">
        <f t="shared" si="96"/>
        <v>0</v>
      </c>
      <c r="W164" s="1314">
        <f t="shared" si="96"/>
        <v>0</v>
      </c>
      <c r="X164" s="1314">
        <f t="shared" si="96"/>
        <v>0</v>
      </c>
      <c r="Y164" s="1314">
        <f t="shared" si="96"/>
        <v>0</v>
      </c>
      <c r="Z164" s="1314">
        <f t="shared" si="96"/>
        <v>0</v>
      </c>
      <c r="AA164" s="1314">
        <f t="shared" si="96"/>
        <v>0</v>
      </c>
      <c r="AB164" s="1314">
        <f t="shared" si="96"/>
        <v>0</v>
      </c>
      <c r="AC164" s="1314">
        <f t="shared" si="96"/>
        <v>0</v>
      </c>
      <c r="AD164" s="1294">
        <f t="shared" si="78"/>
        <v>0</v>
      </c>
      <c r="AE164" s="1295">
        <f t="shared" si="79"/>
        <v>0</v>
      </c>
      <c r="AF164" s="1313">
        <f t="shared" si="87"/>
        <v>0</v>
      </c>
      <c r="AG164" s="1314">
        <f t="shared" si="87"/>
        <v>0</v>
      </c>
      <c r="AH164" s="1315">
        <f t="shared" si="87"/>
        <v>0</v>
      </c>
      <c r="AI164" s="1315">
        <f t="shared" si="87"/>
        <v>0</v>
      </c>
      <c r="AJ164" s="1313">
        <f t="shared" si="87"/>
        <v>0</v>
      </c>
      <c r="AK164" s="1315">
        <f t="shared" si="87"/>
        <v>0</v>
      </c>
      <c r="AL164" s="1313">
        <f t="shared" si="87"/>
        <v>0</v>
      </c>
      <c r="AM164" s="1315">
        <f t="shared" si="87"/>
        <v>0</v>
      </c>
      <c r="AN164" s="1295">
        <f t="shared" si="81"/>
        <v>0</v>
      </c>
    </row>
    <row r="165" spans="1:40" s="157" customFormat="1">
      <c r="A165" s="232"/>
      <c r="B165" s="147"/>
      <c r="C165" s="145"/>
      <c r="D165" s="145"/>
      <c r="E165" s="145"/>
      <c r="F165" s="146"/>
      <c r="G165" s="145"/>
      <c r="H165" s="687"/>
      <c r="I165" s="635"/>
      <c r="J165" s="635"/>
      <c r="K165" s="635"/>
      <c r="L165" s="635"/>
      <c r="M165" s="635"/>
      <c r="N165" s="579"/>
      <c r="O165" s="988"/>
      <c r="P165" s="635"/>
      <c r="Q165" s="635"/>
      <c r="R165" s="635"/>
      <c r="S165" s="635"/>
      <c r="T165" s="635"/>
      <c r="U165" s="635"/>
      <c r="V165" s="635"/>
      <c r="W165" s="635"/>
      <c r="X165" s="635"/>
      <c r="Y165" s="635"/>
      <c r="Z165" s="635"/>
      <c r="AA165" s="635"/>
      <c r="AB165" s="635"/>
      <c r="AC165" s="635"/>
      <c r="AD165" s="636"/>
      <c r="AE165" s="585"/>
      <c r="AF165" s="1197"/>
      <c r="AG165" s="695"/>
      <c r="AH165" s="694"/>
      <c r="AI165" s="694"/>
      <c r="AJ165" s="687"/>
      <c r="AK165" s="636"/>
      <c r="AL165" s="687"/>
      <c r="AM165" s="636"/>
      <c r="AN165" s="585"/>
    </row>
    <row r="166" spans="1:40" s="157" customFormat="1">
      <c r="A166" s="232"/>
      <c r="B166" s="452" t="s">
        <v>720</v>
      </c>
      <c r="C166" s="162"/>
      <c r="D166" s="145"/>
      <c r="E166" s="145"/>
      <c r="F166" s="145"/>
      <c r="G166" s="145"/>
      <c r="H166" s="687">
        <f t="shared" ref="H166:AM166" si="97">SUM(H167:H168)</f>
        <v>0</v>
      </c>
      <c r="I166" s="635">
        <f t="shared" si="97"/>
        <v>0</v>
      </c>
      <c r="J166" s="635">
        <f t="shared" si="97"/>
        <v>0</v>
      </c>
      <c r="K166" s="635">
        <f t="shared" si="97"/>
        <v>0</v>
      </c>
      <c r="L166" s="635">
        <f t="shared" si="97"/>
        <v>0</v>
      </c>
      <c r="M166" s="635">
        <f t="shared" si="97"/>
        <v>0</v>
      </c>
      <c r="N166" s="578">
        <f t="shared" si="97"/>
        <v>0</v>
      </c>
      <c r="O166" s="988">
        <f t="shared" si="97"/>
        <v>0</v>
      </c>
      <c r="P166" s="635">
        <f t="shared" si="97"/>
        <v>0</v>
      </c>
      <c r="Q166" s="635">
        <f t="shared" si="97"/>
        <v>0</v>
      </c>
      <c r="R166" s="635">
        <f t="shared" si="97"/>
        <v>0</v>
      </c>
      <c r="S166" s="635">
        <f t="shared" si="97"/>
        <v>0</v>
      </c>
      <c r="T166" s="635">
        <f t="shared" si="97"/>
        <v>0</v>
      </c>
      <c r="U166" s="635">
        <f t="shared" si="97"/>
        <v>0</v>
      </c>
      <c r="V166" s="635">
        <f t="shared" si="97"/>
        <v>0</v>
      </c>
      <c r="W166" s="635">
        <f t="shared" si="97"/>
        <v>0</v>
      </c>
      <c r="X166" s="635">
        <f t="shared" si="97"/>
        <v>0</v>
      </c>
      <c r="Y166" s="635">
        <f t="shared" si="97"/>
        <v>0</v>
      </c>
      <c r="Z166" s="635">
        <f t="shared" si="97"/>
        <v>0</v>
      </c>
      <c r="AA166" s="635">
        <f t="shared" si="97"/>
        <v>0</v>
      </c>
      <c r="AB166" s="635">
        <f t="shared" si="97"/>
        <v>0</v>
      </c>
      <c r="AC166" s="635">
        <f t="shared" si="97"/>
        <v>0</v>
      </c>
      <c r="AD166" s="573">
        <f t="shared" si="97"/>
        <v>0</v>
      </c>
      <c r="AE166" s="584">
        <f t="shared" si="97"/>
        <v>0</v>
      </c>
      <c r="AF166" s="987">
        <f t="shared" si="97"/>
        <v>0</v>
      </c>
      <c r="AG166" s="689">
        <f t="shared" si="97"/>
        <v>0</v>
      </c>
      <c r="AH166" s="558">
        <f t="shared" si="97"/>
        <v>0</v>
      </c>
      <c r="AI166" s="558">
        <f t="shared" si="97"/>
        <v>0</v>
      </c>
      <c r="AJ166" s="1180">
        <f t="shared" si="97"/>
        <v>0</v>
      </c>
      <c r="AK166" s="690">
        <f t="shared" si="97"/>
        <v>0</v>
      </c>
      <c r="AL166" s="987">
        <f t="shared" si="97"/>
        <v>0</v>
      </c>
      <c r="AM166" s="558">
        <f t="shared" si="97"/>
        <v>0</v>
      </c>
      <c r="AN166" s="584">
        <f t="shared" ref="AN166:AN178" si="98">SUM(AE166:AM166)</f>
        <v>0</v>
      </c>
    </row>
    <row r="167" spans="1:40">
      <c r="A167" s="232"/>
      <c r="B167" s="145"/>
      <c r="C167" s="137"/>
      <c r="D167" s="137" t="s">
        <v>702</v>
      </c>
      <c r="E167" s="137"/>
      <c r="F167" s="137"/>
      <c r="G167" s="137"/>
      <c r="H167" s="691"/>
      <c r="I167" s="692"/>
      <c r="J167" s="692"/>
      <c r="K167" s="692"/>
      <c r="L167" s="692"/>
      <c r="M167" s="692"/>
      <c r="N167" s="578">
        <f t="shared" ref="N167:N178" si="99">SUM(H167:M167)</f>
        <v>0</v>
      </c>
      <c r="O167" s="692"/>
      <c r="P167" s="692"/>
      <c r="Q167" s="692"/>
      <c r="R167" s="692"/>
      <c r="S167" s="692"/>
      <c r="T167" s="692"/>
      <c r="U167" s="692"/>
      <c r="V167" s="692"/>
      <c r="W167" s="692"/>
      <c r="X167" s="692"/>
      <c r="Y167" s="692"/>
      <c r="Z167" s="692"/>
      <c r="AA167" s="692"/>
      <c r="AB167" s="692"/>
      <c r="AC167" s="692"/>
      <c r="AD167" s="573">
        <f t="shared" ref="AD167:AD178" si="100">SUM(O167:AC167)</f>
        <v>0</v>
      </c>
      <c r="AE167" s="584">
        <f t="shared" ref="AE167:AE178" si="101">N167+AD167</f>
        <v>0</v>
      </c>
      <c r="AF167" s="691"/>
      <c r="AG167" s="692"/>
      <c r="AH167" s="693"/>
      <c r="AI167" s="693"/>
      <c r="AJ167" s="691"/>
      <c r="AK167" s="693"/>
      <c r="AL167" s="691"/>
      <c r="AM167" s="693"/>
      <c r="AN167" s="584">
        <f t="shared" si="98"/>
        <v>0</v>
      </c>
    </row>
    <row r="168" spans="1:40">
      <c r="A168" s="232"/>
      <c r="B168" s="145"/>
      <c r="C168" s="137"/>
      <c r="D168" s="137" t="s">
        <v>832</v>
      </c>
      <c r="E168" s="137"/>
      <c r="F168" s="137"/>
      <c r="G168" s="137"/>
      <c r="H168" s="687">
        <f t="shared" ref="H168:M168" si="102">SUM(H169:H178)</f>
        <v>0</v>
      </c>
      <c r="I168" s="635">
        <f t="shared" si="102"/>
        <v>0</v>
      </c>
      <c r="J168" s="635">
        <f t="shared" si="102"/>
        <v>0</v>
      </c>
      <c r="K168" s="635">
        <f t="shared" si="102"/>
        <v>0</v>
      </c>
      <c r="L168" s="635">
        <f t="shared" si="102"/>
        <v>0</v>
      </c>
      <c r="M168" s="635">
        <f t="shared" si="102"/>
        <v>0</v>
      </c>
      <c r="N168" s="578">
        <f t="shared" si="99"/>
        <v>0</v>
      </c>
      <c r="O168" s="988">
        <f t="shared" ref="O168:AC168" si="103">SUM(O169:O178)</f>
        <v>0</v>
      </c>
      <c r="P168" s="635">
        <f t="shared" si="103"/>
        <v>0</v>
      </c>
      <c r="Q168" s="635">
        <f t="shared" si="103"/>
        <v>0</v>
      </c>
      <c r="R168" s="635">
        <f t="shared" si="103"/>
        <v>0</v>
      </c>
      <c r="S168" s="635">
        <f t="shared" si="103"/>
        <v>0</v>
      </c>
      <c r="T168" s="635">
        <f t="shared" si="103"/>
        <v>0</v>
      </c>
      <c r="U168" s="635">
        <f t="shared" si="103"/>
        <v>0</v>
      </c>
      <c r="V168" s="635">
        <f t="shared" si="103"/>
        <v>0</v>
      </c>
      <c r="W168" s="635">
        <f t="shared" si="103"/>
        <v>0</v>
      </c>
      <c r="X168" s="635">
        <f t="shared" si="103"/>
        <v>0</v>
      </c>
      <c r="Y168" s="635">
        <f t="shared" si="103"/>
        <v>0</v>
      </c>
      <c r="Z168" s="635">
        <f t="shared" si="103"/>
        <v>0</v>
      </c>
      <c r="AA168" s="635">
        <f t="shared" si="103"/>
        <v>0</v>
      </c>
      <c r="AB168" s="635">
        <f t="shared" si="103"/>
        <v>0</v>
      </c>
      <c r="AC168" s="635">
        <f t="shared" si="103"/>
        <v>0</v>
      </c>
      <c r="AD168" s="573">
        <f t="shared" si="100"/>
        <v>0</v>
      </c>
      <c r="AE168" s="584">
        <f t="shared" si="101"/>
        <v>0</v>
      </c>
      <c r="AF168" s="687">
        <f t="shared" ref="AF168:AM168" si="104">SUM(AF169:AF178)</f>
        <v>0</v>
      </c>
      <c r="AG168" s="635">
        <f t="shared" si="104"/>
        <v>0</v>
      </c>
      <c r="AH168" s="636">
        <f t="shared" si="104"/>
        <v>0</v>
      </c>
      <c r="AI168" s="636">
        <f t="shared" si="104"/>
        <v>0</v>
      </c>
      <c r="AJ168" s="687">
        <f t="shared" si="104"/>
        <v>0</v>
      </c>
      <c r="AK168" s="636">
        <f t="shared" si="104"/>
        <v>0</v>
      </c>
      <c r="AL168" s="687">
        <f t="shared" si="104"/>
        <v>0</v>
      </c>
      <c r="AM168" s="636">
        <f t="shared" si="104"/>
        <v>0</v>
      </c>
      <c r="AN168" s="584">
        <f t="shared" si="98"/>
        <v>0</v>
      </c>
    </row>
    <row r="169" spans="1:40">
      <c r="A169" s="232"/>
      <c r="B169" s="145"/>
      <c r="C169" s="137"/>
      <c r="D169" s="137" t="str">
        <f>'Names and date input'!$D$28</f>
        <v>RP1</v>
      </c>
      <c r="E169" s="137"/>
      <c r="F169" s="137"/>
      <c r="G169" s="137"/>
      <c r="H169" s="691"/>
      <c r="I169" s="692"/>
      <c r="J169" s="692"/>
      <c r="K169" s="692"/>
      <c r="L169" s="692"/>
      <c r="M169" s="692"/>
      <c r="N169" s="578">
        <f t="shared" si="99"/>
        <v>0</v>
      </c>
      <c r="O169" s="691"/>
      <c r="P169" s="692"/>
      <c r="Q169" s="692"/>
      <c r="R169" s="692"/>
      <c r="S169" s="692"/>
      <c r="T169" s="692"/>
      <c r="U169" s="692"/>
      <c r="V169" s="692"/>
      <c r="W169" s="692"/>
      <c r="X169" s="692"/>
      <c r="Y169" s="692"/>
      <c r="Z169" s="692"/>
      <c r="AA169" s="692"/>
      <c r="AB169" s="692"/>
      <c r="AC169" s="692"/>
      <c r="AD169" s="573">
        <f t="shared" si="100"/>
        <v>0</v>
      </c>
      <c r="AE169" s="584">
        <f t="shared" si="101"/>
        <v>0</v>
      </c>
      <c r="AF169" s="691"/>
      <c r="AG169" s="692"/>
      <c r="AH169" s="693"/>
      <c r="AI169" s="693"/>
      <c r="AJ169" s="691"/>
      <c r="AK169" s="693"/>
      <c r="AL169" s="691"/>
      <c r="AM169" s="693"/>
      <c r="AN169" s="584">
        <f t="shared" si="98"/>
        <v>0</v>
      </c>
    </row>
    <row r="170" spans="1:40">
      <c r="A170" s="232"/>
      <c r="B170" s="145"/>
      <c r="C170" s="137"/>
      <c r="D170" s="137" t="str">
        <f>'Names and date input'!$D$29</f>
        <v>RP2</v>
      </c>
      <c r="E170" s="137"/>
      <c r="F170" s="137"/>
      <c r="G170" s="137"/>
      <c r="H170" s="691"/>
      <c r="I170" s="692"/>
      <c r="J170" s="692"/>
      <c r="K170" s="692"/>
      <c r="L170" s="692"/>
      <c r="M170" s="692"/>
      <c r="N170" s="578">
        <f t="shared" si="99"/>
        <v>0</v>
      </c>
      <c r="O170" s="691"/>
      <c r="P170" s="692"/>
      <c r="Q170" s="692"/>
      <c r="R170" s="692"/>
      <c r="S170" s="692"/>
      <c r="T170" s="692"/>
      <c r="U170" s="692"/>
      <c r="V170" s="692"/>
      <c r="W170" s="692"/>
      <c r="X170" s="692"/>
      <c r="Y170" s="692"/>
      <c r="Z170" s="692"/>
      <c r="AA170" s="692"/>
      <c r="AB170" s="692"/>
      <c r="AC170" s="692"/>
      <c r="AD170" s="573">
        <f t="shared" si="100"/>
        <v>0</v>
      </c>
      <c r="AE170" s="584">
        <f t="shared" si="101"/>
        <v>0</v>
      </c>
      <c r="AF170" s="691"/>
      <c r="AG170" s="692"/>
      <c r="AH170" s="693"/>
      <c r="AI170" s="693"/>
      <c r="AJ170" s="691"/>
      <c r="AK170" s="693"/>
      <c r="AL170" s="691"/>
      <c r="AM170" s="693"/>
      <c r="AN170" s="584">
        <f t="shared" si="98"/>
        <v>0</v>
      </c>
    </row>
    <row r="171" spans="1:40">
      <c r="A171" s="232"/>
      <c r="B171" s="145"/>
      <c r="C171" s="137"/>
      <c r="D171" s="137" t="str">
        <f>'Names and date input'!$D$30</f>
        <v>RP3</v>
      </c>
      <c r="E171" s="137"/>
      <c r="F171" s="137"/>
      <c r="G171" s="137"/>
      <c r="H171" s="691"/>
      <c r="I171" s="692"/>
      <c r="J171" s="692"/>
      <c r="K171" s="692"/>
      <c r="L171" s="692"/>
      <c r="M171" s="692"/>
      <c r="N171" s="578">
        <f t="shared" si="99"/>
        <v>0</v>
      </c>
      <c r="O171" s="691"/>
      <c r="P171" s="692"/>
      <c r="Q171" s="692"/>
      <c r="R171" s="692"/>
      <c r="S171" s="692"/>
      <c r="T171" s="692"/>
      <c r="U171" s="692"/>
      <c r="V171" s="692"/>
      <c r="W171" s="692"/>
      <c r="X171" s="692"/>
      <c r="Y171" s="692"/>
      <c r="Z171" s="692"/>
      <c r="AA171" s="692"/>
      <c r="AB171" s="692"/>
      <c r="AC171" s="692"/>
      <c r="AD171" s="573">
        <f t="shared" si="100"/>
        <v>0</v>
      </c>
      <c r="AE171" s="584">
        <f t="shared" si="101"/>
        <v>0</v>
      </c>
      <c r="AF171" s="691"/>
      <c r="AG171" s="692"/>
      <c r="AH171" s="693"/>
      <c r="AI171" s="693"/>
      <c r="AJ171" s="691"/>
      <c r="AK171" s="693"/>
      <c r="AL171" s="691"/>
      <c r="AM171" s="693"/>
      <c r="AN171" s="584">
        <f t="shared" si="98"/>
        <v>0</v>
      </c>
    </row>
    <row r="172" spans="1:40">
      <c r="A172" s="232"/>
      <c r="B172" s="145"/>
      <c r="C172" s="137"/>
      <c r="D172" s="137" t="str">
        <f>'Names and date input'!$D$31</f>
        <v>RP4</v>
      </c>
      <c r="E172" s="137"/>
      <c r="F172" s="137"/>
      <c r="G172" s="137"/>
      <c r="H172" s="691"/>
      <c r="I172" s="692"/>
      <c r="J172" s="692"/>
      <c r="K172" s="692"/>
      <c r="L172" s="692"/>
      <c r="M172" s="692"/>
      <c r="N172" s="578">
        <f t="shared" si="99"/>
        <v>0</v>
      </c>
      <c r="O172" s="691"/>
      <c r="P172" s="692"/>
      <c r="Q172" s="692"/>
      <c r="R172" s="692"/>
      <c r="S172" s="692"/>
      <c r="T172" s="692"/>
      <c r="U172" s="692"/>
      <c r="V172" s="692"/>
      <c r="W172" s="692"/>
      <c r="X172" s="692"/>
      <c r="Y172" s="692"/>
      <c r="Z172" s="692"/>
      <c r="AA172" s="692"/>
      <c r="AB172" s="692"/>
      <c r="AC172" s="692"/>
      <c r="AD172" s="573">
        <f t="shared" si="100"/>
        <v>0</v>
      </c>
      <c r="AE172" s="584">
        <f t="shared" si="101"/>
        <v>0</v>
      </c>
      <c r="AF172" s="691"/>
      <c r="AG172" s="692"/>
      <c r="AH172" s="693"/>
      <c r="AI172" s="693"/>
      <c r="AJ172" s="691"/>
      <c r="AK172" s="693"/>
      <c r="AL172" s="691"/>
      <c r="AM172" s="693"/>
      <c r="AN172" s="584">
        <f t="shared" si="98"/>
        <v>0</v>
      </c>
    </row>
    <row r="173" spans="1:40">
      <c r="A173" s="232"/>
      <c r="B173" s="145"/>
      <c r="C173" s="137"/>
      <c r="D173" s="137" t="str">
        <f>'Names and date input'!$D$32</f>
        <v>RP5</v>
      </c>
      <c r="E173" s="137"/>
      <c r="F173" s="137"/>
      <c r="G173" s="137"/>
      <c r="H173" s="691"/>
      <c r="I173" s="692"/>
      <c r="J173" s="692"/>
      <c r="K173" s="692"/>
      <c r="L173" s="692"/>
      <c r="M173" s="692"/>
      <c r="N173" s="578">
        <f t="shared" si="99"/>
        <v>0</v>
      </c>
      <c r="O173" s="691"/>
      <c r="P173" s="692"/>
      <c r="Q173" s="692"/>
      <c r="R173" s="692"/>
      <c r="S173" s="692"/>
      <c r="T173" s="692"/>
      <c r="U173" s="692"/>
      <c r="V173" s="692"/>
      <c r="W173" s="692"/>
      <c r="X173" s="692"/>
      <c r="Y173" s="692"/>
      <c r="Z173" s="692"/>
      <c r="AA173" s="692"/>
      <c r="AB173" s="692"/>
      <c r="AC173" s="692"/>
      <c r="AD173" s="573">
        <f t="shared" si="100"/>
        <v>0</v>
      </c>
      <c r="AE173" s="584">
        <f t="shared" si="101"/>
        <v>0</v>
      </c>
      <c r="AF173" s="691"/>
      <c r="AG173" s="692"/>
      <c r="AH173" s="693"/>
      <c r="AI173" s="693"/>
      <c r="AJ173" s="691"/>
      <c r="AK173" s="693"/>
      <c r="AL173" s="691"/>
      <c r="AM173" s="693"/>
      <c r="AN173" s="584">
        <f t="shared" si="98"/>
        <v>0</v>
      </c>
    </row>
    <row r="174" spans="1:40">
      <c r="A174" s="232"/>
      <c r="B174" s="145"/>
      <c r="C174" s="137"/>
      <c r="D174" s="137" t="str">
        <f>'Names and date input'!$D$33</f>
        <v>RP6</v>
      </c>
      <c r="E174" s="137"/>
      <c r="F174" s="137"/>
      <c r="G174" s="137"/>
      <c r="H174" s="691"/>
      <c r="I174" s="692"/>
      <c r="J174" s="692"/>
      <c r="K174" s="692"/>
      <c r="L174" s="692"/>
      <c r="M174" s="692"/>
      <c r="N174" s="578">
        <f t="shared" si="99"/>
        <v>0</v>
      </c>
      <c r="O174" s="691"/>
      <c r="P174" s="692"/>
      <c r="Q174" s="692"/>
      <c r="R174" s="692"/>
      <c r="S174" s="692"/>
      <c r="T174" s="692"/>
      <c r="U174" s="692"/>
      <c r="V174" s="692"/>
      <c r="W174" s="692"/>
      <c r="X174" s="692"/>
      <c r="Y174" s="692"/>
      <c r="Z174" s="692"/>
      <c r="AA174" s="692"/>
      <c r="AB174" s="692"/>
      <c r="AC174" s="692"/>
      <c r="AD174" s="573">
        <f t="shared" si="100"/>
        <v>0</v>
      </c>
      <c r="AE174" s="584">
        <f t="shared" si="101"/>
        <v>0</v>
      </c>
      <c r="AF174" s="691"/>
      <c r="AG174" s="692"/>
      <c r="AH174" s="693"/>
      <c r="AI174" s="693"/>
      <c r="AJ174" s="691"/>
      <c r="AK174" s="693"/>
      <c r="AL174" s="691"/>
      <c r="AM174" s="693"/>
      <c r="AN174" s="584">
        <f t="shared" si="98"/>
        <v>0</v>
      </c>
    </row>
    <row r="175" spans="1:40">
      <c r="A175" s="232"/>
      <c r="B175" s="145"/>
      <c r="C175" s="137"/>
      <c r="D175" s="137" t="str">
        <f>'Names and date input'!$D$34</f>
        <v>RP7</v>
      </c>
      <c r="E175" s="137"/>
      <c r="F175" s="137"/>
      <c r="G175" s="137"/>
      <c r="H175" s="691"/>
      <c r="I175" s="692"/>
      <c r="J175" s="692"/>
      <c r="K175" s="692"/>
      <c r="L175" s="692"/>
      <c r="M175" s="692"/>
      <c r="N175" s="578">
        <f t="shared" si="99"/>
        <v>0</v>
      </c>
      <c r="O175" s="691"/>
      <c r="P175" s="692"/>
      <c r="Q175" s="692"/>
      <c r="R175" s="692"/>
      <c r="S175" s="692"/>
      <c r="T175" s="692"/>
      <c r="U175" s="692"/>
      <c r="V175" s="692"/>
      <c r="W175" s="692"/>
      <c r="X175" s="692"/>
      <c r="Y175" s="692"/>
      <c r="Z175" s="692"/>
      <c r="AA175" s="692"/>
      <c r="AB175" s="692"/>
      <c r="AC175" s="692"/>
      <c r="AD175" s="573">
        <f t="shared" si="100"/>
        <v>0</v>
      </c>
      <c r="AE175" s="584">
        <f t="shared" si="101"/>
        <v>0</v>
      </c>
      <c r="AF175" s="691"/>
      <c r="AG175" s="692"/>
      <c r="AH175" s="693"/>
      <c r="AI175" s="693"/>
      <c r="AJ175" s="691"/>
      <c r="AK175" s="693"/>
      <c r="AL175" s="691"/>
      <c r="AM175" s="693"/>
      <c r="AN175" s="584">
        <f t="shared" si="98"/>
        <v>0</v>
      </c>
    </row>
    <row r="176" spans="1:40">
      <c r="A176" s="232"/>
      <c r="B176" s="145"/>
      <c r="C176" s="137"/>
      <c r="D176" s="137" t="str">
        <f>'Names and date input'!$D$35</f>
        <v>RP8</v>
      </c>
      <c r="E176" s="137"/>
      <c r="F176" s="137"/>
      <c r="G176" s="137"/>
      <c r="H176" s="691"/>
      <c r="I176" s="692"/>
      <c r="J176" s="692"/>
      <c r="K176" s="692"/>
      <c r="L176" s="692"/>
      <c r="M176" s="692"/>
      <c r="N176" s="578">
        <f t="shared" si="99"/>
        <v>0</v>
      </c>
      <c r="O176" s="691"/>
      <c r="P176" s="692"/>
      <c r="Q176" s="692"/>
      <c r="R176" s="692"/>
      <c r="S176" s="692"/>
      <c r="T176" s="692"/>
      <c r="U176" s="692"/>
      <c r="V176" s="692"/>
      <c r="W176" s="692"/>
      <c r="X176" s="692"/>
      <c r="Y176" s="692"/>
      <c r="Z176" s="692"/>
      <c r="AA176" s="692"/>
      <c r="AB176" s="692"/>
      <c r="AC176" s="692"/>
      <c r="AD176" s="573">
        <f t="shared" si="100"/>
        <v>0</v>
      </c>
      <c r="AE176" s="584">
        <f t="shared" si="101"/>
        <v>0</v>
      </c>
      <c r="AF176" s="691"/>
      <c r="AG176" s="692"/>
      <c r="AH176" s="693"/>
      <c r="AI176" s="693"/>
      <c r="AJ176" s="691"/>
      <c r="AK176" s="693"/>
      <c r="AL176" s="691"/>
      <c r="AM176" s="693"/>
      <c r="AN176" s="584">
        <f t="shared" si="98"/>
        <v>0</v>
      </c>
    </row>
    <row r="177" spans="1:41">
      <c r="A177" s="232"/>
      <c r="B177" s="145"/>
      <c r="C177" s="137"/>
      <c r="D177" s="137" t="str">
        <f>'Names and date input'!$D$36</f>
        <v>RP9</v>
      </c>
      <c r="E177" s="137"/>
      <c r="F177" s="137"/>
      <c r="G177" s="137"/>
      <c r="H177" s="691"/>
      <c r="I177" s="692"/>
      <c r="J177" s="692"/>
      <c r="K177" s="692"/>
      <c r="L177" s="692"/>
      <c r="M177" s="692"/>
      <c r="N177" s="578">
        <f t="shared" si="99"/>
        <v>0</v>
      </c>
      <c r="O177" s="691"/>
      <c r="P177" s="692"/>
      <c r="Q177" s="692"/>
      <c r="R177" s="692"/>
      <c r="S177" s="692"/>
      <c r="T177" s="692"/>
      <c r="U177" s="692"/>
      <c r="V177" s="692"/>
      <c r="W177" s="692"/>
      <c r="X177" s="692"/>
      <c r="Y177" s="692"/>
      <c r="Z177" s="692"/>
      <c r="AA177" s="692"/>
      <c r="AB177" s="692"/>
      <c r="AC177" s="692"/>
      <c r="AD177" s="573">
        <f t="shared" si="100"/>
        <v>0</v>
      </c>
      <c r="AE177" s="584">
        <f t="shared" si="101"/>
        <v>0</v>
      </c>
      <c r="AF177" s="691"/>
      <c r="AG177" s="692"/>
      <c r="AH177" s="693"/>
      <c r="AI177" s="693"/>
      <c r="AJ177" s="691"/>
      <c r="AK177" s="693"/>
      <c r="AL177" s="691"/>
      <c r="AM177" s="693"/>
      <c r="AN177" s="584">
        <f t="shared" si="98"/>
        <v>0</v>
      </c>
    </row>
    <row r="178" spans="1:41">
      <c r="A178" s="232"/>
      <c r="B178" s="145"/>
      <c r="C178" s="137"/>
      <c r="D178" s="137" t="str">
        <f>'Names and date input'!$D$37</f>
        <v>RP10</v>
      </c>
      <c r="E178" s="137"/>
      <c r="F178" s="137"/>
      <c r="G178" s="137"/>
      <c r="H178" s="691"/>
      <c r="I178" s="692"/>
      <c r="J178" s="692"/>
      <c r="K178" s="692"/>
      <c r="L178" s="692"/>
      <c r="M178" s="692"/>
      <c r="N178" s="578">
        <f t="shared" si="99"/>
        <v>0</v>
      </c>
      <c r="O178" s="691"/>
      <c r="P178" s="692"/>
      <c r="Q178" s="692"/>
      <c r="R178" s="692"/>
      <c r="S178" s="692"/>
      <c r="T178" s="692"/>
      <c r="U178" s="692"/>
      <c r="V178" s="692"/>
      <c r="W178" s="692"/>
      <c r="X178" s="692"/>
      <c r="Y178" s="692"/>
      <c r="Z178" s="692"/>
      <c r="AA178" s="692"/>
      <c r="AB178" s="692"/>
      <c r="AC178" s="692"/>
      <c r="AD178" s="573">
        <f t="shared" si="100"/>
        <v>0</v>
      </c>
      <c r="AE178" s="584">
        <f t="shared" si="101"/>
        <v>0</v>
      </c>
      <c r="AF178" s="691"/>
      <c r="AG178" s="692"/>
      <c r="AH178" s="693"/>
      <c r="AI178" s="693"/>
      <c r="AJ178" s="691"/>
      <c r="AK178" s="693"/>
      <c r="AL178" s="691"/>
      <c r="AM178" s="693"/>
      <c r="AN178" s="584">
        <f t="shared" si="98"/>
        <v>0</v>
      </c>
    </row>
    <row r="179" spans="1:41" s="560" customFormat="1">
      <c r="A179" s="561"/>
      <c r="B179" s="562"/>
      <c r="C179" s="563"/>
      <c r="D179" s="564"/>
      <c r="E179" s="564"/>
      <c r="F179" s="565" t="s">
        <v>555</v>
      </c>
      <c r="G179" s="564"/>
      <c r="H179" s="1182">
        <f>H151+H166</f>
        <v>0</v>
      </c>
      <c r="I179" s="572">
        <f t="shared" ref="I179:S179" si="105">I151+I166</f>
        <v>0</v>
      </c>
      <c r="J179" s="572">
        <f t="shared" si="105"/>
        <v>0</v>
      </c>
      <c r="K179" s="572">
        <f t="shared" si="105"/>
        <v>0</v>
      </c>
      <c r="L179" s="572">
        <f t="shared" si="105"/>
        <v>0</v>
      </c>
      <c r="M179" s="572">
        <f t="shared" si="105"/>
        <v>0</v>
      </c>
      <c r="N179" s="578">
        <f t="shared" si="105"/>
        <v>0</v>
      </c>
      <c r="O179" s="1192">
        <f t="shared" si="105"/>
        <v>0</v>
      </c>
      <c r="P179" s="572">
        <f t="shared" si="105"/>
        <v>0</v>
      </c>
      <c r="Q179" s="572">
        <f t="shared" si="105"/>
        <v>0</v>
      </c>
      <c r="R179" s="572">
        <f t="shared" si="105"/>
        <v>0</v>
      </c>
      <c r="S179" s="572">
        <f t="shared" si="105"/>
        <v>0</v>
      </c>
      <c r="T179" s="572">
        <f t="shared" ref="T179:AN179" si="106">T151+T166</f>
        <v>0</v>
      </c>
      <c r="U179" s="572">
        <f t="shared" si="106"/>
        <v>0</v>
      </c>
      <c r="V179" s="572">
        <f t="shared" si="106"/>
        <v>0</v>
      </c>
      <c r="W179" s="572">
        <f t="shared" si="106"/>
        <v>0</v>
      </c>
      <c r="X179" s="572">
        <f t="shared" si="106"/>
        <v>0</v>
      </c>
      <c r="Y179" s="572">
        <f t="shared" si="106"/>
        <v>0</v>
      </c>
      <c r="Z179" s="572">
        <f t="shared" si="106"/>
        <v>0</v>
      </c>
      <c r="AA179" s="572">
        <f t="shared" si="106"/>
        <v>0</v>
      </c>
      <c r="AB179" s="572">
        <f t="shared" si="106"/>
        <v>0</v>
      </c>
      <c r="AC179" s="572">
        <f t="shared" si="106"/>
        <v>0</v>
      </c>
      <c r="AD179" s="573">
        <f t="shared" si="106"/>
        <v>0</v>
      </c>
      <c r="AE179" s="584">
        <f t="shared" si="106"/>
        <v>0</v>
      </c>
      <c r="AF179" s="1182">
        <f t="shared" si="106"/>
        <v>0</v>
      </c>
      <c r="AG179" s="572">
        <f t="shared" si="106"/>
        <v>0</v>
      </c>
      <c r="AH179" s="573">
        <f t="shared" si="106"/>
        <v>0</v>
      </c>
      <c r="AI179" s="573">
        <f t="shared" si="106"/>
        <v>0</v>
      </c>
      <c r="AJ179" s="1182">
        <f t="shared" si="106"/>
        <v>0</v>
      </c>
      <c r="AK179" s="573">
        <f t="shared" si="106"/>
        <v>0</v>
      </c>
      <c r="AL179" s="1182">
        <f t="shared" si="106"/>
        <v>0</v>
      </c>
      <c r="AM179" s="573">
        <f t="shared" si="106"/>
        <v>0</v>
      </c>
      <c r="AN179" s="584">
        <f t="shared" si="106"/>
        <v>0</v>
      </c>
    </row>
    <row r="180" spans="1:41" s="157" customFormat="1">
      <c r="A180" s="232"/>
      <c r="B180" s="147"/>
      <c r="C180" s="145"/>
      <c r="D180" s="145"/>
      <c r="E180" s="145"/>
      <c r="F180" s="146"/>
      <c r="G180" s="145"/>
      <c r="H180" s="710"/>
      <c r="I180" s="707"/>
      <c r="J180" s="707"/>
      <c r="K180" s="635"/>
      <c r="L180" s="707"/>
      <c r="M180" s="707"/>
      <c r="N180" s="579"/>
      <c r="O180" s="988"/>
      <c r="P180" s="635"/>
      <c r="Q180" s="635"/>
      <c r="R180" s="635"/>
      <c r="S180" s="635"/>
      <c r="T180" s="635"/>
      <c r="U180" s="635"/>
      <c r="V180" s="635"/>
      <c r="W180" s="635"/>
      <c r="X180" s="635"/>
      <c r="Y180" s="635"/>
      <c r="Z180" s="635"/>
      <c r="AA180" s="635"/>
      <c r="AB180" s="635"/>
      <c r="AC180" s="635"/>
      <c r="AD180" s="636"/>
      <c r="AE180" s="585"/>
      <c r="AF180" s="710"/>
      <c r="AG180" s="707"/>
      <c r="AH180" s="708"/>
      <c r="AI180" s="708"/>
      <c r="AJ180" s="710"/>
      <c r="AK180" s="708"/>
      <c r="AL180" s="710"/>
      <c r="AM180" s="708"/>
      <c r="AN180" s="585"/>
      <c r="AO180" s="264"/>
    </row>
    <row r="181" spans="1:41" s="157" customFormat="1">
      <c r="A181" s="232"/>
      <c r="B181" s="147" t="s">
        <v>504</v>
      </c>
      <c r="C181" s="145"/>
      <c r="D181" s="145"/>
      <c r="E181" s="145"/>
      <c r="F181" s="146"/>
      <c r="G181" s="145"/>
      <c r="H181" s="687"/>
      <c r="I181" s="635"/>
      <c r="J181" s="635"/>
      <c r="K181" s="635"/>
      <c r="L181" s="635"/>
      <c r="M181" s="635"/>
      <c r="N181" s="579"/>
      <c r="O181" s="988"/>
      <c r="P181" s="635"/>
      <c r="Q181" s="635"/>
      <c r="R181" s="635"/>
      <c r="S181" s="635"/>
      <c r="T181" s="635"/>
      <c r="U181" s="635"/>
      <c r="V181" s="635"/>
      <c r="W181" s="635"/>
      <c r="X181" s="635"/>
      <c r="Y181" s="635"/>
      <c r="Z181" s="635"/>
      <c r="AA181" s="635"/>
      <c r="AB181" s="635"/>
      <c r="AC181" s="635"/>
      <c r="AD181" s="636"/>
      <c r="AE181" s="585"/>
      <c r="AF181" s="1197"/>
      <c r="AG181" s="695"/>
      <c r="AH181" s="694"/>
      <c r="AI181" s="694"/>
      <c r="AJ181" s="687"/>
      <c r="AK181" s="636"/>
      <c r="AL181" s="687"/>
      <c r="AM181" s="636"/>
      <c r="AN181" s="585"/>
    </row>
    <row r="182" spans="1:41" s="157" customFormat="1">
      <c r="A182" s="232"/>
      <c r="B182" s="147"/>
      <c r="C182" s="145" t="s">
        <v>810</v>
      </c>
      <c r="D182" s="145"/>
      <c r="E182" s="145"/>
      <c r="F182" s="146"/>
      <c r="G182" s="145"/>
      <c r="H182" s="691"/>
      <c r="I182" s="692"/>
      <c r="J182" s="712"/>
      <c r="K182" s="711"/>
      <c r="L182" s="711"/>
      <c r="M182" s="692"/>
      <c r="N182" s="578">
        <f>SUM(H182:M182)</f>
        <v>0</v>
      </c>
      <c r="O182" s="991"/>
      <c r="P182" s="711"/>
      <c r="Q182" s="711"/>
      <c r="R182" s="711"/>
      <c r="S182" s="711"/>
      <c r="T182" s="711"/>
      <c r="U182" s="711"/>
      <c r="V182" s="711"/>
      <c r="W182" s="711"/>
      <c r="X182" s="711"/>
      <c r="Y182" s="711"/>
      <c r="Z182" s="711"/>
      <c r="AA182" s="711"/>
      <c r="AB182" s="711"/>
      <c r="AC182" s="711"/>
      <c r="AD182" s="573">
        <f>SUM(O182:AC182)</f>
        <v>0</v>
      </c>
      <c r="AE182" s="584">
        <f>N182+AD182</f>
        <v>0</v>
      </c>
      <c r="AF182" s="691"/>
      <c r="AG182" s="692"/>
      <c r="AH182" s="693"/>
      <c r="AI182" s="693"/>
      <c r="AJ182" s="1183"/>
      <c r="AK182" s="715"/>
      <c r="AL182" s="691"/>
      <c r="AM182" s="693"/>
      <c r="AN182" s="584">
        <f>SUM(AE182:AM182)</f>
        <v>0</v>
      </c>
      <c r="AO182" s="264" t="str">
        <f>IF(ABS(AN182)&lt;0.1,"OK", "error")</f>
        <v>OK</v>
      </c>
    </row>
    <row r="183" spans="1:41" s="157" customFormat="1">
      <c r="A183" s="232"/>
      <c r="B183" s="147"/>
      <c r="C183" s="145" t="s">
        <v>639</v>
      </c>
      <c r="D183" s="145"/>
      <c r="E183" s="145"/>
      <c r="F183" s="146"/>
      <c r="G183" s="145"/>
      <c r="H183" s="691"/>
      <c r="I183" s="692"/>
      <c r="J183" s="712"/>
      <c r="K183" s="711"/>
      <c r="L183" s="692"/>
      <c r="M183" s="716"/>
      <c r="N183" s="578">
        <f>SUM(H183:M183)</f>
        <v>0</v>
      </c>
      <c r="O183" s="991"/>
      <c r="P183" s="711"/>
      <c r="Q183" s="711"/>
      <c r="R183" s="711"/>
      <c r="S183" s="711"/>
      <c r="T183" s="711"/>
      <c r="U183" s="711"/>
      <c r="V183" s="711"/>
      <c r="W183" s="711"/>
      <c r="X183" s="711"/>
      <c r="Y183" s="711"/>
      <c r="Z183" s="711"/>
      <c r="AA183" s="711"/>
      <c r="AB183" s="711"/>
      <c r="AC183" s="711"/>
      <c r="AD183" s="573">
        <f>SUM(O183:AC183)</f>
        <v>0</v>
      </c>
      <c r="AE183" s="584">
        <f>N183+AD183</f>
        <v>0</v>
      </c>
      <c r="AF183" s="1183"/>
      <c r="AG183" s="712"/>
      <c r="AH183" s="715"/>
      <c r="AI183" s="715"/>
      <c r="AJ183" s="1183"/>
      <c r="AK183" s="715"/>
      <c r="AL183" s="1183"/>
      <c r="AM183" s="715"/>
      <c r="AN183" s="584">
        <f>SUM(AE183:AM183)</f>
        <v>0</v>
      </c>
      <c r="AO183" s="264" t="str">
        <f>IF(ABS(AN183)&lt;0.1,"OK", "error")</f>
        <v>OK</v>
      </c>
    </row>
    <row r="184" spans="1:41" s="560" customFormat="1">
      <c r="A184" s="561"/>
      <c r="B184" s="1319"/>
      <c r="C184" s="563"/>
      <c r="D184" s="564"/>
      <c r="E184" s="564"/>
      <c r="F184" s="565" t="s">
        <v>261</v>
      </c>
      <c r="G184" s="564"/>
      <c r="H184" s="1182">
        <f>SUM(H179:H183)</f>
        <v>0</v>
      </c>
      <c r="I184" s="572">
        <f t="shared" ref="I184:AN184" si="107">SUM(I179:I183)</f>
        <v>0</v>
      </c>
      <c r="J184" s="572">
        <f>SUM(J179:J183)</f>
        <v>0</v>
      </c>
      <c r="K184" s="572">
        <f t="shared" si="107"/>
        <v>0</v>
      </c>
      <c r="L184" s="572">
        <f t="shared" si="107"/>
        <v>0</v>
      </c>
      <c r="M184" s="572">
        <f t="shared" si="107"/>
        <v>0</v>
      </c>
      <c r="N184" s="578">
        <f t="shared" si="107"/>
        <v>0</v>
      </c>
      <c r="O184" s="1192">
        <f t="shared" si="107"/>
        <v>0</v>
      </c>
      <c r="P184" s="572">
        <f t="shared" si="107"/>
        <v>0</v>
      </c>
      <c r="Q184" s="572">
        <f t="shared" si="107"/>
        <v>0</v>
      </c>
      <c r="R184" s="572">
        <f t="shared" si="107"/>
        <v>0</v>
      </c>
      <c r="S184" s="572">
        <f t="shared" si="107"/>
        <v>0</v>
      </c>
      <c r="T184" s="572">
        <f t="shared" si="107"/>
        <v>0</v>
      </c>
      <c r="U184" s="572">
        <f t="shared" si="107"/>
        <v>0</v>
      </c>
      <c r="V184" s="572">
        <f t="shared" si="107"/>
        <v>0</v>
      </c>
      <c r="W184" s="572">
        <f t="shared" si="107"/>
        <v>0</v>
      </c>
      <c r="X184" s="572">
        <f t="shared" si="107"/>
        <v>0</v>
      </c>
      <c r="Y184" s="572">
        <f t="shared" si="107"/>
        <v>0</v>
      </c>
      <c r="Z184" s="572">
        <f t="shared" si="107"/>
        <v>0</v>
      </c>
      <c r="AA184" s="572">
        <f t="shared" si="107"/>
        <v>0</v>
      </c>
      <c r="AB184" s="572">
        <f t="shared" si="107"/>
        <v>0</v>
      </c>
      <c r="AC184" s="572">
        <f t="shared" si="107"/>
        <v>0</v>
      </c>
      <c r="AD184" s="573">
        <f t="shared" si="107"/>
        <v>0</v>
      </c>
      <c r="AE184" s="584">
        <f t="shared" si="107"/>
        <v>0</v>
      </c>
      <c r="AF184" s="1182">
        <f t="shared" si="107"/>
        <v>0</v>
      </c>
      <c r="AG184" s="572">
        <f t="shared" si="107"/>
        <v>0</v>
      </c>
      <c r="AH184" s="573">
        <f t="shared" si="107"/>
        <v>0</v>
      </c>
      <c r="AI184" s="573">
        <f t="shared" si="107"/>
        <v>0</v>
      </c>
      <c r="AJ184" s="1182">
        <f t="shared" si="107"/>
        <v>0</v>
      </c>
      <c r="AK184" s="573">
        <f t="shared" si="107"/>
        <v>0</v>
      </c>
      <c r="AL184" s="1182">
        <f t="shared" si="107"/>
        <v>0</v>
      </c>
      <c r="AM184" s="573">
        <f t="shared" si="107"/>
        <v>0</v>
      </c>
      <c r="AN184" s="584">
        <f t="shared" si="107"/>
        <v>0</v>
      </c>
    </row>
    <row r="185" spans="1:41" s="639" customFormat="1">
      <c r="A185" s="561"/>
      <c r="B185" s="562"/>
      <c r="C185" s="637"/>
      <c r="D185" s="562"/>
      <c r="E185" s="562"/>
      <c r="F185" s="638"/>
      <c r="G185" s="562"/>
      <c r="H185" s="687"/>
      <c r="I185" s="635"/>
      <c r="J185" s="635"/>
      <c r="K185" s="635"/>
      <c r="L185" s="635"/>
      <c r="M185" s="635"/>
      <c r="N185" s="579"/>
      <c r="O185" s="988"/>
      <c r="P185" s="635"/>
      <c r="Q185" s="635"/>
      <c r="R185" s="635"/>
      <c r="S185" s="635"/>
      <c r="T185" s="635"/>
      <c r="U185" s="635"/>
      <c r="V185" s="635"/>
      <c r="W185" s="635"/>
      <c r="X185" s="635"/>
      <c r="Y185" s="635"/>
      <c r="Z185" s="635"/>
      <c r="AA185" s="635"/>
      <c r="AB185" s="635"/>
      <c r="AC185" s="635"/>
      <c r="AD185" s="636"/>
      <c r="AE185" s="585"/>
      <c r="AF185" s="687"/>
      <c r="AG185" s="635"/>
      <c r="AH185" s="636"/>
      <c r="AI185" s="636"/>
      <c r="AJ185" s="687"/>
      <c r="AK185" s="636"/>
      <c r="AL185" s="687"/>
      <c r="AM185" s="636"/>
      <c r="AN185" s="585"/>
    </row>
    <row r="186" spans="1:41" s="560" customFormat="1">
      <c r="A186" s="561"/>
      <c r="B186" s="147" t="s">
        <v>907</v>
      </c>
      <c r="C186" s="145"/>
      <c r="D186" s="564"/>
      <c r="E186" s="564"/>
      <c r="F186" s="565"/>
      <c r="G186" s="564"/>
      <c r="H186" s="687"/>
      <c r="I186" s="635"/>
      <c r="J186" s="635"/>
      <c r="K186" s="635"/>
      <c r="L186" s="635"/>
      <c r="M186" s="635"/>
      <c r="N186" s="579"/>
      <c r="O186" s="988"/>
      <c r="P186" s="635"/>
      <c r="Q186" s="635"/>
      <c r="R186" s="635"/>
      <c r="S186" s="635"/>
      <c r="T186" s="635"/>
      <c r="U186" s="635"/>
      <c r="V186" s="635"/>
      <c r="W186" s="635"/>
      <c r="X186" s="635"/>
      <c r="Y186" s="635"/>
      <c r="Z186" s="635"/>
      <c r="AA186" s="635"/>
      <c r="AB186" s="635"/>
      <c r="AC186" s="635"/>
      <c r="AD186" s="636"/>
      <c r="AE186" s="585"/>
      <c r="AF186" s="687"/>
      <c r="AG186" s="635"/>
      <c r="AH186" s="636"/>
      <c r="AI186" s="636"/>
      <c r="AJ186" s="687"/>
      <c r="AK186" s="636"/>
      <c r="AL186" s="687"/>
      <c r="AM186" s="636"/>
      <c r="AN186" s="585"/>
    </row>
    <row r="187" spans="1:41" s="157" customFormat="1">
      <c r="A187" s="232"/>
      <c r="B187" s="147"/>
      <c r="C187" s="145" t="s">
        <v>906</v>
      </c>
      <c r="D187" s="145"/>
      <c r="E187" s="145"/>
      <c r="F187" s="146"/>
      <c r="G187" s="146"/>
      <c r="H187" s="1183"/>
      <c r="I187" s="712"/>
      <c r="J187" s="712"/>
      <c r="K187" s="711"/>
      <c r="L187" s="711"/>
      <c r="M187" s="711"/>
      <c r="N187" s="578">
        <f>SUM(H187:M187)</f>
        <v>0</v>
      </c>
      <c r="O187" s="691"/>
      <c r="P187" s="692"/>
      <c r="Q187" s="692"/>
      <c r="R187" s="692"/>
      <c r="S187" s="692"/>
      <c r="T187" s="692"/>
      <c r="U187" s="692"/>
      <c r="V187" s="692"/>
      <c r="W187" s="692"/>
      <c r="X187" s="692"/>
      <c r="Y187" s="692"/>
      <c r="Z187" s="692"/>
      <c r="AA187" s="692"/>
      <c r="AB187" s="692"/>
      <c r="AC187" s="692"/>
      <c r="AD187" s="573">
        <f>SUM(O187:AC187)</f>
        <v>0</v>
      </c>
      <c r="AE187" s="584">
        <f>N187+AD187</f>
        <v>0</v>
      </c>
      <c r="AF187" s="691"/>
      <c r="AG187" s="692"/>
      <c r="AH187" s="693"/>
      <c r="AI187" s="693"/>
      <c r="AJ187" s="691"/>
      <c r="AK187" s="693"/>
      <c r="AL187" s="691"/>
      <c r="AM187" s="693"/>
      <c r="AN187" s="584">
        <f>SUM(AE187:AM187)</f>
        <v>0</v>
      </c>
      <c r="AO187" s="264" t="str">
        <f>IF(ABS(AN187)&lt;0.1,"OK", "error")</f>
        <v>OK</v>
      </c>
    </row>
    <row r="188" spans="1:41" s="157" customFormat="1">
      <c r="A188" s="232"/>
      <c r="B188" s="147"/>
      <c r="C188" s="145" t="s">
        <v>79</v>
      </c>
      <c r="D188" s="145"/>
      <c r="E188" s="145"/>
      <c r="F188" s="146"/>
      <c r="G188" s="146"/>
      <c r="H188" s="1183"/>
      <c r="I188" s="712"/>
      <c r="J188" s="712"/>
      <c r="K188" s="711"/>
      <c r="L188" s="711"/>
      <c r="M188" s="711"/>
      <c r="N188" s="578">
        <f>SUM(H188:M188)</f>
        <v>0</v>
      </c>
      <c r="O188" s="691"/>
      <c r="P188" s="692"/>
      <c r="Q188" s="692"/>
      <c r="R188" s="692"/>
      <c r="S188" s="692"/>
      <c r="T188" s="692"/>
      <c r="U188" s="692"/>
      <c r="V188" s="692"/>
      <c r="W188" s="692"/>
      <c r="X188" s="692"/>
      <c r="Y188" s="692"/>
      <c r="Z188" s="692"/>
      <c r="AA188" s="692"/>
      <c r="AB188" s="692"/>
      <c r="AC188" s="692"/>
      <c r="AD188" s="573">
        <f>SUM(O188:AC188)</f>
        <v>0</v>
      </c>
      <c r="AE188" s="584">
        <f>N188+AD188</f>
        <v>0</v>
      </c>
      <c r="AF188" s="691"/>
      <c r="AG188" s="692"/>
      <c r="AH188" s="693"/>
      <c r="AI188" s="693"/>
      <c r="AJ188" s="691"/>
      <c r="AK188" s="693"/>
      <c r="AL188" s="691"/>
      <c r="AM188" s="693"/>
      <c r="AN188" s="584">
        <f>SUM(AE188:AM188)</f>
        <v>0</v>
      </c>
      <c r="AO188" s="264" t="str">
        <f>IF(ABS(AN188)&lt;0.1,"OK", "error")</f>
        <v>OK</v>
      </c>
    </row>
    <row r="189" spans="1:41" s="157" customFormat="1">
      <c r="A189" s="232"/>
      <c r="B189" s="147"/>
      <c r="C189" s="145" t="s">
        <v>233</v>
      </c>
      <c r="D189" s="145"/>
      <c r="E189" s="145"/>
      <c r="F189" s="146"/>
      <c r="G189" s="146"/>
      <c r="H189" s="1183"/>
      <c r="I189" s="712"/>
      <c r="J189" s="712"/>
      <c r="K189" s="711"/>
      <c r="L189" s="711"/>
      <c r="M189" s="711"/>
      <c r="N189" s="578">
        <f>SUM(H189:M189)</f>
        <v>0</v>
      </c>
      <c r="O189" s="691"/>
      <c r="P189" s="692"/>
      <c r="Q189" s="692"/>
      <c r="R189" s="692"/>
      <c r="S189" s="692"/>
      <c r="T189" s="692"/>
      <c r="U189" s="692"/>
      <c r="V189" s="692"/>
      <c r="W189" s="692"/>
      <c r="X189" s="692"/>
      <c r="Y189" s="692"/>
      <c r="Z189" s="692"/>
      <c r="AA189" s="692"/>
      <c r="AB189" s="692"/>
      <c r="AC189" s="692"/>
      <c r="AD189" s="573">
        <f>SUM(O189:AC189)</f>
        <v>0</v>
      </c>
      <c r="AE189" s="584">
        <f>N189+AD189</f>
        <v>0</v>
      </c>
      <c r="AF189" s="691"/>
      <c r="AG189" s="692"/>
      <c r="AH189" s="693"/>
      <c r="AI189" s="693"/>
      <c r="AJ189" s="691"/>
      <c r="AK189" s="693"/>
      <c r="AL189" s="691"/>
      <c r="AM189" s="693"/>
      <c r="AN189" s="584">
        <f>SUM(AE189:AM189)</f>
        <v>0</v>
      </c>
      <c r="AO189" s="264" t="str">
        <f>IF(ABS(AN189)&lt;0.1,"OK", "error")</f>
        <v>OK</v>
      </c>
    </row>
    <row r="190" spans="1:41" s="560" customFormat="1">
      <c r="A190" s="561"/>
      <c r="B190" s="562"/>
      <c r="C190" s="563"/>
      <c r="D190" s="564"/>
      <c r="E190" s="564"/>
      <c r="F190" s="565" t="s">
        <v>721</v>
      </c>
      <c r="G190" s="564"/>
      <c r="H190" s="1182">
        <f>SUM(H184:H189)</f>
        <v>0</v>
      </c>
      <c r="I190" s="572">
        <f>SUM(I184:I189)</f>
        <v>0</v>
      </c>
      <c r="J190" s="572">
        <f>SUM(J184:J189)</f>
        <v>0</v>
      </c>
      <c r="K190" s="572">
        <f t="shared" ref="K190:AN190" si="108">SUM(K184:K189)</f>
        <v>0</v>
      </c>
      <c r="L190" s="572">
        <f t="shared" si="108"/>
        <v>0</v>
      </c>
      <c r="M190" s="572">
        <f t="shared" si="108"/>
        <v>0</v>
      </c>
      <c r="N190" s="578">
        <f>SUM(N184:N189)</f>
        <v>0</v>
      </c>
      <c r="O190" s="1192">
        <f t="shared" si="108"/>
        <v>0</v>
      </c>
      <c r="P190" s="572">
        <f t="shared" si="108"/>
        <v>0</v>
      </c>
      <c r="Q190" s="572">
        <f t="shared" si="108"/>
        <v>0</v>
      </c>
      <c r="R190" s="572">
        <f t="shared" si="108"/>
        <v>0</v>
      </c>
      <c r="S190" s="572">
        <f t="shared" si="108"/>
        <v>0</v>
      </c>
      <c r="T190" s="572">
        <f t="shared" si="108"/>
        <v>0</v>
      </c>
      <c r="U190" s="572">
        <f t="shared" si="108"/>
        <v>0</v>
      </c>
      <c r="V190" s="572">
        <f t="shared" si="108"/>
        <v>0</v>
      </c>
      <c r="W190" s="572">
        <f t="shared" si="108"/>
        <v>0</v>
      </c>
      <c r="X190" s="572">
        <f t="shared" si="108"/>
        <v>0</v>
      </c>
      <c r="Y190" s="572">
        <f t="shared" si="108"/>
        <v>0</v>
      </c>
      <c r="Z190" s="572">
        <f t="shared" si="108"/>
        <v>0</v>
      </c>
      <c r="AA190" s="572">
        <f t="shared" si="108"/>
        <v>0</v>
      </c>
      <c r="AB190" s="572">
        <f t="shared" si="108"/>
        <v>0</v>
      </c>
      <c r="AC190" s="572">
        <f t="shared" si="108"/>
        <v>0</v>
      </c>
      <c r="AD190" s="573">
        <f t="shared" si="108"/>
        <v>0</v>
      </c>
      <c r="AE190" s="584">
        <f t="shared" si="108"/>
        <v>0</v>
      </c>
      <c r="AF190" s="1182">
        <f t="shared" si="108"/>
        <v>0</v>
      </c>
      <c r="AG190" s="572">
        <f t="shared" si="108"/>
        <v>0</v>
      </c>
      <c r="AH190" s="573">
        <f t="shared" si="108"/>
        <v>0</v>
      </c>
      <c r="AI190" s="573">
        <f t="shared" si="108"/>
        <v>0</v>
      </c>
      <c r="AJ190" s="1182">
        <f t="shared" si="108"/>
        <v>0</v>
      </c>
      <c r="AK190" s="573">
        <f t="shared" si="108"/>
        <v>0</v>
      </c>
      <c r="AL190" s="1182">
        <f t="shared" si="108"/>
        <v>0</v>
      </c>
      <c r="AM190" s="573">
        <f t="shared" si="108"/>
        <v>0</v>
      </c>
      <c r="AN190" s="584">
        <f t="shared" si="108"/>
        <v>0</v>
      </c>
    </row>
    <row r="191" spans="1:41" s="157" customFormat="1">
      <c r="A191" s="232"/>
      <c r="B191" s="147"/>
      <c r="C191" s="145"/>
      <c r="D191" s="145"/>
      <c r="E191" s="145"/>
      <c r="F191" s="146"/>
      <c r="G191" s="145"/>
      <c r="H191" s="710"/>
      <c r="I191" s="707"/>
      <c r="J191" s="707"/>
      <c r="K191" s="635"/>
      <c r="L191" s="707"/>
      <c r="M191" s="707"/>
      <c r="N191" s="579"/>
      <c r="O191" s="988"/>
      <c r="P191" s="635"/>
      <c r="Q191" s="635"/>
      <c r="R191" s="635"/>
      <c r="S191" s="635"/>
      <c r="T191" s="635"/>
      <c r="U191" s="635"/>
      <c r="V191" s="635"/>
      <c r="W191" s="635"/>
      <c r="X191" s="635"/>
      <c r="Y191" s="635"/>
      <c r="Z191" s="635"/>
      <c r="AA191" s="635"/>
      <c r="AB191" s="635"/>
      <c r="AC191" s="635"/>
      <c r="AD191" s="636"/>
      <c r="AE191" s="585"/>
      <c r="AF191" s="710"/>
      <c r="AG191" s="707"/>
      <c r="AH191" s="708"/>
      <c r="AI191" s="708"/>
      <c r="AJ191" s="710"/>
      <c r="AK191" s="708"/>
      <c r="AL191" s="710"/>
      <c r="AM191" s="708"/>
      <c r="AN191" s="585"/>
      <c r="AO191" s="264"/>
    </row>
    <row r="192" spans="1:41" s="157" customFormat="1">
      <c r="A192" s="232"/>
      <c r="B192" s="147"/>
      <c r="C192" s="145" t="s">
        <v>722</v>
      </c>
      <c r="D192" s="145"/>
      <c r="E192" s="145"/>
      <c r="F192" s="146"/>
      <c r="G192" s="146"/>
      <c r="H192" s="691"/>
      <c r="I192" s="691"/>
      <c r="J192" s="691"/>
      <c r="K192" s="692"/>
      <c r="L192" s="692"/>
      <c r="M192" s="692"/>
      <c r="N192" s="578">
        <f>SUM(H192:M192)</f>
        <v>0</v>
      </c>
      <c r="O192" s="692"/>
      <c r="P192" s="692"/>
      <c r="Q192" s="692"/>
      <c r="R192" s="692"/>
      <c r="S192" s="692"/>
      <c r="T192" s="692"/>
      <c r="U192" s="692"/>
      <c r="V192" s="692"/>
      <c r="W192" s="692"/>
      <c r="X192" s="692"/>
      <c r="Y192" s="692"/>
      <c r="Z192" s="692"/>
      <c r="AA192" s="692"/>
      <c r="AB192" s="692"/>
      <c r="AC192" s="692"/>
      <c r="AD192" s="573">
        <f>SUM(O192:AC192)</f>
        <v>0</v>
      </c>
      <c r="AE192" s="584">
        <f>N192+AD192</f>
        <v>0</v>
      </c>
      <c r="AF192" s="1183"/>
      <c r="AG192" s="712"/>
      <c r="AH192" s="715"/>
      <c r="AI192" s="715"/>
      <c r="AJ192" s="1183"/>
      <c r="AK192" s="715"/>
      <c r="AL192" s="1183"/>
      <c r="AM192" s="715"/>
      <c r="AN192" s="584">
        <f>SUM(AE192:AM192)</f>
        <v>0</v>
      </c>
      <c r="AO192" s="264" t="str">
        <f>IF(ABS(AN192)&lt;0.1,"OK", "error")</f>
        <v>OK</v>
      </c>
    </row>
    <row r="193" spans="1:40" s="560" customFormat="1">
      <c r="A193" s="561"/>
      <c r="B193" s="562"/>
      <c r="C193" s="563"/>
      <c r="D193" s="564"/>
      <c r="E193" s="564"/>
      <c r="F193" s="565" t="s">
        <v>723</v>
      </c>
      <c r="G193" s="564"/>
      <c r="H193" s="1182">
        <f t="shared" ref="H193:AN193" si="109">SUM(H190:H192)</f>
        <v>0</v>
      </c>
      <c r="I193" s="572">
        <f t="shared" si="109"/>
        <v>0</v>
      </c>
      <c r="J193" s="572">
        <f>SUM(J190:J192)</f>
        <v>0</v>
      </c>
      <c r="K193" s="572">
        <f t="shared" si="109"/>
        <v>0</v>
      </c>
      <c r="L193" s="572">
        <f t="shared" si="109"/>
        <v>0</v>
      </c>
      <c r="M193" s="572">
        <f t="shared" si="109"/>
        <v>0</v>
      </c>
      <c r="N193" s="578">
        <f t="shared" si="109"/>
        <v>0</v>
      </c>
      <c r="O193" s="1192">
        <f t="shared" si="109"/>
        <v>0</v>
      </c>
      <c r="P193" s="572">
        <f t="shared" si="109"/>
        <v>0</v>
      </c>
      <c r="Q193" s="572">
        <f t="shared" si="109"/>
        <v>0</v>
      </c>
      <c r="R193" s="572">
        <f t="shared" si="109"/>
        <v>0</v>
      </c>
      <c r="S193" s="572">
        <f t="shared" si="109"/>
        <v>0</v>
      </c>
      <c r="T193" s="572">
        <f t="shared" si="109"/>
        <v>0</v>
      </c>
      <c r="U193" s="572">
        <f t="shared" si="109"/>
        <v>0</v>
      </c>
      <c r="V193" s="572">
        <f t="shared" si="109"/>
        <v>0</v>
      </c>
      <c r="W193" s="572">
        <f t="shared" si="109"/>
        <v>0</v>
      </c>
      <c r="X193" s="572">
        <f t="shared" si="109"/>
        <v>0</v>
      </c>
      <c r="Y193" s="572">
        <f t="shared" si="109"/>
        <v>0</v>
      </c>
      <c r="Z193" s="572">
        <f t="shared" si="109"/>
        <v>0</v>
      </c>
      <c r="AA193" s="572">
        <f t="shared" si="109"/>
        <v>0</v>
      </c>
      <c r="AB193" s="572">
        <f t="shared" si="109"/>
        <v>0</v>
      </c>
      <c r="AC193" s="572">
        <f t="shared" si="109"/>
        <v>0</v>
      </c>
      <c r="AD193" s="573">
        <f t="shared" si="109"/>
        <v>0</v>
      </c>
      <c r="AE193" s="584">
        <f t="shared" si="109"/>
        <v>0</v>
      </c>
      <c r="AF193" s="1182">
        <f t="shared" si="109"/>
        <v>0</v>
      </c>
      <c r="AG193" s="572">
        <f t="shared" si="109"/>
        <v>0</v>
      </c>
      <c r="AH193" s="573">
        <f t="shared" si="109"/>
        <v>0</v>
      </c>
      <c r="AI193" s="573">
        <f t="shared" si="109"/>
        <v>0</v>
      </c>
      <c r="AJ193" s="1182">
        <f t="shared" si="109"/>
        <v>0</v>
      </c>
      <c r="AK193" s="573">
        <f t="shared" si="109"/>
        <v>0</v>
      </c>
      <c r="AL193" s="1182">
        <f t="shared" si="109"/>
        <v>0</v>
      </c>
      <c r="AM193" s="573">
        <f t="shared" si="109"/>
        <v>0</v>
      </c>
      <c r="AN193" s="584">
        <f t="shared" si="109"/>
        <v>0</v>
      </c>
    </row>
    <row r="194" spans="1:40">
      <c r="A194" s="232"/>
      <c r="B194" s="147"/>
      <c r="D194" s="137"/>
      <c r="E194" s="137"/>
      <c r="F194" s="154"/>
      <c r="G194" s="137"/>
      <c r="H194" s="687"/>
      <c r="I194" s="635"/>
      <c r="J194" s="635"/>
      <c r="K194" s="635"/>
      <c r="L194" s="635"/>
      <c r="M194" s="635"/>
      <c r="N194" s="579"/>
      <c r="O194" s="988"/>
      <c r="P194" s="635"/>
      <c r="Q194" s="635"/>
      <c r="R194" s="635"/>
      <c r="S194" s="635"/>
      <c r="T194" s="635"/>
      <c r="U194" s="635"/>
      <c r="V194" s="635"/>
      <c r="W194" s="635"/>
      <c r="X194" s="635"/>
      <c r="Y194" s="635"/>
      <c r="Z194" s="635"/>
      <c r="AA194" s="635"/>
      <c r="AB194" s="635"/>
      <c r="AC194" s="635"/>
      <c r="AD194" s="636"/>
      <c r="AE194" s="585"/>
      <c r="AF194" s="1197"/>
      <c r="AG194" s="695"/>
      <c r="AH194" s="694"/>
      <c r="AI194" s="694"/>
      <c r="AJ194" s="687"/>
      <c r="AK194" s="636"/>
      <c r="AL194" s="687"/>
      <c r="AM194" s="636"/>
      <c r="AN194" s="585"/>
    </row>
    <row r="195" spans="1:40" ht="13.5" customHeight="1">
      <c r="A195" s="232"/>
      <c r="B195" s="452"/>
      <c r="C195" s="452" t="s">
        <v>637</v>
      </c>
      <c r="D195" s="137"/>
      <c r="E195" s="137"/>
      <c r="F195" s="154"/>
      <c r="G195" s="137"/>
      <c r="H195" s="687">
        <f>SUM(H196:H197)</f>
        <v>0</v>
      </c>
      <c r="I195" s="635">
        <f>SUM(I196:I197)</f>
        <v>0</v>
      </c>
      <c r="J195" s="711"/>
      <c r="K195" s="711"/>
      <c r="L195" s="711"/>
      <c r="M195" s="711"/>
      <c r="N195" s="578">
        <f>SUM(N196:N197)</f>
        <v>0</v>
      </c>
      <c r="O195" s="991"/>
      <c r="P195" s="711"/>
      <c r="Q195" s="711"/>
      <c r="R195" s="711"/>
      <c r="S195" s="711"/>
      <c r="T195" s="711"/>
      <c r="U195" s="711"/>
      <c r="V195" s="711"/>
      <c r="W195" s="711"/>
      <c r="X195" s="711"/>
      <c r="Y195" s="711"/>
      <c r="Z195" s="711"/>
      <c r="AA195" s="711"/>
      <c r="AB195" s="711"/>
      <c r="AC195" s="711"/>
      <c r="AD195" s="573">
        <f>SUM(AD196:AD197)</f>
        <v>0</v>
      </c>
      <c r="AE195" s="584">
        <f>SUM(AE196:AE197)</f>
        <v>0</v>
      </c>
      <c r="AF195" s="1181"/>
      <c r="AG195" s="1181"/>
      <c r="AH195" s="1181"/>
      <c r="AI195" s="1181"/>
      <c r="AJ195" s="1181"/>
      <c r="AK195" s="636">
        <f>SUM(AK196:AK197)</f>
        <v>0</v>
      </c>
      <c r="AL195" s="1181"/>
      <c r="AM195" s="636">
        <f>SUM(AM196:AM197)</f>
        <v>0</v>
      </c>
      <c r="AN195" s="584">
        <f t="shared" ref="AN195:AN207" si="110">SUM(AE195:AM195)</f>
        <v>0</v>
      </c>
    </row>
    <row r="196" spans="1:40">
      <c r="A196" s="232"/>
      <c r="B196" s="452"/>
      <c r="C196" s="137"/>
      <c r="D196" s="137" t="s">
        <v>702</v>
      </c>
      <c r="E196" s="137"/>
      <c r="F196" s="137"/>
      <c r="G196" s="137"/>
      <c r="H196" s="1184"/>
      <c r="I196" s="696"/>
      <c r="J196" s="711"/>
      <c r="K196" s="711"/>
      <c r="L196" s="711"/>
      <c r="M196" s="711"/>
      <c r="N196" s="578">
        <f t="shared" ref="N196:N207" si="111">SUM(H196:M196)</f>
        <v>0</v>
      </c>
      <c r="O196" s="991"/>
      <c r="P196" s="711"/>
      <c r="Q196" s="711"/>
      <c r="R196" s="711"/>
      <c r="S196" s="711"/>
      <c r="T196" s="711"/>
      <c r="U196" s="711"/>
      <c r="V196" s="711"/>
      <c r="W196" s="711"/>
      <c r="X196" s="711"/>
      <c r="Y196" s="711"/>
      <c r="Z196" s="711"/>
      <c r="AA196" s="711"/>
      <c r="AB196" s="711"/>
      <c r="AC196" s="711"/>
      <c r="AD196" s="573">
        <f t="shared" ref="AD196:AD207" si="112">SUM(O196:AC196)</f>
        <v>0</v>
      </c>
      <c r="AE196" s="584">
        <f t="shared" ref="AE196:AE207" si="113">N196+AD196</f>
        <v>0</v>
      </c>
      <c r="AF196" s="1181"/>
      <c r="AG196" s="1181"/>
      <c r="AH196" s="1181"/>
      <c r="AI196" s="1181"/>
      <c r="AJ196" s="1181"/>
      <c r="AK196" s="1198"/>
      <c r="AL196" s="1183"/>
      <c r="AM196" s="1198"/>
      <c r="AN196" s="584">
        <f t="shared" si="110"/>
        <v>0</v>
      </c>
    </row>
    <row r="197" spans="1:40">
      <c r="A197" s="232"/>
      <c r="B197" s="452"/>
      <c r="C197" s="137"/>
      <c r="D197" s="137" t="s">
        <v>832</v>
      </c>
      <c r="E197" s="137"/>
      <c r="F197" s="137"/>
      <c r="G197" s="137"/>
      <c r="H197" s="687">
        <f>SUM(H198:H207)</f>
        <v>0</v>
      </c>
      <c r="I197" s="635">
        <f>SUM(I198:I207)</f>
        <v>0</v>
      </c>
      <c r="J197" s="711"/>
      <c r="K197" s="711"/>
      <c r="L197" s="711"/>
      <c r="M197" s="711"/>
      <c r="N197" s="578">
        <f t="shared" si="111"/>
        <v>0</v>
      </c>
      <c r="O197" s="991"/>
      <c r="P197" s="711"/>
      <c r="Q197" s="711"/>
      <c r="R197" s="711"/>
      <c r="S197" s="711"/>
      <c r="T197" s="711"/>
      <c r="U197" s="711"/>
      <c r="V197" s="711"/>
      <c r="W197" s="711"/>
      <c r="X197" s="711"/>
      <c r="Y197" s="711"/>
      <c r="Z197" s="711"/>
      <c r="AA197" s="711"/>
      <c r="AB197" s="711"/>
      <c r="AC197" s="711"/>
      <c r="AD197" s="573">
        <f t="shared" si="112"/>
        <v>0</v>
      </c>
      <c r="AE197" s="584">
        <f t="shared" si="113"/>
        <v>0</v>
      </c>
      <c r="AF197" s="1181"/>
      <c r="AG197" s="1181"/>
      <c r="AH197" s="1181"/>
      <c r="AI197" s="1181"/>
      <c r="AJ197" s="1181"/>
      <c r="AK197" s="636">
        <f>SUM(AK198:AK207)</f>
        <v>0</v>
      </c>
      <c r="AL197" s="1183"/>
      <c r="AM197" s="636">
        <f>SUM(AM198:AM207)</f>
        <v>0</v>
      </c>
      <c r="AN197" s="584">
        <f t="shared" si="110"/>
        <v>0</v>
      </c>
    </row>
    <row r="198" spans="1:40">
      <c r="A198" s="232"/>
      <c r="B198" s="452"/>
      <c r="C198" s="137"/>
      <c r="D198" s="137" t="str">
        <f>'Names and date input'!$D$28</f>
        <v>RP1</v>
      </c>
      <c r="E198" s="137"/>
      <c r="F198" s="137"/>
      <c r="G198" s="137"/>
      <c r="H198" s="1184"/>
      <c r="I198" s="696"/>
      <c r="J198" s="711"/>
      <c r="K198" s="711"/>
      <c r="L198" s="711"/>
      <c r="M198" s="711"/>
      <c r="N198" s="578">
        <f t="shared" si="111"/>
        <v>0</v>
      </c>
      <c r="O198" s="991"/>
      <c r="P198" s="711"/>
      <c r="Q198" s="711"/>
      <c r="R198" s="711"/>
      <c r="S198" s="711"/>
      <c r="T198" s="711"/>
      <c r="U198" s="711"/>
      <c r="V198" s="711"/>
      <c r="W198" s="711"/>
      <c r="X198" s="711"/>
      <c r="Y198" s="711"/>
      <c r="Z198" s="711"/>
      <c r="AA198" s="711"/>
      <c r="AB198" s="711"/>
      <c r="AC198" s="711"/>
      <c r="AD198" s="573">
        <f t="shared" si="112"/>
        <v>0</v>
      </c>
      <c r="AE198" s="584">
        <f t="shared" si="113"/>
        <v>0</v>
      </c>
      <c r="AF198" s="1181"/>
      <c r="AG198" s="1181"/>
      <c r="AH198" s="1181"/>
      <c r="AI198" s="1181"/>
      <c r="AJ198" s="1181"/>
      <c r="AK198" s="1198"/>
      <c r="AL198" s="1183"/>
      <c r="AM198" s="1198"/>
      <c r="AN198" s="584">
        <f t="shared" si="110"/>
        <v>0</v>
      </c>
    </row>
    <row r="199" spans="1:40">
      <c r="A199" s="232"/>
      <c r="B199" s="452"/>
      <c r="C199" s="137"/>
      <c r="D199" s="137" t="str">
        <f>'Names and date input'!$D$29</f>
        <v>RP2</v>
      </c>
      <c r="E199" s="137"/>
      <c r="F199" s="137"/>
      <c r="G199" s="137"/>
      <c r="H199" s="1184"/>
      <c r="I199" s="696"/>
      <c r="J199" s="711"/>
      <c r="K199" s="711"/>
      <c r="L199" s="711"/>
      <c r="M199" s="711"/>
      <c r="N199" s="578">
        <f t="shared" si="111"/>
        <v>0</v>
      </c>
      <c r="O199" s="991"/>
      <c r="P199" s="711"/>
      <c r="Q199" s="711"/>
      <c r="R199" s="711"/>
      <c r="S199" s="711"/>
      <c r="T199" s="711"/>
      <c r="U199" s="711"/>
      <c r="V199" s="711"/>
      <c r="W199" s="711"/>
      <c r="X199" s="711"/>
      <c r="Y199" s="711"/>
      <c r="Z199" s="711"/>
      <c r="AA199" s="711"/>
      <c r="AB199" s="711"/>
      <c r="AC199" s="711"/>
      <c r="AD199" s="573">
        <f t="shared" si="112"/>
        <v>0</v>
      </c>
      <c r="AE199" s="584">
        <f t="shared" si="113"/>
        <v>0</v>
      </c>
      <c r="AF199" s="1181"/>
      <c r="AG199" s="1181"/>
      <c r="AH199" s="1181"/>
      <c r="AI199" s="1181"/>
      <c r="AJ199" s="1181"/>
      <c r="AK199" s="1198"/>
      <c r="AL199" s="1183"/>
      <c r="AM199" s="1198"/>
      <c r="AN199" s="584">
        <f t="shared" si="110"/>
        <v>0</v>
      </c>
    </row>
    <row r="200" spans="1:40">
      <c r="A200" s="232"/>
      <c r="B200" s="452"/>
      <c r="C200" s="137"/>
      <c r="D200" s="137" t="str">
        <f>'Names and date input'!$D$30</f>
        <v>RP3</v>
      </c>
      <c r="E200" s="137"/>
      <c r="F200" s="137"/>
      <c r="G200" s="137"/>
      <c r="H200" s="1184"/>
      <c r="I200" s="696"/>
      <c r="J200" s="711"/>
      <c r="K200" s="711"/>
      <c r="L200" s="711"/>
      <c r="M200" s="711"/>
      <c r="N200" s="578">
        <f t="shared" si="111"/>
        <v>0</v>
      </c>
      <c r="O200" s="991"/>
      <c r="P200" s="711"/>
      <c r="Q200" s="711"/>
      <c r="R200" s="711"/>
      <c r="S200" s="711"/>
      <c r="T200" s="711"/>
      <c r="U200" s="711"/>
      <c r="V200" s="711"/>
      <c r="W200" s="711"/>
      <c r="X200" s="711"/>
      <c r="Y200" s="711"/>
      <c r="Z200" s="711"/>
      <c r="AA200" s="711"/>
      <c r="AB200" s="711"/>
      <c r="AC200" s="711"/>
      <c r="AD200" s="573">
        <f t="shared" si="112"/>
        <v>0</v>
      </c>
      <c r="AE200" s="584">
        <f t="shared" si="113"/>
        <v>0</v>
      </c>
      <c r="AF200" s="1181"/>
      <c r="AG200" s="1181"/>
      <c r="AH200" s="1181"/>
      <c r="AI200" s="1181"/>
      <c r="AJ200" s="1181"/>
      <c r="AK200" s="1198"/>
      <c r="AL200" s="1183"/>
      <c r="AM200" s="1198"/>
      <c r="AN200" s="584">
        <f t="shared" si="110"/>
        <v>0</v>
      </c>
    </row>
    <row r="201" spans="1:40">
      <c r="A201" s="232"/>
      <c r="B201" s="452"/>
      <c r="C201" s="137"/>
      <c r="D201" s="137" t="str">
        <f>'Names and date input'!$D$31</f>
        <v>RP4</v>
      </c>
      <c r="E201" s="137"/>
      <c r="F201" s="137"/>
      <c r="G201" s="137"/>
      <c r="H201" s="1184"/>
      <c r="I201" s="696"/>
      <c r="J201" s="711"/>
      <c r="K201" s="711"/>
      <c r="L201" s="711"/>
      <c r="M201" s="711"/>
      <c r="N201" s="578">
        <f t="shared" si="111"/>
        <v>0</v>
      </c>
      <c r="O201" s="991"/>
      <c r="P201" s="711"/>
      <c r="Q201" s="711"/>
      <c r="R201" s="711"/>
      <c r="S201" s="711"/>
      <c r="T201" s="711"/>
      <c r="U201" s="711"/>
      <c r="V201" s="711"/>
      <c r="W201" s="711"/>
      <c r="X201" s="711"/>
      <c r="Y201" s="711"/>
      <c r="Z201" s="711"/>
      <c r="AA201" s="711"/>
      <c r="AB201" s="711"/>
      <c r="AC201" s="711"/>
      <c r="AD201" s="573">
        <f t="shared" si="112"/>
        <v>0</v>
      </c>
      <c r="AE201" s="584">
        <f t="shared" si="113"/>
        <v>0</v>
      </c>
      <c r="AF201" s="1181"/>
      <c r="AG201" s="1181"/>
      <c r="AH201" s="1181"/>
      <c r="AI201" s="1181"/>
      <c r="AJ201" s="1181"/>
      <c r="AK201" s="1198"/>
      <c r="AL201" s="1183"/>
      <c r="AM201" s="1198"/>
      <c r="AN201" s="584">
        <f t="shared" si="110"/>
        <v>0</v>
      </c>
    </row>
    <row r="202" spans="1:40">
      <c r="A202" s="232"/>
      <c r="B202" s="452"/>
      <c r="C202" s="137"/>
      <c r="D202" s="137" t="str">
        <f>'Names and date input'!$D$32</f>
        <v>RP5</v>
      </c>
      <c r="E202" s="137"/>
      <c r="F202" s="137"/>
      <c r="G202" s="137"/>
      <c r="H202" s="1184"/>
      <c r="I202" s="696"/>
      <c r="J202" s="711"/>
      <c r="K202" s="711"/>
      <c r="L202" s="711"/>
      <c r="M202" s="711"/>
      <c r="N202" s="578">
        <f t="shared" si="111"/>
        <v>0</v>
      </c>
      <c r="O202" s="991"/>
      <c r="P202" s="711"/>
      <c r="Q202" s="711"/>
      <c r="R202" s="711"/>
      <c r="S202" s="711"/>
      <c r="T202" s="711"/>
      <c r="U202" s="711"/>
      <c r="V202" s="711"/>
      <c r="W202" s="711"/>
      <c r="X202" s="711"/>
      <c r="Y202" s="711"/>
      <c r="Z202" s="711"/>
      <c r="AA202" s="711"/>
      <c r="AB202" s="711"/>
      <c r="AC202" s="711"/>
      <c r="AD202" s="573">
        <f t="shared" si="112"/>
        <v>0</v>
      </c>
      <c r="AE202" s="584">
        <f t="shared" si="113"/>
        <v>0</v>
      </c>
      <c r="AF202" s="1181"/>
      <c r="AG202" s="1181"/>
      <c r="AH202" s="1181"/>
      <c r="AI202" s="1181"/>
      <c r="AJ202" s="1181"/>
      <c r="AK202" s="1198"/>
      <c r="AL202" s="1183"/>
      <c r="AM202" s="1198"/>
      <c r="AN202" s="584">
        <f t="shared" si="110"/>
        <v>0</v>
      </c>
    </row>
    <row r="203" spans="1:40">
      <c r="A203" s="232"/>
      <c r="B203" s="452"/>
      <c r="C203" s="137"/>
      <c r="D203" s="137" t="str">
        <f>'Names and date input'!$D$33</f>
        <v>RP6</v>
      </c>
      <c r="E203" s="137"/>
      <c r="F203" s="137"/>
      <c r="G203" s="137"/>
      <c r="H203" s="1184"/>
      <c r="I203" s="696"/>
      <c r="J203" s="711"/>
      <c r="K203" s="711"/>
      <c r="L203" s="711"/>
      <c r="M203" s="711"/>
      <c r="N203" s="578">
        <f t="shared" si="111"/>
        <v>0</v>
      </c>
      <c r="O203" s="991"/>
      <c r="P203" s="711"/>
      <c r="Q203" s="711"/>
      <c r="R203" s="711"/>
      <c r="S203" s="711"/>
      <c r="T203" s="711"/>
      <c r="U203" s="711"/>
      <c r="V203" s="711"/>
      <c r="W203" s="711"/>
      <c r="X203" s="711"/>
      <c r="Y203" s="711"/>
      <c r="Z203" s="711"/>
      <c r="AA203" s="711"/>
      <c r="AB203" s="711"/>
      <c r="AC203" s="711"/>
      <c r="AD203" s="573">
        <f t="shared" si="112"/>
        <v>0</v>
      </c>
      <c r="AE203" s="584">
        <f t="shared" si="113"/>
        <v>0</v>
      </c>
      <c r="AF203" s="1181"/>
      <c r="AG203" s="1181"/>
      <c r="AH203" s="1181"/>
      <c r="AI203" s="1181"/>
      <c r="AJ203" s="1181"/>
      <c r="AK203" s="1198"/>
      <c r="AL203" s="1183"/>
      <c r="AM203" s="1198"/>
      <c r="AN203" s="584">
        <f t="shared" si="110"/>
        <v>0</v>
      </c>
    </row>
    <row r="204" spans="1:40">
      <c r="A204" s="232"/>
      <c r="B204" s="452"/>
      <c r="C204" s="137"/>
      <c r="D204" s="137" t="str">
        <f>'Names and date input'!$D$34</f>
        <v>RP7</v>
      </c>
      <c r="E204" s="137"/>
      <c r="F204" s="137"/>
      <c r="G204" s="137"/>
      <c r="H204" s="1184"/>
      <c r="I204" s="696"/>
      <c r="J204" s="711"/>
      <c r="K204" s="711"/>
      <c r="L204" s="711"/>
      <c r="M204" s="711"/>
      <c r="N204" s="578">
        <f t="shared" si="111"/>
        <v>0</v>
      </c>
      <c r="O204" s="991"/>
      <c r="P204" s="711"/>
      <c r="Q204" s="711"/>
      <c r="R204" s="711"/>
      <c r="S204" s="711"/>
      <c r="T204" s="711"/>
      <c r="U204" s="711"/>
      <c r="V204" s="711"/>
      <c r="W204" s="711"/>
      <c r="X204" s="711"/>
      <c r="Y204" s="711"/>
      <c r="Z204" s="711"/>
      <c r="AA204" s="711"/>
      <c r="AB204" s="711"/>
      <c r="AC204" s="711"/>
      <c r="AD204" s="573">
        <f t="shared" si="112"/>
        <v>0</v>
      </c>
      <c r="AE204" s="584">
        <f t="shared" si="113"/>
        <v>0</v>
      </c>
      <c r="AF204" s="1181"/>
      <c r="AG204" s="1181"/>
      <c r="AH204" s="1181"/>
      <c r="AI204" s="1181"/>
      <c r="AJ204" s="1181"/>
      <c r="AK204" s="1198"/>
      <c r="AL204" s="1183"/>
      <c r="AM204" s="1198"/>
      <c r="AN204" s="584">
        <f t="shared" si="110"/>
        <v>0</v>
      </c>
    </row>
    <row r="205" spans="1:40">
      <c r="A205" s="232"/>
      <c r="B205" s="452"/>
      <c r="C205" s="137"/>
      <c r="D205" s="137" t="str">
        <f>'Names and date input'!$D$35</f>
        <v>RP8</v>
      </c>
      <c r="E205" s="137"/>
      <c r="F205" s="137"/>
      <c r="G205" s="137"/>
      <c r="H205" s="1184"/>
      <c r="I205" s="696"/>
      <c r="J205" s="711"/>
      <c r="K205" s="711"/>
      <c r="L205" s="711"/>
      <c r="M205" s="711"/>
      <c r="N205" s="578">
        <f t="shared" si="111"/>
        <v>0</v>
      </c>
      <c r="O205" s="991"/>
      <c r="P205" s="711"/>
      <c r="Q205" s="711"/>
      <c r="R205" s="711"/>
      <c r="S205" s="711"/>
      <c r="T205" s="711"/>
      <c r="U205" s="711"/>
      <c r="V205" s="711"/>
      <c r="W205" s="711"/>
      <c r="X205" s="711"/>
      <c r="Y205" s="711"/>
      <c r="Z205" s="711"/>
      <c r="AA205" s="711"/>
      <c r="AB205" s="711"/>
      <c r="AC205" s="711"/>
      <c r="AD205" s="573">
        <f t="shared" si="112"/>
        <v>0</v>
      </c>
      <c r="AE205" s="584">
        <f t="shared" si="113"/>
        <v>0</v>
      </c>
      <c r="AF205" s="1181"/>
      <c r="AG205" s="1181"/>
      <c r="AH205" s="1181"/>
      <c r="AI205" s="1181"/>
      <c r="AJ205" s="1181"/>
      <c r="AK205" s="1198"/>
      <c r="AL205" s="1183"/>
      <c r="AM205" s="1198"/>
      <c r="AN205" s="584">
        <f t="shared" si="110"/>
        <v>0</v>
      </c>
    </row>
    <row r="206" spans="1:40">
      <c r="A206" s="232"/>
      <c r="B206" s="452"/>
      <c r="C206" s="137"/>
      <c r="D206" s="137" t="str">
        <f>'Names and date input'!$D$36</f>
        <v>RP9</v>
      </c>
      <c r="E206" s="137"/>
      <c r="F206" s="137"/>
      <c r="G206" s="137"/>
      <c r="H206" s="1184"/>
      <c r="I206" s="696"/>
      <c r="J206" s="711"/>
      <c r="K206" s="711"/>
      <c r="L206" s="711"/>
      <c r="M206" s="711"/>
      <c r="N206" s="578">
        <f t="shared" si="111"/>
        <v>0</v>
      </c>
      <c r="O206" s="991"/>
      <c r="P206" s="711"/>
      <c r="Q206" s="711"/>
      <c r="R206" s="711"/>
      <c r="S206" s="711"/>
      <c r="T206" s="711"/>
      <c r="U206" s="711"/>
      <c r="V206" s="711"/>
      <c r="W206" s="711"/>
      <c r="X206" s="711"/>
      <c r="Y206" s="711"/>
      <c r="Z206" s="711"/>
      <c r="AA206" s="711"/>
      <c r="AB206" s="711"/>
      <c r="AC206" s="711"/>
      <c r="AD206" s="573">
        <f t="shared" si="112"/>
        <v>0</v>
      </c>
      <c r="AE206" s="584">
        <f t="shared" si="113"/>
        <v>0</v>
      </c>
      <c r="AF206" s="1181"/>
      <c r="AG206" s="1181"/>
      <c r="AH206" s="1181"/>
      <c r="AI206" s="1181"/>
      <c r="AJ206" s="1181"/>
      <c r="AK206" s="1198"/>
      <c r="AL206" s="1183"/>
      <c r="AM206" s="1198"/>
      <c r="AN206" s="584">
        <f t="shared" si="110"/>
        <v>0</v>
      </c>
    </row>
    <row r="207" spans="1:40" ht="15" customHeight="1">
      <c r="A207" s="232"/>
      <c r="B207" s="452"/>
      <c r="C207" s="137"/>
      <c r="D207" s="137" t="str">
        <f>'Names and date input'!$D$37</f>
        <v>RP10</v>
      </c>
      <c r="E207" s="137"/>
      <c r="F207" s="137"/>
      <c r="G207" s="137"/>
      <c r="H207" s="1184"/>
      <c r="I207" s="696"/>
      <c r="J207" s="711"/>
      <c r="K207" s="711"/>
      <c r="L207" s="711"/>
      <c r="M207" s="711"/>
      <c r="N207" s="578">
        <f t="shared" si="111"/>
        <v>0</v>
      </c>
      <c r="O207" s="991"/>
      <c r="P207" s="711"/>
      <c r="Q207" s="711"/>
      <c r="R207" s="711"/>
      <c r="S207" s="711"/>
      <c r="T207" s="711"/>
      <c r="U207" s="711"/>
      <c r="V207" s="711"/>
      <c r="W207" s="711"/>
      <c r="X207" s="711"/>
      <c r="Y207" s="711"/>
      <c r="Z207" s="711"/>
      <c r="AA207" s="711"/>
      <c r="AB207" s="711"/>
      <c r="AC207" s="711"/>
      <c r="AD207" s="573">
        <f t="shared" si="112"/>
        <v>0</v>
      </c>
      <c r="AE207" s="584">
        <f t="shared" si="113"/>
        <v>0</v>
      </c>
      <c r="AF207" s="1181"/>
      <c r="AG207" s="1181"/>
      <c r="AH207" s="1181"/>
      <c r="AI207" s="1181"/>
      <c r="AJ207" s="1181"/>
      <c r="AK207" s="1198"/>
      <c r="AL207" s="1183"/>
      <c r="AM207" s="1198"/>
      <c r="AN207" s="584">
        <f t="shared" si="110"/>
        <v>0</v>
      </c>
    </row>
    <row r="208" spans="1:40" ht="13.5" thickBot="1">
      <c r="A208" s="232"/>
      <c r="B208" s="147"/>
      <c r="C208" s="137"/>
      <c r="D208" s="137"/>
      <c r="E208" s="137"/>
      <c r="F208" s="154"/>
      <c r="G208" s="137"/>
      <c r="H208" s="1185"/>
      <c r="I208" s="717"/>
      <c r="J208" s="717"/>
      <c r="K208" s="717"/>
      <c r="L208" s="717"/>
      <c r="M208" s="717"/>
      <c r="N208" s="579"/>
      <c r="O208" s="1193"/>
      <c r="P208" s="717"/>
      <c r="Q208" s="717"/>
      <c r="R208" s="717"/>
      <c r="S208" s="717"/>
      <c r="T208" s="717"/>
      <c r="U208" s="717"/>
      <c r="V208" s="717"/>
      <c r="W208" s="717"/>
      <c r="X208" s="717"/>
      <c r="Y208" s="717"/>
      <c r="Z208" s="717"/>
      <c r="AA208" s="717"/>
      <c r="AB208" s="717"/>
      <c r="AC208" s="717"/>
      <c r="AD208" s="636"/>
      <c r="AE208" s="585"/>
      <c r="AF208" s="1197"/>
      <c r="AG208" s="695"/>
      <c r="AH208" s="636"/>
      <c r="AI208" s="636"/>
      <c r="AJ208" s="687"/>
      <c r="AK208" s="636"/>
      <c r="AL208" s="687"/>
      <c r="AM208" s="636"/>
      <c r="AN208" s="585"/>
    </row>
    <row r="209" spans="1:41" s="560" customFormat="1" ht="13.5" thickBot="1">
      <c r="A209" s="561"/>
      <c r="B209" s="562"/>
      <c r="C209" s="567"/>
      <c r="D209" s="564"/>
      <c r="E209" s="564"/>
      <c r="F209" s="565" t="s">
        <v>483</v>
      </c>
      <c r="G209" s="564"/>
      <c r="H209" s="989">
        <f>SUM(H193:H195)</f>
        <v>0</v>
      </c>
      <c r="I209" s="1186">
        <f t="shared" ref="I209:AN209" si="114">SUM(I193:I195)</f>
        <v>0</v>
      </c>
      <c r="J209" s="1186">
        <f>SUM(J193:J195)</f>
        <v>0</v>
      </c>
      <c r="K209" s="1186">
        <f t="shared" si="114"/>
        <v>0</v>
      </c>
      <c r="L209" s="1186">
        <f t="shared" si="114"/>
        <v>0</v>
      </c>
      <c r="M209" s="1186">
        <f t="shared" si="114"/>
        <v>0</v>
      </c>
      <c r="N209" s="1199">
        <f t="shared" si="114"/>
        <v>0</v>
      </c>
      <c r="O209" s="990">
        <f t="shared" si="114"/>
        <v>0</v>
      </c>
      <c r="P209" s="1186">
        <f t="shared" si="114"/>
        <v>0</v>
      </c>
      <c r="Q209" s="1186">
        <f t="shared" si="114"/>
        <v>0</v>
      </c>
      <c r="R209" s="1186">
        <f t="shared" si="114"/>
        <v>0</v>
      </c>
      <c r="S209" s="1186">
        <f t="shared" si="114"/>
        <v>0</v>
      </c>
      <c r="T209" s="1186">
        <f t="shared" si="114"/>
        <v>0</v>
      </c>
      <c r="U209" s="1186">
        <f t="shared" si="114"/>
        <v>0</v>
      </c>
      <c r="V209" s="1186">
        <f t="shared" si="114"/>
        <v>0</v>
      </c>
      <c r="W209" s="1186">
        <f t="shared" si="114"/>
        <v>0</v>
      </c>
      <c r="X209" s="1186">
        <f t="shared" si="114"/>
        <v>0</v>
      </c>
      <c r="Y209" s="1186">
        <f t="shared" si="114"/>
        <v>0</v>
      </c>
      <c r="Z209" s="1186">
        <f t="shared" si="114"/>
        <v>0</v>
      </c>
      <c r="AA209" s="1186">
        <f t="shared" si="114"/>
        <v>0</v>
      </c>
      <c r="AB209" s="1186">
        <f t="shared" si="114"/>
        <v>0</v>
      </c>
      <c r="AC209" s="1186">
        <f t="shared" si="114"/>
        <v>0</v>
      </c>
      <c r="AD209" s="1199">
        <f t="shared" si="114"/>
        <v>0</v>
      </c>
      <c r="AE209" s="967">
        <f t="shared" si="114"/>
        <v>0</v>
      </c>
      <c r="AF209" s="989">
        <f t="shared" si="114"/>
        <v>0</v>
      </c>
      <c r="AG209" s="1186">
        <f t="shared" si="114"/>
        <v>0</v>
      </c>
      <c r="AH209" s="1199">
        <f t="shared" si="114"/>
        <v>0</v>
      </c>
      <c r="AI209" s="1199">
        <f t="shared" si="114"/>
        <v>0</v>
      </c>
      <c r="AJ209" s="989">
        <f t="shared" si="114"/>
        <v>0</v>
      </c>
      <c r="AK209" s="1199">
        <f t="shared" si="114"/>
        <v>0</v>
      </c>
      <c r="AL209" s="989">
        <f t="shared" si="114"/>
        <v>0</v>
      </c>
      <c r="AM209" s="1199">
        <f t="shared" si="114"/>
        <v>0</v>
      </c>
      <c r="AN209" s="586">
        <f t="shared" si="114"/>
        <v>0</v>
      </c>
      <c r="AO209" s="559" t="str">
        <f>IF(ABS(AN209-'2.1 Reg Accounts Rec'!F64)&lt;0.1,"OK","error")</f>
        <v>OK</v>
      </c>
    </row>
    <row r="210" spans="1:41" ht="12" customHeight="1" thickBot="1">
      <c r="A210" s="968"/>
      <c r="B210" s="969"/>
      <c r="C210" s="494"/>
      <c r="D210" s="494"/>
      <c r="E210" s="494"/>
      <c r="F210" s="494"/>
      <c r="G210" s="494"/>
      <c r="H210" s="970"/>
      <c r="I210" s="970"/>
      <c r="J210" s="970"/>
      <c r="K210" s="970"/>
      <c r="L210" s="970"/>
      <c r="M210" s="970"/>
      <c r="N210" s="971"/>
      <c r="O210" s="970"/>
      <c r="P210" s="970"/>
      <c r="Q210" s="970"/>
      <c r="R210" s="970"/>
      <c r="S210" s="970"/>
      <c r="T210" s="970"/>
      <c r="U210" s="970"/>
      <c r="V210" s="970"/>
      <c r="W210" s="970"/>
      <c r="X210" s="970"/>
      <c r="Y210" s="970"/>
      <c r="Z210" s="970"/>
      <c r="AA210" s="970"/>
      <c r="AB210" s="970"/>
      <c r="AC210" s="970"/>
      <c r="AD210" s="971"/>
      <c r="AE210" s="971"/>
      <c r="AF210" s="970"/>
      <c r="AG210" s="970"/>
      <c r="AH210" s="970"/>
      <c r="AI210" s="970"/>
      <c r="AJ210" s="970"/>
      <c r="AK210" s="970"/>
      <c r="AL210" s="972"/>
      <c r="AM210" s="972"/>
      <c r="AN210" s="511"/>
    </row>
    <row r="211" spans="1:41" ht="13.5" thickBot="1">
      <c r="B211" s="1308" t="s">
        <v>659</v>
      </c>
      <c r="C211" s="508"/>
      <c r="D211" s="508"/>
      <c r="E211" s="508"/>
      <c r="F211" s="508"/>
      <c r="G211" s="1525"/>
      <c r="H211" s="1522">
        <f>+H209-'4.4 RP Margin Adjustment'!C47-H166-H187-H188-H189-H192</f>
        <v>0</v>
      </c>
      <c r="I211" s="1523">
        <f>+I209-'4.4 RP Margin Adjustment'!D47-I166-I187-I188-I189-I192</f>
        <v>0</v>
      </c>
      <c r="J211" s="1523">
        <f>+J209-'4.4 RP Margin Adjustment'!E47-J166-J187-J188-J189-J192</f>
        <v>0</v>
      </c>
      <c r="K211" s="1523">
        <f>+K209-'4.4 RP Margin Adjustment'!F47-K166-K187-K188-K189-K192</f>
        <v>0</v>
      </c>
      <c r="L211" s="1523">
        <f>+L209-'4.4 RP Margin Adjustment'!G47-L166-L187-L188-L189-L192</f>
        <v>0</v>
      </c>
      <c r="M211" s="1523">
        <f>+M209-'4.4 RP Margin Adjustment'!H47-M166-M187-M188-M189-M192</f>
        <v>0</v>
      </c>
      <c r="N211" s="1523">
        <f>+N209-'4.4 RP Margin Adjustment'!I47-N166-N187-N188-N189-N192</f>
        <v>0</v>
      </c>
      <c r="O211" s="1523">
        <f>+O209-'4.4 RP Margin Adjustment'!J47-O166-O187-O188-O189-O192</f>
        <v>0</v>
      </c>
      <c r="P211" s="1523">
        <f>+P209-'4.4 RP Margin Adjustment'!K47-P166-P187-P188-P189-P192</f>
        <v>0</v>
      </c>
      <c r="Q211" s="1523">
        <f>+Q209-'4.4 RP Margin Adjustment'!L47-Q166-Q187-Q188-Q189-Q192</f>
        <v>0</v>
      </c>
      <c r="R211" s="1523">
        <f>+R209-'4.4 RP Margin Adjustment'!M47-R166-R187-R188-R189-R192</f>
        <v>0</v>
      </c>
      <c r="S211" s="1523">
        <f>+S209-'4.4 RP Margin Adjustment'!N47-S166-S187-S188-S189-S192</f>
        <v>0</v>
      </c>
      <c r="T211" s="1523">
        <f>+T209-'4.4 RP Margin Adjustment'!O47-T166-T187-T188-T189-T192</f>
        <v>0</v>
      </c>
      <c r="U211" s="1523">
        <f>+U209-'4.4 RP Margin Adjustment'!P47-U166-U187-U188-U189-U192</f>
        <v>0</v>
      </c>
      <c r="V211" s="1523">
        <f>+V209-'4.4 RP Margin Adjustment'!Q47-V166-V187-V188-V189-V192</f>
        <v>0</v>
      </c>
      <c r="W211" s="1523">
        <f>+W209-'4.4 RP Margin Adjustment'!R47-W166-W187-W188-W189-W192</f>
        <v>0</v>
      </c>
      <c r="X211" s="1523">
        <f>+X209-'4.4 RP Margin Adjustment'!S47-X166-X187-X188-X189-X192</f>
        <v>0</v>
      </c>
      <c r="Y211" s="1523">
        <f>+Y209-'4.4 RP Margin Adjustment'!T47-Y166-Y187-Y188-Y189-Y192</f>
        <v>0</v>
      </c>
      <c r="Z211" s="1523">
        <f>+Z209-'4.4 RP Margin Adjustment'!U47-Z166-Z187-Z188-Z189-Z192</f>
        <v>0</v>
      </c>
      <c r="AA211" s="1523">
        <f>+AA209-'4.4 RP Margin Adjustment'!V47-AA166-AA187-AA188-AA189-AA192</f>
        <v>0</v>
      </c>
      <c r="AB211" s="1523">
        <f>+AB209-'4.4 RP Margin Adjustment'!W47-AB166-AB187-AB188-AB189-AB192</f>
        <v>0</v>
      </c>
      <c r="AC211" s="1523">
        <f>+AC209-'4.4 RP Margin Adjustment'!X47-AC166-AC187-AC188-AC189-AC192</f>
        <v>0</v>
      </c>
      <c r="AD211" s="1523">
        <f>+AD209-'4.4 RP Margin Adjustment'!Y47-AD166-AD187-AD188-AD189-AD192</f>
        <v>0</v>
      </c>
      <c r="AE211" s="1523">
        <f>+AE209-'4.4 RP Margin Adjustment'!Z47-AE166-AE187-AE188-AE189-AE192</f>
        <v>0</v>
      </c>
      <c r="AF211" s="1523">
        <f>+AF209-'4.4 RP Margin Adjustment'!AA47-AF166-AF187-AF188-AF189-AF192</f>
        <v>0</v>
      </c>
      <c r="AG211" s="1523">
        <f>+AG209-'4.4 RP Margin Adjustment'!AB47-AG166-AG187-AG188-AG189-AG192</f>
        <v>0</v>
      </c>
      <c r="AH211" s="1523">
        <f>+AH209-'4.4 RP Margin Adjustment'!AC47-AH166-AH187-AH188-AH189-AH192</f>
        <v>0</v>
      </c>
      <c r="AI211" s="1523">
        <f>+AI209-'4.4 RP Margin Adjustment'!AD47-AI166-AI187-AI188-AI189-AI192</f>
        <v>0</v>
      </c>
      <c r="AJ211" s="1523">
        <f>+AJ209-'4.4 RP Margin Adjustment'!AE47-AJ166-AJ187-AJ188-AJ189-AJ192</f>
        <v>0</v>
      </c>
      <c r="AK211" s="1523">
        <f>+AK209-'4.4 RP Margin Adjustment'!AF47-AK166-AK187-AK188-AK189-AK192</f>
        <v>0</v>
      </c>
      <c r="AL211" s="1523">
        <f>+AL209-'4.4 RP Margin Adjustment'!AG47-AL166-AL187-AL188-AL189-AL192</f>
        <v>0</v>
      </c>
      <c r="AM211" s="1523">
        <f>+AM209-'4.4 RP Margin Adjustment'!AH47-AM166-AM187-AM188-AM189-AM192</f>
        <v>0</v>
      </c>
      <c r="AN211" s="1524">
        <f>+AN209-'4.4 RP Margin Adjustment'!AI47-AN166-AN187-AN188-AN189-AN192</f>
        <v>0</v>
      </c>
    </row>
    <row r="212" spans="1:41">
      <c r="A212" s="145"/>
      <c r="B212" s="145"/>
      <c r="C212" s="137"/>
      <c r="D212" s="137"/>
      <c r="E212" s="137"/>
      <c r="F212" s="137" t="s">
        <v>93</v>
      </c>
      <c r="G212" s="137"/>
      <c r="H212" s="506" t="str">
        <f>IF(ABS(H151-SUM('2.4 Detailed Capex'!L21))&lt;0.1,"OK", "error")</f>
        <v>OK</v>
      </c>
      <c r="I212" s="506" t="str">
        <f>IF(ABS(I151-'2.4 Detailed Capex'!E75)&lt;0.1,"OK","error")</f>
        <v>OK</v>
      </c>
      <c r="J212" s="506" t="str">
        <f>IF(ABS(J151-'2.4 Detailed Capex'!E89)&lt;0.1,"OK","error")</f>
        <v>OK</v>
      </c>
      <c r="K212" s="506" t="str">
        <f>IF(ABS(K151-+'2.3 Insp, maint,tree &amp; Faults'!I34)&lt;0.1,"OK","error")</f>
        <v>OK</v>
      </c>
      <c r="L212" s="506" t="str">
        <f>IF(ABS(L151-(+'2.3 Insp, maint,tree &amp; Faults'!G34))&lt;0.1,"OK","error")</f>
        <v>OK</v>
      </c>
      <c r="M212" s="506" t="str">
        <f>IF(ABS(M151-'2.3 Insp, maint,tree &amp; Faults'!G48)&lt;0.1,"OK","error")</f>
        <v>OK</v>
      </c>
      <c r="N212" s="510"/>
      <c r="O212" s="510"/>
      <c r="P212" s="510"/>
      <c r="Q212" s="510"/>
      <c r="R212" s="510"/>
      <c r="S212" s="510"/>
      <c r="T212" s="510"/>
      <c r="U212" s="510"/>
      <c r="V212" s="510"/>
      <c r="W212" s="510"/>
      <c r="X212" s="2476" t="str">
        <f>IF(ABS(X151-'2.8 Detailed IT'!H27+'2.8 Detailed IT'!E27+'2.8 Detailed IT'!F27)&lt;0.1,"OK","Error")</f>
        <v>OK</v>
      </c>
      <c r="Y212" s="510"/>
      <c r="Z212" s="510"/>
      <c r="AA212" s="510"/>
      <c r="AB212" s="511" t="str">
        <f>IF(ABS(AB151-'2.9 Business Support'!D40)&lt;0.1,"OK","error")</f>
        <v>OK</v>
      </c>
      <c r="AC212" s="511" t="str">
        <f>IF(ABS(AC151-'2.9 Business Support'!D18)&lt;0.1,"OK","error")</f>
        <v>OK</v>
      </c>
      <c r="AD212" s="510"/>
      <c r="AE212" s="505"/>
      <c r="AF212" s="649" t="str">
        <f>IF(ABS(AF151-'2.10 Excluded Services'!H14)&lt;0.1,"OK","Error")</f>
        <v>OK</v>
      </c>
      <c r="AG212" s="649" t="str">
        <f>IF(ABS(+AG184+AG195-'2.10 Excluded Services'!H41+'2.10 Excluded Services'!H14)&lt;0.1,"OK","Error")</f>
        <v>OK</v>
      </c>
      <c r="AH212" s="505"/>
      <c r="AI212" s="505"/>
      <c r="AJ212" s="505"/>
      <c r="AK212" s="505"/>
      <c r="AL212" s="512"/>
      <c r="AM212" s="512"/>
      <c r="AN212" s="511"/>
    </row>
    <row r="213" spans="1:41">
      <c r="A213" s="145"/>
      <c r="B213" s="145"/>
      <c r="C213" s="137"/>
      <c r="D213" s="137"/>
      <c r="E213" s="137"/>
      <c r="F213" s="137" t="s">
        <v>562</v>
      </c>
      <c r="G213" s="137"/>
      <c r="H213" s="505"/>
      <c r="I213" s="505"/>
      <c r="J213" s="505"/>
      <c r="K213" s="510"/>
      <c r="L213" s="510"/>
      <c r="M213" s="510"/>
      <c r="N213" s="511" t="str">
        <f>IF(ABS(N209-SUM(H209:M209))&lt;0.1,"OK","Error")</f>
        <v>OK</v>
      </c>
      <c r="O213" s="510"/>
      <c r="P213" s="510"/>
      <c r="Q213" s="510"/>
      <c r="R213" s="510"/>
      <c r="S213" s="510"/>
      <c r="T213" s="510"/>
      <c r="U213" s="510"/>
      <c r="V213" s="510"/>
      <c r="W213" s="510"/>
      <c r="X213" s="510"/>
      <c r="Y213" s="510"/>
      <c r="Z213" s="510"/>
      <c r="AA213" s="510"/>
      <c r="AB213" s="510"/>
      <c r="AC213" s="510"/>
      <c r="AD213" s="506" t="str">
        <f>IF(ABS(AD209-SUM(O209:AC209)&lt;0.1),"OK","Error")</f>
        <v>OK</v>
      </c>
      <c r="AE213" s="506" t="str">
        <f>IF(ABS(AE209-(+AD209+N209)&lt;0.1),"OK","Error")</f>
        <v>OK</v>
      </c>
      <c r="AF213" s="1117"/>
      <c r="AG213" s="1117"/>
      <c r="AH213" s="505"/>
      <c r="AI213" s="505"/>
      <c r="AJ213" s="505"/>
      <c r="AK213" s="505"/>
      <c r="AL213" s="512"/>
      <c r="AM213" s="512"/>
      <c r="AN213" s="511"/>
    </row>
  </sheetData>
  <sheetProtection formatRows="0"/>
  <mergeCells count="3">
    <mergeCell ref="AF6:AH7"/>
    <mergeCell ref="AJ6:AK7"/>
    <mergeCell ref="AL6:AM7"/>
  </mergeCells>
  <phoneticPr fontId="0" type="noConversion"/>
  <conditionalFormatting sqref="O167:AC167 H167:M167 AF167:AM167">
    <cfRule type="cellIs" priority="1" stopIfTrue="1" operator="greaterThanOrEqual">
      <formula>0</formula>
    </cfRule>
  </conditionalFormatting>
  <dataValidations count="2">
    <dataValidation type="decimal" operator="greaterThanOrEqual" allowBlank="1" showInputMessage="1" showErrorMessage="1" sqref="AL182:AM182 H182:I183 AF182:AI182 O169:AC178 O167:AC167 H169:M178 H167:M167 AF169:AM178 AF167:AM167 H192:M192 I12:M125 O11 H12:H125 O12:AC125 AD12:AE135 AF12:AM125">
      <formula1>0</formula1>
    </dataValidation>
    <dataValidation type="decimal" operator="lessThanOrEqual" allowBlank="1" showInputMessage="1" showErrorMessage="1" sqref="M182 L183 AK196 AM196 AM198:AM207 H198:I207 H196:I196 AK198:AK207 O187:AC189 O192:AC192 H138:M138 H140:M149 O138:AC138 O140:AC149 AF138:AM138 AF140:AM149">
      <formula1>0</formula1>
    </dataValidation>
  </dataValidations>
  <printOptions horizontalCentered="1"/>
  <pageMargins left="0.15748031496062992" right="0.15748031496062992" top="0.51181102362204722" bottom="0.35433070866141736" header="0.31496062992125984" footer="0.11811023622047245"/>
  <pageSetup paperSize="8" scale="41" orientation="portrait" r:id="rId1"/>
  <headerFooter alignWithMargins="0">
    <oddHeader>&amp;R&amp;"CG Omega,Bold"&amp;18&amp;A</oddHeader>
    <oddFooter>&amp;L&amp;8&amp;D
&amp;T&amp;R&amp;8&amp;Z&amp;F</oddFooter>
  </headerFooter>
  <legacyDrawing r:id="rId2"/>
</worksheet>
</file>

<file path=xl/worksheets/sheet11.xml><?xml version="1.0" encoding="utf-8"?>
<worksheet xmlns="http://schemas.openxmlformats.org/spreadsheetml/2006/main" xmlns:r="http://schemas.openxmlformats.org/officeDocument/2006/relationships">
  <sheetPr codeName="Sheet62">
    <pageSetUpPr fitToPage="1"/>
  </sheetPr>
  <dimension ref="A1:Y905"/>
  <sheetViews>
    <sheetView showZeros="0" topLeftCell="A19" zoomScale="75" workbookViewId="0">
      <selection activeCell="I85" sqref="I85"/>
    </sheetView>
  </sheetViews>
  <sheetFormatPr defaultRowHeight="14.25"/>
  <cols>
    <col min="1" max="1" width="11.25" style="112" customWidth="1"/>
    <col min="2" max="2" width="17.25" style="112" customWidth="1"/>
    <col min="3" max="3" width="30.625" style="112" customWidth="1"/>
    <col min="4" max="4" width="2.25" style="128" customWidth="1"/>
    <col min="5" max="7" width="12.75" style="112" customWidth="1"/>
    <col min="8" max="8" width="2.375" style="112" customWidth="1"/>
    <col min="9" max="9" width="13.125" style="112" customWidth="1"/>
    <col min="10" max="10" width="2.25" style="112" customWidth="1"/>
    <col min="11" max="11" width="13.125" style="112" customWidth="1"/>
    <col min="12" max="12" width="2.375" style="112" customWidth="1"/>
    <col min="13" max="13" width="11.75" style="112" bestFit="1" customWidth="1"/>
    <col min="14" max="14" width="12.75" style="112" bestFit="1" customWidth="1"/>
    <col min="15" max="15" width="10.75" style="112" customWidth="1"/>
    <col min="16" max="16" width="2.375" style="112" customWidth="1"/>
    <col min="17" max="17" width="10.75" style="112" customWidth="1"/>
    <col min="18" max="18" width="2.5" style="112" customWidth="1"/>
    <col min="19" max="16384" width="9" style="112"/>
  </cols>
  <sheetData>
    <row r="1" spans="1:25" s="115" customFormat="1" ht="26.25">
      <c r="A1" s="114" t="str">
        <f>+Cover!$E$8</f>
        <v>Regulatory Reporting Pack (RRP)</v>
      </c>
      <c r="D1" s="120"/>
      <c r="E1" s="116"/>
      <c r="F1" s="39" t="str">
        <f>+'Check&amp;Bal report'!$H$1</f>
        <v xml:space="preserve"> </v>
      </c>
    </row>
    <row r="2" spans="1:25" s="115" customFormat="1" ht="26.25">
      <c r="A2" s="119" t="str">
        <f>+'Names and date input'!$D$21</f>
        <v>CN West</v>
      </c>
      <c r="D2" s="120"/>
    </row>
    <row r="3" spans="1:25" s="123" customFormat="1" ht="27" thickBot="1">
      <c r="A3" s="122" t="str">
        <f>+'Names and date input'!$D$9</f>
        <v>2009-10</v>
      </c>
    </row>
    <row r="4" spans="1:25">
      <c r="A4" s="108"/>
    </row>
    <row r="5" spans="1:25" ht="21" thickBot="1">
      <c r="A5" s="129" t="s">
        <v>729</v>
      </c>
    </row>
    <row r="6" spans="1:25" ht="16.5" thickBot="1">
      <c r="M6" s="2830" t="s">
        <v>395</v>
      </c>
      <c r="N6" s="2831"/>
      <c r="O6" s="2831"/>
      <c r="P6" s="2831"/>
      <c r="Q6" s="2832"/>
    </row>
    <row r="7" spans="1:25" ht="21" thickBot="1">
      <c r="E7" s="2844" t="s">
        <v>1191</v>
      </c>
      <c r="F7" s="2845"/>
      <c r="G7" s="2846"/>
      <c r="H7" s="104"/>
      <c r="I7" s="2841" t="s">
        <v>165</v>
      </c>
      <c r="J7" s="2842"/>
      <c r="K7" s="2843"/>
      <c r="M7" s="2835" t="s">
        <v>1191</v>
      </c>
      <c r="N7" s="2836"/>
      <c r="O7" s="2837"/>
      <c r="P7" s="424"/>
      <c r="Q7" s="2833" t="s">
        <v>584</v>
      </c>
      <c r="R7" s="128"/>
      <c r="T7" s="424"/>
      <c r="U7" s="424"/>
      <c r="V7" s="424"/>
      <c r="W7" s="424"/>
      <c r="X7" s="424"/>
      <c r="Y7" s="424"/>
    </row>
    <row r="8" spans="1:25" s="395" customFormat="1" ht="30" customHeight="1" thickBot="1">
      <c r="A8" s="104"/>
      <c r="B8" s="104"/>
      <c r="C8" s="104"/>
      <c r="D8" s="266"/>
      <c r="E8" s="2131"/>
      <c r="F8" s="2132" t="s">
        <v>1192</v>
      </c>
      <c r="G8" s="2133"/>
      <c r="H8" s="104"/>
      <c r="I8" s="1003" t="s">
        <v>1192</v>
      </c>
      <c r="J8" s="1004"/>
      <c r="K8" s="1005" t="s">
        <v>166</v>
      </c>
      <c r="M8" s="2838"/>
      <c r="N8" s="2839"/>
      <c r="O8" s="2840"/>
      <c r="Q8" s="2834"/>
    </row>
    <row r="9" spans="1:25" s="395" customFormat="1" ht="16.5" thickBot="1">
      <c r="A9" s="2822" t="s">
        <v>869</v>
      </c>
      <c r="B9" s="2823"/>
      <c r="C9" s="2824"/>
      <c r="D9" s="414"/>
      <c r="E9" s="2134" t="s">
        <v>168</v>
      </c>
      <c r="F9" s="2135" t="s">
        <v>949</v>
      </c>
      <c r="G9" s="2136" t="s">
        <v>434</v>
      </c>
      <c r="H9" s="17"/>
      <c r="I9" s="1002" t="s">
        <v>434</v>
      </c>
      <c r="J9" s="423"/>
      <c r="K9" s="403" t="s">
        <v>434</v>
      </c>
      <c r="M9" s="2129" t="s">
        <v>168</v>
      </c>
      <c r="N9" s="2130" t="s">
        <v>949</v>
      </c>
      <c r="O9" s="396" t="s">
        <v>434</v>
      </c>
      <c r="Q9" s="403" t="s">
        <v>434</v>
      </c>
    </row>
    <row r="10" spans="1:25" s="395" customFormat="1" ht="16.5" thickBot="1">
      <c r="A10" s="2825"/>
      <c r="B10" s="2826"/>
      <c r="C10" s="2827"/>
      <c r="D10" s="414"/>
      <c r="E10" s="1009" t="s">
        <v>1168</v>
      </c>
      <c r="F10" s="1010" t="s">
        <v>1168</v>
      </c>
      <c r="G10" s="617" t="s">
        <v>1168</v>
      </c>
      <c r="H10" s="104"/>
      <c r="I10" s="404" t="s">
        <v>1168</v>
      </c>
      <c r="J10" s="423"/>
      <c r="K10" s="404" t="s">
        <v>1168</v>
      </c>
      <c r="M10" s="401" t="s">
        <v>1168</v>
      </c>
      <c r="N10" s="402" t="s">
        <v>1168</v>
      </c>
      <c r="O10" s="404" t="s">
        <v>1168</v>
      </c>
      <c r="Q10" s="404" t="s">
        <v>1168</v>
      </c>
    </row>
    <row r="11" spans="1:25" s="395" customFormat="1" ht="16.5" customHeight="1">
      <c r="A11" s="2851" t="s">
        <v>12</v>
      </c>
      <c r="B11" s="2853" t="s">
        <v>210</v>
      </c>
      <c r="C11" s="2854"/>
      <c r="D11" s="415"/>
      <c r="E11" s="2847"/>
      <c r="F11" s="2849"/>
      <c r="G11" s="2857">
        <f>SUM(E11:F11)</f>
        <v>0</v>
      </c>
      <c r="H11" s="721"/>
      <c r="I11" s="996"/>
      <c r="J11" s="423"/>
      <c r="K11" s="996"/>
    </row>
    <row r="12" spans="1:25" s="395" customFormat="1" ht="15.75" customHeight="1">
      <c r="A12" s="2852"/>
      <c r="B12" s="2855" t="s">
        <v>209</v>
      </c>
      <c r="C12" s="2856"/>
      <c r="D12" s="415"/>
      <c r="E12" s="2848"/>
      <c r="F12" s="2850"/>
      <c r="G12" s="2858"/>
      <c r="H12" s="721"/>
      <c r="I12" s="998"/>
      <c r="J12" s="423"/>
      <c r="K12" s="998"/>
    </row>
    <row r="13" spans="1:25" s="395" customFormat="1">
      <c r="A13" s="2859" t="s">
        <v>211</v>
      </c>
      <c r="B13" s="2828" t="s">
        <v>126</v>
      </c>
      <c r="C13" s="2829"/>
      <c r="D13" s="415"/>
      <c r="E13" s="718"/>
      <c r="F13" s="719"/>
      <c r="G13" s="720">
        <f>SUM(E13:F13)</f>
        <v>0</v>
      </c>
      <c r="H13" s="721"/>
      <c r="I13" s="998"/>
      <c r="J13" s="423"/>
      <c r="K13" s="998"/>
    </row>
    <row r="14" spans="1:25" s="395" customFormat="1">
      <c r="A14" s="2860"/>
      <c r="B14" s="2892" t="s">
        <v>128</v>
      </c>
      <c r="C14" s="2893"/>
      <c r="D14" s="415"/>
      <c r="E14" s="2890"/>
      <c r="F14" s="2875"/>
      <c r="G14" s="2862">
        <f>SUM(E14:F14)</f>
        <v>0</v>
      </c>
      <c r="H14" s="721"/>
      <c r="I14" s="998"/>
      <c r="J14" s="423"/>
      <c r="K14" s="998"/>
    </row>
    <row r="15" spans="1:25" s="395" customFormat="1" ht="14.25" customHeight="1">
      <c r="A15" s="2860"/>
      <c r="B15" s="2892" t="s">
        <v>129</v>
      </c>
      <c r="C15" s="2893"/>
      <c r="D15" s="415"/>
      <c r="E15" s="2891"/>
      <c r="F15" s="2876"/>
      <c r="G15" s="2863"/>
      <c r="H15" s="721"/>
      <c r="I15" s="998"/>
      <c r="J15" s="423"/>
      <c r="K15" s="998"/>
    </row>
    <row r="16" spans="1:25" s="395" customFormat="1" ht="15" thickBot="1">
      <c r="A16" s="2861"/>
      <c r="B16" s="2898" t="s">
        <v>951</v>
      </c>
      <c r="C16" s="2899"/>
      <c r="D16" s="415"/>
      <c r="E16" s="2848"/>
      <c r="F16" s="2850"/>
      <c r="G16" s="2858"/>
      <c r="H16" s="721"/>
      <c r="I16" s="997"/>
      <c r="J16" s="423"/>
      <c r="K16" s="997"/>
    </row>
    <row r="17" spans="1:17" s="395" customFormat="1">
      <c r="A17" s="2880" t="s">
        <v>950</v>
      </c>
      <c r="B17" s="2894" t="s">
        <v>279</v>
      </c>
      <c r="C17" s="2895"/>
      <c r="D17" s="416"/>
      <c r="E17" s="718"/>
      <c r="F17" s="719"/>
      <c r="G17" s="720">
        <f t="shared" ref="G17:G27" si="0">SUM(E17:F17)</f>
        <v>0</v>
      </c>
      <c r="H17" s="721"/>
      <c r="I17" s="996"/>
      <c r="J17" s="423"/>
      <c r="K17" s="752"/>
    </row>
    <row r="18" spans="1:17" s="395" customFormat="1">
      <c r="A18" s="2881"/>
      <c r="B18" s="2896" t="s">
        <v>283</v>
      </c>
      <c r="C18" s="2897"/>
      <c r="D18" s="417"/>
      <c r="E18" s="723"/>
      <c r="F18" s="724"/>
      <c r="G18" s="722">
        <f t="shared" si="0"/>
        <v>0</v>
      </c>
      <c r="H18" s="721"/>
      <c r="I18" s="998"/>
      <c r="J18" s="423"/>
      <c r="K18" s="998"/>
    </row>
    <row r="19" spans="1:17" s="395" customFormat="1" ht="15" thickBot="1">
      <c r="A19" s="2889"/>
      <c r="B19" s="2883" t="s">
        <v>130</v>
      </c>
      <c r="C19" s="2884"/>
      <c r="D19" s="416"/>
      <c r="E19" s="725"/>
      <c r="F19" s="726"/>
      <c r="G19" s="727">
        <f t="shared" si="0"/>
        <v>0</v>
      </c>
      <c r="H19" s="721"/>
      <c r="I19" s="997"/>
      <c r="J19" s="423"/>
      <c r="K19" s="753"/>
    </row>
    <row r="20" spans="1:17" s="395" customFormat="1">
      <c r="A20" s="2879" t="s">
        <v>178</v>
      </c>
      <c r="B20" s="2885" t="s">
        <v>279</v>
      </c>
      <c r="C20" s="2886"/>
      <c r="D20" s="416"/>
      <c r="E20" s="728"/>
      <c r="F20" s="729"/>
      <c r="G20" s="730">
        <f t="shared" si="0"/>
        <v>0</v>
      </c>
      <c r="H20" s="721"/>
      <c r="I20" s="996"/>
      <c r="J20" s="423"/>
      <c r="K20" s="996"/>
    </row>
    <row r="21" spans="1:17" s="395" customFormat="1" ht="15.75" customHeight="1">
      <c r="A21" s="2880"/>
      <c r="B21" s="492" t="s">
        <v>131</v>
      </c>
      <c r="C21" s="420"/>
      <c r="D21" s="410"/>
      <c r="E21" s="718"/>
      <c r="F21" s="719"/>
      <c r="G21" s="720">
        <f t="shared" si="0"/>
        <v>0</v>
      </c>
      <c r="H21" s="721"/>
      <c r="I21" s="752"/>
      <c r="J21" s="423"/>
      <c r="K21" s="752"/>
    </row>
    <row r="22" spans="1:17" s="395" customFormat="1">
      <c r="A22" s="2881"/>
      <c r="B22" s="492" t="s">
        <v>132</v>
      </c>
      <c r="C22" s="420"/>
      <c r="D22" s="410"/>
      <c r="E22" s="723"/>
      <c r="F22" s="724"/>
      <c r="G22" s="722">
        <f t="shared" si="0"/>
        <v>0</v>
      </c>
      <c r="H22" s="721"/>
      <c r="I22" s="998"/>
      <c r="J22" s="423"/>
      <c r="K22" s="998"/>
    </row>
    <row r="23" spans="1:17" s="395" customFormat="1" ht="15" thickBot="1">
      <c r="A23" s="2882"/>
      <c r="B23" s="2883" t="s">
        <v>130</v>
      </c>
      <c r="C23" s="2884"/>
      <c r="D23" s="410"/>
      <c r="E23" s="731"/>
      <c r="F23" s="732"/>
      <c r="G23" s="733">
        <f t="shared" si="0"/>
        <v>0</v>
      </c>
      <c r="H23" s="721"/>
      <c r="I23" s="997"/>
      <c r="J23" s="423"/>
      <c r="K23" s="997"/>
    </row>
    <row r="24" spans="1:17" s="395" customFormat="1">
      <c r="A24" s="2877" t="s">
        <v>650</v>
      </c>
      <c r="B24" s="2887" t="s">
        <v>279</v>
      </c>
      <c r="C24" s="2888"/>
      <c r="D24" s="418"/>
      <c r="E24" s="728"/>
      <c r="F24" s="734"/>
      <c r="G24" s="720">
        <f t="shared" si="0"/>
        <v>0</v>
      </c>
      <c r="H24" s="721"/>
      <c r="I24" s="752"/>
      <c r="J24" s="423"/>
      <c r="K24" s="752"/>
      <c r="M24" s="728"/>
      <c r="N24" s="729"/>
      <c r="O24" s="730">
        <f>SUM(M24:N24)</f>
        <v>0</v>
      </c>
      <c r="Q24" s="1011"/>
    </row>
    <row r="25" spans="1:17" s="395" customFormat="1">
      <c r="A25" s="2878"/>
      <c r="B25" s="492" t="s">
        <v>131</v>
      </c>
      <c r="C25" s="495"/>
      <c r="D25" s="410"/>
      <c r="E25" s="723"/>
      <c r="F25" s="735"/>
      <c r="G25" s="722">
        <f t="shared" si="0"/>
        <v>0</v>
      </c>
      <c r="H25" s="721"/>
      <c r="I25" s="998"/>
      <c r="J25" s="423"/>
      <c r="K25" s="998"/>
      <c r="M25" s="723"/>
      <c r="N25" s="724"/>
      <c r="O25" s="722">
        <f>SUM(M25:N25)</f>
        <v>0</v>
      </c>
      <c r="Q25" s="1012"/>
    </row>
    <row r="26" spans="1:17" s="395" customFormat="1">
      <c r="A26" s="2878"/>
      <c r="B26" s="492" t="s">
        <v>132</v>
      </c>
      <c r="C26" s="495"/>
      <c r="D26" s="410"/>
      <c r="E26" s="723"/>
      <c r="F26" s="735"/>
      <c r="G26" s="722">
        <f t="shared" si="0"/>
        <v>0</v>
      </c>
      <c r="H26" s="721"/>
      <c r="I26" s="998"/>
      <c r="J26" s="423"/>
      <c r="K26" s="998"/>
      <c r="M26" s="723"/>
      <c r="N26" s="724"/>
      <c r="O26" s="722">
        <f>SUM(M26:N26)</f>
        <v>0</v>
      </c>
      <c r="Q26" s="1012"/>
    </row>
    <row r="27" spans="1:17" s="395" customFormat="1" ht="15" thickBot="1">
      <c r="A27" s="2878"/>
      <c r="B27" s="2883" t="s">
        <v>130</v>
      </c>
      <c r="C27" s="2884"/>
      <c r="D27" s="410"/>
      <c r="E27" s="725"/>
      <c r="F27" s="736"/>
      <c r="G27" s="727">
        <f t="shared" si="0"/>
        <v>0</v>
      </c>
      <c r="H27" s="721"/>
      <c r="I27" s="753"/>
      <c r="J27" s="423"/>
      <c r="K27" s="753"/>
      <c r="M27" s="731"/>
      <c r="N27" s="732"/>
      <c r="O27" s="733">
        <f>SUM(M27:N27)</f>
        <v>0</v>
      </c>
      <c r="Q27" s="1013"/>
    </row>
    <row r="28" spans="1:17" s="395" customFormat="1" ht="15" thickBot="1">
      <c r="A28" s="2871" t="s">
        <v>1189</v>
      </c>
      <c r="B28" s="2874"/>
      <c r="C28" s="421"/>
      <c r="D28" s="410"/>
      <c r="E28" s="737"/>
      <c r="F28" s="738"/>
      <c r="G28" s="739">
        <f>SUM(E28:F28)</f>
        <v>0</v>
      </c>
      <c r="H28" s="721"/>
      <c r="I28" s="999"/>
      <c r="J28" s="423"/>
      <c r="K28" s="999"/>
      <c r="M28" s="737"/>
      <c r="N28" s="738"/>
      <c r="O28" s="739">
        <f>SUM(M28:N28)</f>
        <v>0</v>
      </c>
      <c r="Q28" s="1014"/>
    </row>
    <row r="29" spans="1:17" s="411" customFormat="1" ht="15.75" thickBot="1">
      <c r="A29" s="2868" t="s">
        <v>860</v>
      </c>
      <c r="B29" s="2869"/>
      <c r="C29" s="2870"/>
      <c r="D29" s="419"/>
      <c r="E29" s="740"/>
      <c r="F29" s="741"/>
      <c r="G29" s="742"/>
      <c r="H29" s="743"/>
      <c r="I29" s="1000"/>
      <c r="J29" s="423"/>
      <c r="K29" s="1000"/>
      <c r="M29" s="744"/>
      <c r="N29" s="745"/>
      <c r="O29" s="742"/>
      <c r="Q29" s="1015"/>
    </row>
    <row r="30" spans="1:17" s="411" customFormat="1" ht="15.75" customHeight="1" thickBot="1">
      <c r="A30" s="2868" t="s">
        <v>13</v>
      </c>
      <c r="B30" s="2869"/>
      <c r="C30" s="2870"/>
      <c r="D30" s="419"/>
      <c r="E30" s="740"/>
      <c r="F30" s="746"/>
      <c r="G30" s="727">
        <f>SUM(E30:F30)</f>
        <v>0</v>
      </c>
      <c r="H30" s="743"/>
      <c r="I30" s="1001"/>
      <c r="J30" s="423"/>
      <c r="K30" s="750"/>
      <c r="M30" s="740"/>
      <c r="N30" s="741"/>
      <c r="O30" s="742"/>
      <c r="Q30" s="1016"/>
    </row>
    <row r="31" spans="1:17" s="411" customFormat="1" ht="15.75" customHeight="1" thickBot="1">
      <c r="A31" s="2868" t="s">
        <v>328</v>
      </c>
      <c r="B31" s="2869"/>
      <c r="C31" s="2870"/>
      <c r="D31" s="419"/>
      <c r="E31" s="740"/>
      <c r="F31" s="746"/>
      <c r="G31" s="739">
        <f>SUM(E31:F31)</f>
        <v>0</v>
      </c>
      <c r="H31" s="743"/>
      <c r="I31" s="1001"/>
      <c r="J31" s="423"/>
      <c r="K31" s="750"/>
      <c r="M31" s="740"/>
      <c r="N31" s="741"/>
      <c r="O31" s="742"/>
      <c r="Q31" s="1016"/>
    </row>
    <row r="32" spans="1:17" s="411" customFormat="1" ht="15.75" customHeight="1" thickBot="1">
      <c r="A32" s="2871" t="s">
        <v>1221</v>
      </c>
      <c r="B32" s="2869"/>
      <c r="C32" s="2870"/>
      <c r="D32" s="419"/>
      <c r="E32" s="740"/>
      <c r="F32" s="741"/>
      <c r="G32" s="742"/>
      <c r="H32" s="743"/>
      <c r="I32" s="1000"/>
      <c r="J32" s="423"/>
      <c r="K32" s="750"/>
      <c r="M32" s="740"/>
      <c r="N32" s="741"/>
      <c r="O32" s="742"/>
      <c r="Q32" s="1016"/>
    </row>
    <row r="33" spans="1:17" s="411" customFormat="1" ht="15.75" customHeight="1" thickBot="1">
      <c r="A33" s="2868" t="s">
        <v>900</v>
      </c>
      <c r="B33" s="2869"/>
      <c r="C33" s="2870"/>
      <c r="D33" s="419"/>
      <c r="E33" s="740"/>
      <c r="F33" s="878"/>
      <c r="G33" s="739">
        <f>SUM(E33:F33)</f>
        <v>0</v>
      </c>
      <c r="H33" s="743"/>
      <c r="I33" s="750"/>
      <c r="J33" s="423"/>
      <c r="K33" s="750"/>
      <c r="M33" s="740"/>
      <c r="N33" s="741"/>
      <c r="O33" s="742"/>
      <c r="Q33" s="1016"/>
    </row>
    <row r="34" spans="1:17" s="126" customFormat="1" ht="15.75" thickBot="1">
      <c r="A34" s="345" t="s">
        <v>160</v>
      </c>
      <c r="B34" s="393"/>
      <c r="C34" s="412"/>
      <c r="D34" s="22"/>
      <c r="E34" s="747">
        <f>SUM(E11:E33)</f>
        <v>0</v>
      </c>
      <c r="F34" s="747">
        <f>SUM(F11:F33)</f>
        <v>0</v>
      </c>
      <c r="G34" s="747">
        <f>SUM(G11:G33)</f>
        <v>0</v>
      </c>
      <c r="H34" s="748"/>
      <c r="I34" s="747">
        <f>SUM(I11:I33)</f>
        <v>0</v>
      </c>
      <c r="J34" s="22"/>
      <c r="K34" s="747">
        <f>SUM(K11:K33)</f>
        <v>0</v>
      </c>
      <c r="M34" s="747">
        <f>SUM(M11:M31)</f>
        <v>0</v>
      </c>
      <c r="N34" s="747">
        <f>SUM(N11:N31)</f>
        <v>0</v>
      </c>
      <c r="O34" s="747">
        <f>SUM(O11:O31)</f>
        <v>0</v>
      </c>
      <c r="Q34" s="747">
        <f>SUM(Q11:Q31)</f>
        <v>0</v>
      </c>
    </row>
    <row r="35" spans="1:17" s="395" customFormat="1" ht="15.75" customHeight="1" thickBot="1">
      <c r="D35" s="343"/>
      <c r="G35" s="507" t="str">
        <f>IF(ABS(+G34-'2.2 Detailed Cost Matrix'!L151)&lt;0.1,"OK", "error")</f>
        <v>OK</v>
      </c>
      <c r="I35" s="507" t="str">
        <f>IF(ABS(I34)-ABS('2.2 Detailed Cost Matrix'!K151)&lt;0.1,"OK", "error")</f>
        <v>OK</v>
      </c>
      <c r="J35" s="148"/>
      <c r="K35" s="507" t="str">
        <f>IF(K34-'2.5 Atypicals &amp; provisions'!K173&lt;0.1,"OK","error")</f>
        <v>OK</v>
      </c>
    </row>
    <row r="36" spans="1:17" s="126" customFormat="1" ht="15" customHeight="1" thickBot="1">
      <c r="A36" s="2"/>
      <c r="B36" s="2"/>
      <c r="C36" s="460"/>
      <c r="D36" s="96"/>
      <c r="E36" s="463" t="s">
        <v>1190</v>
      </c>
      <c r="F36" s="519"/>
      <c r="G36" s="519"/>
      <c r="H36" s="519"/>
      <c r="I36" s="354" t="s">
        <v>1192</v>
      </c>
      <c r="J36" s="22"/>
      <c r="K36" s="1005" t="s">
        <v>166</v>
      </c>
      <c r="L36" s="461"/>
    </row>
    <row r="37" spans="1:17" s="126" customFormat="1" ht="18" customHeight="1" thickBot="1">
      <c r="B37" s="461"/>
      <c r="C37" s="461"/>
      <c r="D37" s="461"/>
      <c r="E37" s="870"/>
      <c r="F37" s="519"/>
      <c r="G37" s="519"/>
      <c r="H37" s="462"/>
      <c r="I37" s="617" t="s">
        <v>1168</v>
      </c>
      <c r="J37" s="22"/>
      <c r="K37" s="354" t="s">
        <v>1168</v>
      </c>
    </row>
    <row r="38" spans="1:17" s="395" customFormat="1" ht="15" customHeight="1">
      <c r="B38" s="458"/>
      <c r="C38" s="458"/>
      <c r="D38" s="458"/>
      <c r="E38" s="872" t="s">
        <v>238</v>
      </c>
      <c r="F38" s="873"/>
      <c r="G38" s="873"/>
      <c r="H38" s="874"/>
      <c r="I38" s="1006"/>
      <c r="J38" s="423"/>
      <c r="K38" s="752"/>
    </row>
    <row r="39" spans="1:17" s="395" customFormat="1" ht="15.75" customHeight="1" thickBot="1">
      <c r="B39" s="458"/>
      <c r="C39" s="458"/>
      <c r="D39" s="458"/>
      <c r="E39" s="876" t="s">
        <v>239</v>
      </c>
      <c r="F39" s="877"/>
      <c r="G39" s="877"/>
      <c r="H39" s="1008"/>
      <c r="I39" s="1007"/>
      <c r="J39" s="423"/>
      <c r="K39" s="753"/>
    </row>
    <row r="40" spans="1:17" s="395" customFormat="1" ht="16.5" thickBot="1">
      <c r="B40" s="459"/>
      <c r="C40" s="459"/>
      <c r="D40" s="459"/>
      <c r="E40" s="875" t="s">
        <v>1184</v>
      </c>
      <c r="F40" s="871"/>
      <c r="G40" s="871"/>
      <c r="H40" s="498"/>
      <c r="I40" s="749">
        <f>SUM(I38:I39)</f>
        <v>0</v>
      </c>
      <c r="J40" s="423"/>
      <c r="K40" s="749">
        <f>SUM(K38:K39)</f>
        <v>0</v>
      </c>
    </row>
    <row r="41" spans="1:17" s="395" customFormat="1" ht="15" thickBot="1">
      <c r="D41" s="343"/>
      <c r="I41" s="507" t="str">
        <f>IF(ABS(+I40-I34)&lt;0.1,"OK","error")</f>
        <v>OK</v>
      </c>
      <c r="J41" s="137"/>
      <c r="K41" s="507" t="str">
        <f>IF(ABS(+K40-K34)&lt;0.1,"OK","error")</f>
        <v>OK</v>
      </c>
    </row>
    <row r="42" spans="1:17" s="148" customFormat="1" ht="15.75" customHeight="1">
      <c r="B42" s="424"/>
      <c r="C42" s="2872" t="s">
        <v>1167</v>
      </c>
      <c r="D42" s="464"/>
      <c r="E42" s="464"/>
      <c r="F42" s="465"/>
      <c r="G42" s="475"/>
      <c r="H42" s="266"/>
      <c r="M42" s="2864" t="s">
        <v>1167</v>
      </c>
      <c r="N42" s="2865"/>
      <c r="O42" s="616"/>
    </row>
    <row r="43" spans="1:17" s="148" customFormat="1" ht="15.75" customHeight="1" thickBot="1">
      <c r="B43" s="424"/>
      <c r="C43" s="2873"/>
      <c r="D43" s="466"/>
      <c r="E43" s="466"/>
      <c r="F43" s="467"/>
      <c r="G43" s="476" t="s">
        <v>1168</v>
      </c>
      <c r="H43" s="266"/>
      <c r="M43" s="2866"/>
      <c r="N43" s="2867"/>
      <c r="O43" s="617" t="s">
        <v>1168</v>
      </c>
    </row>
    <row r="44" spans="1:17" s="148" customFormat="1" ht="15" thickBot="1">
      <c r="B44" s="473"/>
      <c r="C44" s="468" t="s">
        <v>180</v>
      </c>
      <c r="D44" s="469"/>
      <c r="E44" s="469"/>
      <c r="F44" s="470"/>
      <c r="G44" s="754"/>
      <c r="H44" s="266"/>
      <c r="M44" s="614" t="s">
        <v>650</v>
      </c>
      <c r="N44" s="615"/>
      <c r="O44" s="751"/>
    </row>
    <row r="45" spans="1:17" s="148" customFormat="1">
      <c r="B45" s="473"/>
      <c r="C45" s="399" t="s">
        <v>179</v>
      </c>
      <c r="D45" s="471"/>
      <c r="E45" s="471"/>
      <c r="F45" s="472"/>
      <c r="G45" s="755"/>
      <c r="H45" s="266"/>
    </row>
    <row r="46" spans="1:17" s="148" customFormat="1">
      <c r="B46" s="473"/>
      <c r="C46" s="399" t="s">
        <v>178</v>
      </c>
      <c r="D46" s="471"/>
      <c r="E46" s="471"/>
      <c r="F46" s="472"/>
      <c r="G46" s="755"/>
      <c r="H46" s="266"/>
    </row>
    <row r="47" spans="1:17" s="148" customFormat="1" ht="15" thickBot="1">
      <c r="B47" s="473"/>
      <c r="C47" s="499" t="s">
        <v>650</v>
      </c>
      <c r="D47" s="500"/>
      <c r="E47" s="500"/>
      <c r="F47" s="501"/>
      <c r="G47" s="756"/>
      <c r="H47" s="266"/>
    </row>
    <row r="48" spans="1:17" s="148" customFormat="1" ht="15.75" customHeight="1" thickBot="1">
      <c r="B48" s="474"/>
      <c r="C48" s="502" t="s">
        <v>181</v>
      </c>
      <c r="D48" s="503"/>
      <c r="E48" s="503"/>
      <c r="F48" s="504"/>
      <c r="G48" s="757">
        <f>SUM(G44:G47)</f>
        <v>0</v>
      </c>
      <c r="H48" s="266"/>
    </row>
    <row r="49" spans="1:12" s="395" customFormat="1" ht="15">
      <c r="A49" s="105"/>
      <c r="B49" s="105"/>
      <c r="C49" s="105"/>
      <c r="D49" s="105"/>
      <c r="E49" s="105"/>
      <c r="F49" s="105"/>
      <c r="G49" s="507" t="str">
        <f>IF(ABS(+G48-'2.2 Detailed Cost Matrix'!M151)&lt;0.1,"OK","error")</f>
        <v>OK</v>
      </c>
      <c r="H49" s="398"/>
      <c r="I49" s="400"/>
      <c r="J49" s="400"/>
      <c r="K49" s="400"/>
      <c r="L49" s="413"/>
    </row>
    <row r="50" spans="1:12" s="148" customFormat="1">
      <c r="A50"/>
      <c r="B50"/>
      <c r="C50"/>
      <c r="D50" s="9"/>
      <c r="E50"/>
      <c r="F50"/>
      <c r="G50"/>
      <c r="H50"/>
    </row>
    <row r="51" spans="1:12" s="148" customFormat="1">
      <c r="A51"/>
      <c r="B51"/>
      <c r="C51"/>
      <c r="D51" s="9"/>
      <c r="E51"/>
      <c r="F51"/>
      <c r="G51"/>
      <c r="H51"/>
    </row>
    <row r="52" spans="1:12" s="148" customFormat="1">
      <c r="A52"/>
      <c r="B52"/>
      <c r="C52"/>
      <c r="D52" s="9"/>
      <c r="E52"/>
      <c r="F52"/>
      <c r="G52"/>
      <c r="H52"/>
    </row>
    <row r="53" spans="1:12" s="148" customFormat="1">
      <c r="A53"/>
      <c r="B53"/>
      <c r="C53"/>
      <c r="D53" s="9"/>
      <c r="E53"/>
      <c r="F53"/>
      <c r="G53"/>
      <c r="H53"/>
    </row>
    <row r="54" spans="1:12" s="148" customFormat="1">
      <c r="A54"/>
      <c r="B54"/>
      <c r="C54"/>
      <c r="D54" s="9"/>
      <c r="E54"/>
      <c r="F54"/>
      <c r="G54"/>
      <c r="H54"/>
    </row>
    <row r="55" spans="1:12" s="148" customFormat="1">
      <c r="A55"/>
      <c r="B55"/>
      <c r="C55"/>
      <c r="D55" s="9"/>
      <c r="E55"/>
      <c r="F55"/>
      <c r="G55"/>
      <c r="H55"/>
    </row>
    <row r="56" spans="1:12" s="148" customFormat="1">
      <c r="A56"/>
      <c r="B56"/>
      <c r="C56"/>
      <c r="D56" s="9"/>
      <c r="E56"/>
      <c r="F56"/>
      <c r="G56"/>
      <c r="H56"/>
    </row>
    <row r="57" spans="1:12" s="148" customFormat="1">
      <c r="A57"/>
      <c r="B57"/>
      <c r="C57"/>
      <c r="D57" s="9"/>
      <c r="E57"/>
      <c r="F57"/>
      <c r="G57"/>
      <c r="H57"/>
    </row>
    <row r="58" spans="1:12" s="148" customFormat="1">
      <c r="A58"/>
      <c r="B58"/>
      <c r="C58"/>
      <c r="D58" s="9"/>
      <c r="E58"/>
      <c r="F58"/>
      <c r="G58"/>
      <c r="H58"/>
    </row>
    <row r="59" spans="1:12" s="148" customFormat="1">
      <c r="A59"/>
      <c r="B59"/>
      <c r="C59"/>
      <c r="D59" s="9"/>
      <c r="E59"/>
      <c r="F59"/>
      <c r="G59"/>
      <c r="H59"/>
    </row>
    <row r="60" spans="1:12" s="148" customFormat="1">
      <c r="A60"/>
      <c r="B60"/>
      <c r="C60"/>
      <c r="D60" s="9"/>
      <c r="E60"/>
      <c r="F60"/>
      <c r="G60"/>
      <c r="H60"/>
    </row>
    <row r="61" spans="1:12" s="148" customFormat="1">
      <c r="A61"/>
      <c r="B61"/>
      <c r="C61"/>
      <c r="D61" s="9"/>
      <c r="E61"/>
      <c r="F61"/>
      <c r="G61"/>
      <c r="H61"/>
    </row>
    <row r="62" spans="1:12" s="148" customFormat="1">
      <c r="A62"/>
      <c r="B62"/>
      <c r="C62"/>
      <c r="D62" s="9"/>
      <c r="E62"/>
      <c r="F62"/>
      <c r="G62"/>
      <c r="H62"/>
    </row>
    <row r="63" spans="1:12" s="148" customFormat="1">
      <c r="A63"/>
      <c r="B63"/>
      <c r="C63"/>
      <c r="D63" s="9"/>
      <c r="E63"/>
      <c r="F63"/>
      <c r="G63"/>
      <c r="H63"/>
    </row>
    <row r="64" spans="1:12" s="148" customFormat="1" ht="12.75">
      <c r="D64" s="137"/>
    </row>
    <row r="65" spans="4:4" s="148" customFormat="1" ht="12.75">
      <c r="D65" s="137"/>
    </row>
    <row r="66" spans="4:4" s="148" customFormat="1" ht="12.75">
      <c r="D66" s="137"/>
    </row>
    <row r="67" spans="4:4" s="148" customFormat="1" ht="12.75">
      <c r="D67" s="137"/>
    </row>
    <row r="68" spans="4:4" s="148" customFormat="1" ht="12.75">
      <c r="D68" s="137"/>
    </row>
    <row r="69" spans="4:4" s="148" customFormat="1" ht="12.75">
      <c r="D69" s="137"/>
    </row>
    <row r="70" spans="4:4" s="148" customFormat="1" ht="12.75">
      <c r="D70" s="137"/>
    </row>
    <row r="71" spans="4:4" s="148" customFormat="1" ht="12.75">
      <c r="D71" s="137"/>
    </row>
    <row r="72" spans="4:4" s="148" customFormat="1" ht="12.75">
      <c r="D72" s="137"/>
    </row>
    <row r="73" spans="4:4" s="148" customFormat="1" ht="12.75">
      <c r="D73" s="137"/>
    </row>
    <row r="74" spans="4:4" s="148" customFormat="1" ht="12.75">
      <c r="D74" s="137"/>
    </row>
    <row r="75" spans="4:4" s="148" customFormat="1" ht="12.75">
      <c r="D75" s="137"/>
    </row>
    <row r="76" spans="4:4" s="148" customFormat="1" ht="12.75">
      <c r="D76" s="137"/>
    </row>
    <row r="77" spans="4:4" s="148" customFormat="1" ht="12.75">
      <c r="D77" s="137"/>
    </row>
    <row r="78" spans="4:4" s="148" customFormat="1" ht="12.75">
      <c r="D78" s="137"/>
    </row>
    <row r="79" spans="4:4" s="148" customFormat="1" ht="12.75">
      <c r="D79" s="137"/>
    </row>
    <row r="80" spans="4:4" s="148" customFormat="1" ht="12.75">
      <c r="D80" s="137"/>
    </row>
    <row r="81" spans="4:4" s="148" customFormat="1" ht="12.75">
      <c r="D81" s="137"/>
    </row>
    <row r="82" spans="4:4" s="148" customFormat="1" ht="12.75">
      <c r="D82" s="137"/>
    </row>
    <row r="83" spans="4:4" s="148" customFormat="1" ht="12.75">
      <c r="D83" s="137"/>
    </row>
    <row r="84" spans="4:4" s="148" customFormat="1" ht="12.75">
      <c r="D84" s="137"/>
    </row>
    <row r="85" spans="4:4" s="148" customFormat="1" ht="12.75">
      <c r="D85" s="137"/>
    </row>
    <row r="86" spans="4:4" s="148" customFormat="1" ht="12.75">
      <c r="D86" s="137"/>
    </row>
    <row r="87" spans="4:4" s="148" customFormat="1" ht="12.75">
      <c r="D87" s="137"/>
    </row>
    <row r="88" spans="4:4" s="148" customFormat="1" ht="12.75">
      <c r="D88" s="137"/>
    </row>
    <row r="89" spans="4:4" s="148" customFormat="1" ht="12.75">
      <c r="D89" s="137"/>
    </row>
    <row r="90" spans="4:4" s="148" customFormat="1" ht="12.75">
      <c r="D90" s="137"/>
    </row>
    <row r="91" spans="4:4" s="148" customFormat="1" ht="12.75">
      <c r="D91" s="137"/>
    </row>
    <row r="92" spans="4:4" s="148" customFormat="1" ht="12.75">
      <c r="D92" s="137"/>
    </row>
    <row r="93" spans="4:4" s="148" customFormat="1" ht="12.75">
      <c r="D93" s="137"/>
    </row>
    <row r="94" spans="4:4" s="148" customFormat="1" ht="12.75">
      <c r="D94" s="137"/>
    </row>
    <row r="95" spans="4:4" s="148" customFormat="1" ht="12.75">
      <c r="D95" s="137"/>
    </row>
    <row r="96" spans="4:4" s="148" customFormat="1" ht="12.75">
      <c r="D96" s="137"/>
    </row>
    <row r="97" spans="4:4" s="148" customFormat="1" ht="12.75">
      <c r="D97" s="137"/>
    </row>
    <row r="98" spans="4:4" s="148" customFormat="1" ht="12.75">
      <c r="D98" s="137"/>
    </row>
    <row r="99" spans="4:4" s="148" customFormat="1" ht="12.75">
      <c r="D99" s="137"/>
    </row>
    <row r="100" spans="4:4" s="148" customFormat="1" ht="12.75">
      <c r="D100" s="137"/>
    </row>
    <row r="101" spans="4:4" s="148" customFormat="1" ht="12.75">
      <c r="D101" s="137"/>
    </row>
    <row r="102" spans="4:4" s="148" customFormat="1" ht="12.75">
      <c r="D102" s="137"/>
    </row>
    <row r="103" spans="4:4" s="148" customFormat="1" ht="12.75">
      <c r="D103" s="137"/>
    </row>
    <row r="104" spans="4:4" s="148" customFormat="1" ht="12.75">
      <c r="D104" s="137"/>
    </row>
    <row r="105" spans="4:4" s="148" customFormat="1" ht="12.75">
      <c r="D105" s="137"/>
    </row>
    <row r="106" spans="4:4" s="148" customFormat="1" ht="12.75">
      <c r="D106" s="137"/>
    </row>
    <row r="107" spans="4:4" s="148" customFormat="1" ht="12.75">
      <c r="D107" s="137"/>
    </row>
    <row r="108" spans="4:4" s="148" customFormat="1" ht="12.75">
      <c r="D108" s="137"/>
    </row>
    <row r="109" spans="4:4" s="148" customFormat="1" ht="12.75">
      <c r="D109" s="137"/>
    </row>
    <row r="110" spans="4:4" s="148" customFormat="1" ht="12.75">
      <c r="D110" s="137"/>
    </row>
    <row r="111" spans="4:4" s="148" customFormat="1" ht="12.75">
      <c r="D111" s="137"/>
    </row>
    <row r="112" spans="4:4" s="148" customFormat="1" ht="12.75">
      <c r="D112" s="137"/>
    </row>
    <row r="113" spans="4:4" s="148" customFormat="1" ht="12.75">
      <c r="D113" s="137"/>
    </row>
    <row r="114" spans="4:4" s="148" customFormat="1" ht="12.75">
      <c r="D114" s="137"/>
    </row>
    <row r="115" spans="4:4" s="148" customFormat="1" ht="12.75">
      <c r="D115" s="137"/>
    </row>
    <row r="116" spans="4:4" s="148" customFormat="1" ht="12.75">
      <c r="D116" s="137"/>
    </row>
    <row r="117" spans="4:4" s="148" customFormat="1" ht="12.75">
      <c r="D117" s="137"/>
    </row>
    <row r="118" spans="4:4" s="148" customFormat="1" ht="12.75">
      <c r="D118" s="137"/>
    </row>
    <row r="119" spans="4:4" s="148" customFormat="1" ht="12.75">
      <c r="D119" s="137"/>
    </row>
    <row r="120" spans="4:4" s="148" customFormat="1" ht="12.75">
      <c r="D120" s="137"/>
    </row>
    <row r="121" spans="4:4" s="148" customFormat="1" ht="12.75">
      <c r="D121" s="137"/>
    </row>
    <row r="122" spans="4:4" s="148" customFormat="1" ht="12.75">
      <c r="D122" s="137"/>
    </row>
    <row r="123" spans="4:4" s="148" customFormat="1" ht="12.75">
      <c r="D123" s="137"/>
    </row>
    <row r="124" spans="4:4" s="148" customFormat="1" ht="12.75">
      <c r="D124" s="137"/>
    </row>
    <row r="125" spans="4:4" s="148" customFormat="1" ht="12.75">
      <c r="D125" s="137"/>
    </row>
    <row r="126" spans="4:4" s="148" customFormat="1" ht="12.75">
      <c r="D126" s="137"/>
    </row>
    <row r="127" spans="4:4" s="148" customFormat="1" ht="12.75">
      <c r="D127" s="137"/>
    </row>
    <row r="128" spans="4:4" s="148" customFormat="1" ht="12.75">
      <c r="D128" s="137"/>
    </row>
    <row r="129" spans="4:4" s="148" customFormat="1" ht="12.75">
      <c r="D129" s="137"/>
    </row>
    <row r="130" spans="4:4" s="148" customFormat="1" ht="12.75">
      <c r="D130" s="137"/>
    </row>
    <row r="131" spans="4:4" s="148" customFormat="1" ht="12.75">
      <c r="D131" s="137"/>
    </row>
    <row r="132" spans="4:4" s="148" customFormat="1" ht="12.75">
      <c r="D132" s="137"/>
    </row>
    <row r="133" spans="4:4" s="148" customFormat="1" ht="12.75">
      <c r="D133" s="137"/>
    </row>
    <row r="134" spans="4:4" s="148" customFormat="1" ht="12.75">
      <c r="D134" s="137"/>
    </row>
    <row r="135" spans="4:4" s="148" customFormat="1" ht="12.75">
      <c r="D135" s="137"/>
    </row>
    <row r="136" spans="4:4" s="148" customFormat="1" ht="12.75">
      <c r="D136" s="137"/>
    </row>
    <row r="137" spans="4:4" s="148" customFormat="1" ht="12.75">
      <c r="D137" s="137"/>
    </row>
    <row r="138" spans="4:4" s="148" customFormat="1" ht="12.75">
      <c r="D138" s="137"/>
    </row>
    <row r="139" spans="4:4" s="148" customFormat="1" ht="12.75">
      <c r="D139" s="137"/>
    </row>
    <row r="140" spans="4:4" s="148" customFormat="1" ht="12.75">
      <c r="D140" s="137"/>
    </row>
    <row r="141" spans="4:4" s="148" customFormat="1" ht="12.75">
      <c r="D141" s="137"/>
    </row>
    <row r="142" spans="4:4" s="148" customFormat="1" ht="12.75">
      <c r="D142" s="137"/>
    </row>
    <row r="143" spans="4:4" s="148" customFormat="1" ht="12.75">
      <c r="D143" s="137"/>
    </row>
    <row r="144" spans="4:4" s="148" customFormat="1" ht="12.75">
      <c r="D144" s="137"/>
    </row>
    <row r="145" spans="4:4" s="148" customFormat="1" ht="12.75">
      <c r="D145" s="137"/>
    </row>
    <row r="146" spans="4:4" s="148" customFormat="1" ht="12.75">
      <c r="D146" s="137"/>
    </row>
    <row r="147" spans="4:4" s="148" customFormat="1" ht="12.75">
      <c r="D147" s="137"/>
    </row>
    <row r="148" spans="4:4" s="148" customFormat="1" ht="12.75">
      <c r="D148" s="137"/>
    </row>
    <row r="149" spans="4:4" s="148" customFormat="1" ht="12.75">
      <c r="D149" s="137"/>
    </row>
    <row r="150" spans="4:4" s="148" customFormat="1" ht="12.75">
      <c r="D150" s="137"/>
    </row>
    <row r="151" spans="4:4" s="148" customFormat="1" ht="12.75">
      <c r="D151" s="137"/>
    </row>
    <row r="152" spans="4:4" s="148" customFormat="1" ht="12.75">
      <c r="D152" s="137"/>
    </row>
    <row r="153" spans="4:4" s="148" customFormat="1" ht="12.75">
      <c r="D153" s="137"/>
    </row>
    <row r="154" spans="4:4" s="148" customFormat="1" ht="12.75">
      <c r="D154" s="137"/>
    </row>
    <row r="155" spans="4:4" s="148" customFormat="1" ht="12.75">
      <c r="D155" s="137"/>
    </row>
    <row r="156" spans="4:4" s="148" customFormat="1" ht="12.75">
      <c r="D156" s="137"/>
    </row>
    <row r="157" spans="4:4" s="148" customFormat="1" ht="12.75">
      <c r="D157" s="137"/>
    </row>
    <row r="158" spans="4:4" s="148" customFormat="1" ht="12.75">
      <c r="D158" s="137"/>
    </row>
    <row r="159" spans="4:4" s="148" customFormat="1" ht="12.75">
      <c r="D159" s="137"/>
    </row>
    <row r="160" spans="4:4" s="148" customFormat="1" ht="12.75">
      <c r="D160" s="137"/>
    </row>
    <row r="161" spans="4:4" s="148" customFormat="1" ht="12.75">
      <c r="D161" s="137"/>
    </row>
    <row r="162" spans="4:4" s="148" customFormat="1" ht="12.75">
      <c r="D162" s="137"/>
    </row>
    <row r="163" spans="4:4" s="148" customFormat="1" ht="12.75">
      <c r="D163" s="137"/>
    </row>
    <row r="164" spans="4:4" s="148" customFormat="1" ht="12.75">
      <c r="D164" s="137"/>
    </row>
    <row r="165" spans="4:4" s="148" customFormat="1" ht="12.75">
      <c r="D165" s="137"/>
    </row>
    <row r="166" spans="4:4" s="148" customFormat="1" ht="12.75">
      <c r="D166" s="137"/>
    </row>
    <row r="167" spans="4:4" s="148" customFormat="1" ht="12.75">
      <c r="D167" s="137"/>
    </row>
    <row r="168" spans="4:4" s="148" customFormat="1" ht="12.75">
      <c r="D168" s="137"/>
    </row>
    <row r="169" spans="4:4" s="148" customFormat="1" ht="12.75">
      <c r="D169" s="137"/>
    </row>
    <row r="170" spans="4:4" s="148" customFormat="1" ht="12.75">
      <c r="D170" s="137"/>
    </row>
    <row r="171" spans="4:4" s="148" customFormat="1" ht="12.75">
      <c r="D171" s="137"/>
    </row>
    <row r="172" spans="4:4" s="148" customFormat="1" ht="12.75">
      <c r="D172" s="137"/>
    </row>
    <row r="173" spans="4:4" s="148" customFormat="1" ht="12.75">
      <c r="D173" s="137"/>
    </row>
    <row r="174" spans="4:4" s="148" customFormat="1" ht="12.75">
      <c r="D174" s="137"/>
    </row>
    <row r="175" spans="4:4" s="148" customFormat="1" ht="12.75">
      <c r="D175" s="137"/>
    </row>
    <row r="176" spans="4:4" s="148" customFormat="1" ht="12.75">
      <c r="D176" s="137"/>
    </row>
    <row r="177" spans="4:4" s="148" customFormat="1" ht="12.75">
      <c r="D177" s="137"/>
    </row>
    <row r="178" spans="4:4" s="148" customFormat="1" ht="12.75">
      <c r="D178" s="137"/>
    </row>
    <row r="179" spans="4:4" s="148" customFormat="1" ht="12.75">
      <c r="D179" s="137"/>
    </row>
    <row r="180" spans="4:4" s="148" customFormat="1" ht="12.75">
      <c r="D180" s="137"/>
    </row>
    <row r="181" spans="4:4" s="148" customFormat="1" ht="12.75">
      <c r="D181" s="137"/>
    </row>
    <row r="182" spans="4:4" s="148" customFormat="1" ht="12.75">
      <c r="D182" s="137"/>
    </row>
    <row r="183" spans="4:4" s="148" customFormat="1" ht="12.75">
      <c r="D183" s="137"/>
    </row>
    <row r="184" spans="4:4" s="148" customFormat="1" ht="12.75">
      <c r="D184" s="137"/>
    </row>
    <row r="185" spans="4:4" s="148" customFormat="1" ht="12.75">
      <c r="D185" s="137"/>
    </row>
    <row r="186" spans="4:4" s="148" customFormat="1" ht="12.75">
      <c r="D186" s="137"/>
    </row>
    <row r="187" spans="4:4" s="148" customFormat="1" ht="12.75">
      <c r="D187" s="137"/>
    </row>
    <row r="188" spans="4:4" s="148" customFormat="1" ht="12.75">
      <c r="D188" s="137"/>
    </row>
    <row r="189" spans="4:4" s="148" customFormat="1" ht="12.75">
      <c r="D189" s="137"/>
    </row>
    <row r="190" spans="4:4" s="148" customFormat="1" ht="12.75">
      <c r="D190" s="137"/>
    </row>
    <row r="191" spans="4:4" s="148" customFormat="1" ht="12.75">
      <c r="D191" s="137"/>
    </row>
    <row r="192" spans="4:4" s="148" customFormat="1" ht="12.75">
      <c r="D192" s="137"/>
    </row>
    <row r="193" spans="4:4" s="148" customFormat="1" ht="12.75">
      <c r="D193" s="137"/>
    </row>
    <row r="194" spans="4:4" s="148" customFormat="1" ht="12.75">
      <c r="D194" s="137"/>
    </row>
    <row r="195" spans="4:4" s="148" customFormat="1" ht="12.75">
      <c r="D195" s="137"/>
    </row>
    <row r="196" spans="4:4" s="148" customFormat="1" ht="12.75">
      <c r="D196" s="137"/>
    </row>
    <row r="197" spans="4:4" s="148" customFormat="1" ht="12.75">
      <c r="D197" s="137"/>
    </row>
    <row r="198" spans="4:4" s="148" customFormat="1" ht="12.75">
      <c r="D198" s="137"/>
    </row>
    <row r="199" spans="4:4" s="148" customFormat="1" ht="12.75">
      <c r="D199" s="137"/>
    </row>
    <row r="200" spans="4:4" s="148" customFormat="1" ht="12.75">
      <c r="D200" s="137"/>
    </row>
    <row r="201" spans="4:4" s="148" customFormat="1" ht="12.75">
      <c r="D201" s="137"/>
    </row>
    <row r="202" spans="4:4" s="148" customFormat="1" ht="12.75">
      <c r="D202" s="137"/>
    </row>
    <row r="203" spans="4:4" s="148" customFormat="1" ht="12.75">
      <c r="D203" s="137"/>
    </row>
    <row r="204" spans="4:4" s="148" customFormat="1" ht="12.75">
      <c r="D204" s="137"/>
    </row>
    <row r="205" spans="4:4" s="148" customFormat="1" ht="12.75">
      <c r="D205" s="137"/>
    </row>
    <row r="206" spans="4:4" s="148" customFormat="1" ht="12.75">
      <c r="D206" s="137"/>
    </row>
    <row r="207" spans="4:4" s="148" customFormat="1" ht="12.75">
      <c r="D207" s="137"/>
    </row>
    <row r="208" spans="4:4" s="148" customFormat="1" ht="12.75">
      <c r="D208" s="137"/>
    </row>
    <row r="209" spans="4:4" s="148" customFormat="1" ht="12.75">
      <c r="D209" s="137"/>
    </row>
    <row r="210" spans="4:4" s="148" customFormat="1" ht="12.75">
      <c r="D210" s="137"/>
    </row>
    <row r="211" spans="4:4" s="148" customFormat="1" ht="12.75">
      <c r="D211" s="137"/>
    </row>
    <row r="212" spans="4:4" s="148" customFormat="1" ht="12.75">
      <c r="D212" s="137"/>
    </row>
    <row r="213" spans="4:4" s="148" customFormat="1" ht="12.75">
      <c r="D213" s="137"/>
    </row>
    <row r="214" spans="4:4" s="148" customFormat="1" ht="12.75">
      <c r="D214" s="137"/>
    </row>
    <row r="215" spans="4:4" s="148" customFormat="1" ht="12.75">
      <c r="D215" s="137"/>
    </row>
    <row r="216" spans="4:4" s="148" customFormat="1" ht="12.75">
      <c r="D216" s="137"/>
    </row>
    <row r="217" spans="4:4" s="148" customFormat="1" ht="12.75">
      <c r="D217" s="137"/>
    </row>
    <row r="218" spans="4:4" s="148" customFormat="1" ht="12.75">
      <c r="D218" s="137"/>
    </row>
    <row r="219" spans="4:4" s="148" customFormat="1" ht="12.75">
      <c r="D219" s="137"/>
    </row>
    <row r="220" spans="4:4" s="148" customFormat="1" ht="12.75">
      <c r="D220" s="137"/>
    </row>
    <row r="221" spans="4:4" s="148" customFormat="1" ht="12.75">
      <c r="D221" s="137"/>
    </row>
    <row r="222" spans="4:4" s="148" customFormat="1" ht="12.75">
      <c r="D222" s="137"/>
    </row>
    <row r="223" spans="4:4" s="148" customFormat="1" ht="12.75">
      <c r="D223" s="137"/>
    </row>
    <row r="224" spans="4:4" s="148" customFormat="1" ht="12.75">
      <c r="D224" s="137"/>
    </row>
    <row r="225" spans="4:4" s="148" customFormat="1" ht="12.75">
      <c r="D225" s="137"/>
    </row>
    <row r="226" spans="4:4" s="148" customFormat="1" ht="12.75">
      <c r="D226" s="137"/>
    </row>
    <row r="227" spans="4:4" s="148" customFormat="1" ht="12.75">
      <c r="D227" s="137"/>
    </row>
    <row r="228" spans="4:4" s="148" customFormat="1" ht="12.75">
      <c r="D228" s="137"/>
    </row>
    <row r="229" spans="4:4" s="148" customFormat="1" ht="12.75">
      <c r="D229" s="137"/>
    </row>
    <row r="230" spans="4:4" s="148" customFormat="1" ht="12.75">
      <c r="D230" s="137"/>
    </row>
    <row r="231" spans="4:4" s="148" customFormat="1" ht="12.75">
      <c r="D231" s="137"/>
    </row>
    <row r="232" spans="4:4" s="148" customFormat="1" ht="12.75">
      <c r="D232" s="137"/>
    </row>
    <row r="233" spans="4:4" s="148" customFormat="1" ht="12.75">
      <c r="D233" s="137"/>
    </row>
    <row r="234" spans="4:4" s="148" customFormat="1" ht="12.75">
      <c r="D234" s="137"/>
    </row>
    <row r="235" spans="4:4" s="148" customFormat="1" ht="12.75">
      <c r="D235" s="137"/>
    </row>
    <row r="236" spans="4:4" s="148" customFormat="1" ht="12.75">
      <c r="D236" s="137"/>
    </row>
    <row r="237" spans="4:4" s="148" customFormat="1" ht="12.75">
      <c r="D237" s="137"/>
    </row>
    <row r="238" spans="4:4" s="148" customFormat="1" ht="12.75">
      <c r="D238" s="137"/>
    </row>
    <row r="239" spans="4:4" s="148" customFormat="1" ht="12.75">
      <c r="D239" s="137"/>
    </row>
    <row r="240" spans="4:4" s="148" customFormat="1" ht="12.75">
      <c r="D240" s="137"/>
    </row>
    <row r="241" spans="4:4" s="148" customFormat="1" ht="12.75">
      <c r="D241" s="137"/>
    </row>
    <row r="242" spans="4:4" s="148" customFormat="1" ht="12.75">
      <c r="D242" s="137"/>
    </row>
    <row r="243" spans="4:4" s="148" customFormat="1" ht="12.75">
      <c r="D243" s="137"/>
    </row>
    <row r="244" spans="4:4" s="148" customFormat="1" ht="12.75">
      <c r="D244" s="137"/>
    </row>
    <row r="245" spans="4:4" s="148" customFormat="1" ht="12.75">
      <c r="D245" s="137"/>
    </row>
    <row r="246" spans="4:4" s="148" customFormat="1" ht="12.75">
      <c r="D246" s="137"/>
    </row>
    <row r="247" spans="4:4" s="148" customFormat="1" ht="12.75">
      <c r="D247" s="137"/>
    </row>
    <row r="248" spans="4:4" s="148" customFormat="1" ht="12.75">
      <c r="D248" s="137"/>
    </row>
    <row r="249" spans="4:4" s="148" customFormat="1" ht="12.75">
      <c r="D249" s="137"/>
    </row>
    <row r="250" spans="4:4" s="148" customFormat="1" ht="12.75">
      <c r="D250" s="137"/>
    </row>
    <row r="251" spans="4:4" s="148" customFormat="1" ht="12.75">
      <c r="D251" s="137"/>
    </row>
    <row r="252" spans="4:4" s="148" customFormat="1" ht="12.75">
      <c r="D252" s="137"/>
    </row>
    <row r="253" spans="4:4" s="148" customFormat="1" ht="12.75">
      <c r="D253" s="137"/>
    </row>
    <row r="254" spans="4:4" s="148" customFormat="1" ht="12.75">
      <c r="D254" s="137"/>
    </row>
    <row r="255" spans="4:4" s="148" customFormat="1" ht="12.75">
      <c r="D255" s="137"/>
    </row>
    <row r="256" spans="4:4" s="148" customFormat="1" ht="12.75">
      <c r="D256" s="137"/>
    </row>
    <row r="257" spans="4:4" s="148" customFormat="1" ht="12.75">
      <c r="D257" s="137"/>
    </row>
    <row r="258" spans="4:4" s="148" customFormat="1" ht="12.75">
      <c r="D258" s="137"/>
    </row>
    <row r="259" spans="4:4" s="148" customFormat="1" ht="12.75">
      <c r="D259" s="137"/>
    </row>
    <row r="260" spans="4:4" s="148" customFormat="1" ht="12.75">
      <c r="D260" s="137"/>
    </row>
    <row r="261" spans="4:4" s="148" customFormat="1" ht="12.75">
      <c r="D261" s="137"/>
    </row>
    <row r="262" spans="4:4" s="148" customFormat="1" ht="12.75">
      <c r="D262" s="137"/>
    </row>
    <row r="263" spans="4:4" s="148" customFormat="1" ht="12.75">
      <c r="D263" s="137"/>
    </row>
    <row r="264" spans="4:4" s="148" customFormat="1" ht="12.75">
      <c r="D264" s="137"/>
    </row>
    <row r="265" spans="4:4" s="148" customFormat="1" ht="12.75">
      <c r="D265" s="137"/>
    </row>
    <row r="266" spans="4:4" s="148" customFormat="1" ht="12.75">
      <c r="D266" s="137"/>
    </row>
    <row r="267" spans="4:4" s="148" customFormat="1" ht="12.75">
      <c r="D267" s="137"/>
    </row>
    <row r="268" spans="4:4" s="148" customFormat="1" ht="12.75">
      <c r="D268" s="137"/>
    </row>
    <row r="269" spans="4:4" s="148" customFormat="1" ht="12.75">
      <c r="D269" s="137"/>
    </row>
    <row r="270" spans="4:4" s="148" customFormat="1" ht="12.75">
      <c r="D270" s="137"/>
    </row>
    <row r="271" spans="4:4" s="148" customFormat="1" ht="12.75">
      <c r="D271" s="137"/>
    </row>
    <row r="272" spans="4:4" s="148" customFormat="1" ht="12.75">
      <c r="D272" s="137"/>
    </row>
    <row r="273" spans="4:4" s="148" customFormat="1" ht="12.75">
      <c r="D273" s="137"/>
    </row>
    <row r="274" spans="4:4" s="148" customFormat="1" ht="12.75">
      <c r="D274" s="137"/>
    </row>
    <row r="275" spans="4:4" s="148" customFormat="1" ht="12.75">
      <c r="D275" s="137"/>
    </row>
    <row r="276" spans="4:4" s="148" customFormat="1" ht="12.75">
      <c r="D276" s="137"/>
    </row>
    <row r="277" spans="4:4" s="148" customFormat="1" ht="12.75">
      <c r="D277" s="137"/>
    </row>
    <row r="278" spans="4:4" s="148" customFormat="1" ht="12.75">
      <c r="D278" s="137"/>
    </row>
    <row r="279" spans="4:4" s="148" customFormat="1" ht="12.75">
      <c r="D279" s="137"/>
    </row>
    <row r="280" spans="4:4" s="148" customFormat="1" ht="12.75">
      <c r="D280" s="137"/>
    </row>
    <row r="281" spans="4:4" s="148" customFormat="1" ht="12.75">
      <c r="D281" s="137"/>
    </row>
    <row r="282" spans="4:4" s="148" customFormat="1" ht="12.75">
      <c r="D282" s="137"/>
    </row>
    <row r="283" spans="4:4" s="148" customFormat="1" ht="12.75">
      <c r="D283" s="137"/>
    </row>
    <row r="284" spans="4:4" s="148" customFormat="1" ht="12.75">
      <c r="D284" s="137"/>
    </row>
    <row r="285" spans="4:4" s="148" customFormat="1" ht="12.75">
      <c r="D285" s="137"/>
    </row>
    <row r="286" spans="4:4" s="148" customFormat="1" ht="12.75">
      <c r="D286" s="137"/>
    </row>
    <row r="287" spans="4:4" s="148" customFormat="1" ht="12.75">
      <c r="D287" s="137"/>
    </row>
    <row r="288" spans="4:4" s="148" customFormat="1" ht="12.75">
      <c r="D288" s="137"/>
    </row>
    <row r="289" spans="4:4" s="148" customFormat="1" ht="12.75">
      <c r="D289" s="137"/>
    </row>
    <row r="290" spans="4:4" s="148" customFormat="1" ht="12.75">
      <c r="D290" s="137"/>
    </row>
    <row r="291" spans="4:4" s="148" customFormat="1" ht="12.75">
      <c r="D291" s="137"/>
    </row>
    <row r="292" spans="4:4" s="148" customFormat="1" ht="12.75">
      <c r="D292" s="137"/>
    </row>
    <row r="293" spans="4:4" s="148" customFormat="1" ht="12.75">
      <c r="D293" s="137"/>
    </row>
    <row r="294" spans="4:4" s="148" customFormat="1" ht="12.75">
      <c r="D294" s="137"/>
    </row>
    <row r="295" spans="4:4" s="148" customFormat="1" ht="12.75">
      <c r="D295" s="137"/>
    </row>
    <row r="296" spans="4:4" s="148" customFormat="1" ht="12.75">
      <c r="D296" s="137"/>
    </row>
    <row r="297" spans="4:4" s="148" customFormat="1" ht="12.75">
      <c r="D297" s="137"/>
    </row>
    <row r="298" spans="4:4" s="148" customFormat="1" ht="12.75">
      <c r="D298" s="137"/>
    </row>
    <row r="299" spans="4:4" s="148" customFormat="1" ht="12.75">
      <c r="D299" s="137"/>
    </row>
    <row r="300" spans="4:4" s="148" customFormat="1" ht="12.75">
      <c r="D300" s="137"/>
    </row>
    <row r="301" spans="4:4" s="148" customFormat="1" ht="12.75">
      <c r="D301" s="137"/>
    </row>
    <row r="302" spans="4:4" s="148" customFormat="1" ht="12.75">
      <c r="D302" s="137"/>
    </row>
    <row r="303" spans="4:4" s="148" customFormat="1" ht="12.75">
      <c r="D303" s="137"/>
    </row>
    <row r="304" spans="4:4" s="148" customFormat="1" ht="12.75">
      <c r="D304" s="137"/>
    </row>
    <row r="305" spans="4:4" s="148" customFormat="1" ht="12.75">
      <c r="D305" s="137"/>
    </row>
    <row r="306" spans="4:4" s="148" customFormat="1" ht="12.75">
      <c r="D306" s="137"/>
    </row>
    <row r="307" spans="4:4" s="148" customFormat="1" ht="12.75">
      <c r="D307" s="137"/>
    </row>
    <row r="308" spans="4:4" s="148" customFormat="1" ht="12.75">
      <c r="D308" s="137"/>
    </row>
    <row r="309" spans="4:4" s="148" customFormat="1" ht="12.75">
      <c r="D309" s="137"/>
    </row>
    <row r="310" spans="4:4" s="148" customFormat="1" ht="12.75">
      <c r="D310" s="137"/>
    </row>
    <row r="311" spans="4:4" s="148" customFormat="1" ht="12.75">
      <c r="D311" s="137"/>
    </row>
    <row r="312" spans="4:4" s="148" customFormat="1" ht="12.75">
      <c r="D312" s="137"/>
    </row>
    <row r="313" spans="4:4" s="148" customFormat="1" ht="12.75">
      <c r="D313" s="137"/>
    </row>
    <row r="314" spans="4:4" s="148" customFormat="1" ht="12.75">
      <c r="D314" s="137"/>
    </row>
    <row r="315" spans="4:4" s="148" customFormat="1" ht="12.75">
      <c r="D315" s="137"/>
    </row>
    <row r="316" spans="4:4" s="148" customFormat="1" ht="12.75">
      <c r="D316" s="137"/>
    </row>
    <row r="317" spans="4:4" s="148" customFormat="1" ht="12.75">
      <c r="D317" s="137"/>
    </row>
    <row r="318" spans="4:4" s="148" customFormat="1" ht="12.75">
      <c r="D318" s="137"/>
    </row>
    <row r="319" spans="4:4" s="148" customFormat="1" ht="12.75">
      <c r="D319" s="137"/>
    </row>
    <row r="320" spans="4:4" s="148" customFormat="1" ht="12.75">
      <c r="D320" s="137"/>
    </row>
    <row r="321" spans="4:4" s="148" customFormat="1" ht="12.75">
      <c r="D321" s="137"/>
    </row>
    <row r="322" spans="4:4" s="148" customFormat="1" ht="12.75">
      <c r="D322" s="137"/>
    </row>
    <row r="323" spans="4:4" s="148" customFormat="1" ht="12.75">
      <c r="D323" s="137"/>
    </row>
    <row r="324" spans="4:4" s="148" customFormat="1" ht="12.75">
      <c r="D324" s="137"/>
    </row>
    <row r="325" spans="4:4" s="148" customFormat="1" ht="12.75">
      <c r="D325" s="137"/>
    </row>
    <row r="326" spans="4:4" s="148" customFormat="1" ht="12.75">
      <c r="D326" s="137"/>
    </row>
    <row r="327" spans="4:4" s="148" customFormat="1" ht="12.75">
      <c r="D327" s="137"/>
    </row>
    <row r="328" spans="4:4" s="148" customFormat="1" ht="12.75">
      <c r="D328" s="137"/>
    </row>
    <row r="329" spans="4:4" s="148" customFormat="1" ht="12.75">
      <c r="D329" s="137"/>
    </row>
    <row r="330" spans="4:4" s="148" customFormat="1" ht="12.75">
      <c r="D330" s="137"/>
    </row>
    <row r="331" spans="4:4" s="148" customFormat="1" ht="12.75">
      <c r="D331" s="137"/>
    </row>
    <row r="332" spans="4:4" s="148" customFormat="1" ht="12.75">
      <c r="D332" s="137"/>
    </row>
    <row r="333" spans="4:4" s="148" customFormat="1" ht="12.75">
      <c r="D333" s="137"/>
    </row>
    <row r="334" spans="4:4" s="148" customFormat="1" ht="12.75">
      <c r="D334" s="137"/>
    </row>
    <row r="335" spans="4:4" s="148" customFormat="1" ht="12.75">
      <c r="D335" s="137"/>
    </row>
    <row r="336" spans="4:4" s="148" customFormat="1" ht="12.75">
      <c r="D336" s="137"/>
    </row>
    <row r="337" spans="4:4" s="148" customFormat="1" ht="12.75">
      <c r="D337" s="137"/>
    </row>
    <row r="338" spans="4:4" s="148" customFormat="1" ht="12.75">
      <c r="D338" s="137"/>
    </row>
    <row r="339" spans="4:4" s="148" customFormat="1" ht="12.75">
      <c r="D339" s="137"/>
    </row>
    <row r="340" spans="4:4" s="148" customFormat="1" ht="12.75">
      <c r="D340" s="137"/>
    </row>
    <row r="341" spans="4:4" s="148" customFormat="1" ht="12.75">
      <c r="D341" s="137"/>
    </row>
    <row r="342" spans="4:4" s="148" customFormat="1" ht="12.75">
      <c r="D342" s="137"/>
    </row>
    <row r="343" spans="4:4" s="148" customFormat="1" ht="12.75">
      <c r="D343" s="137"/>
    </row>
    <row r="344" spans="4:4" s="148" customFormat="1" ht="12.75">
      <c r="D344" s="137"/>
    </row>
    <row r="345" spans="4:4" s="148" customFormat="1" ht="12.75">
      <c r="D345" s="137"/>
    </row>
    <row r="346" spans="4:4" s="148" customFormat="1" ht="12.75">
      <c r="D346" s="137"/>
    </row>
    <row r="347" spans="4:4" s="148" customFormat="1" ht="12.75">
      <c r="D347" s="137"/>
    </row>
    <row r="348" spans="4:4" s="148" customFormat="1" ht="12.75">
      <c r="D348" s="137"/>
    </row>
    <row r="349" spans="4:4" s="148" customFormat="1" ht="12.75">
      <c r="D349" s="137"/>
    </row>
    <row r="350" spans="4:4" s="148" customFormat="1" ht="12.75">
      <c r="D350" s="137"/>
    </row>
    <row r="351" spans="4:4" s="148" customFormat="1" ht="12.75">
      <c r="D351" s="137"/>
    </row>
    <row r="352" spans="4:4" s="148" customFormat="1" ht="12.75">
      <c r="D352" s="137"/>
    </row>
    <row r="353" spans="4:4" s="148" customFormat="1" ht="12.75">
      <c r="D353" s="137"/>
    </row>
    <row r="354" spans="4:4" s="148" customFormat="1" ht="12.75">
      <c r="D354" s="137"/>
    </row>
    <row r="355" spans="4:4" s="148" customFormat="1" ht="12.75">
      <c r="D355" s="137"/>
    </row>
    <row r="356" spans="4:4" s="148" customFormat="1" ht="12.75">
      <c r="D356" s="137"/>
    </row>
    <row r="357" spans="4:4" s="148" customFormat="1" ht="12.75">
      <c r="D357" s="137"/>
    </row>
    <row r="358" spans="4:4" s="148" customFormat="1" ht="12.75">
      <c r="D358" s="137"/>
    </row>
    <row r="359" spans="4:4" s="148" customFormat="1" ht="12.75">
      <c r="D359" s="137"/>
    </row>
    <row r="360" spans="4:4" s="148" customFormat="1" ht="12.75">
      <c r="D360" s="137"/>
    </row>
    <row r="361" spans="4:4" s="148" customFormat="1" ht="12.75">
      <c r="D361" s="137"/>
    </row>
    <row r="362" spans="4:4" s="148" customFormat="1" ht="12.75">
      <c r="D362" s="137"/>
    </row>
    <row r="363" spans="4:4" s="148" customFormat="1" ht="12.75">
      <c r="D363" s="137"/>
    </row>
    <row r="364" spans="4:4" s="148" customFormat="1" ht="12.75">
      <c r="D364" s="137"/>
    </row>
    <row r="365" spans="4:4" s="148" customFormat="1" ht="12.75">
      <c r="D365" s="137"/>
    </row>
    <row r="366" spans="4:4" s="148" customFormat="1" ht="12.75">
      <c r="D366" s="137"/>
    </row>
    <row r="367" spans="4:4" s="148" customFormat="1" ht="12.75">
      <c r="D367" s="137"/>
    </row>
    <row r="368" spans="4:4" s="148" customFormat="1" ht="12.75">
      <c r="D368" s="137"/>
    </row>
    <row r="369" spans="4:4" s="148" customFormat="1" ht="12.75">
      <c r="D369" s="137"/>
    </row>
    <row r="370" spans="4:4" s="148" customFormat="1" ht="12.75">
      <c r="D370" s="137"/>
    </row>
    <row r="371" spans="4:4" s="148" customFormat="1" ht="12.75">
      <c r="D371" s="137"/>
    </row>
    <row r="372" spans="4:4" s="148" customFormat="1" ht="12.75">
      <c r="D372" s="137"/>
    </row>
    <row r="373" spans="4:4" s="148" customFormat="1" ht="12.75">
      <c r="D373" s="137"/>
    </row>
    <row r="374" spans="4:4" s="148" customFormat="1" ht="12.75">
      <c r="D374" s="137"/>
    </row>
    <row r="375" spans="4:4" s="148" customFormat="1" ht="12.75">
      <c r="D375" s="137"/>
    </row>
    <row r="376" spans="4:4" s="148" customFormat="1" ht="12.75">
      <c r="D376" s="137"/>
    </row>
    <row r="377" spans="4:4" s="148" customFormat="1" ht="12.75">
      <c r="D377" s="137"/>
    </row>
    <row r="378" spans="4:4" s="148" customFormat="1" ht="12.75">
      <c r="D378" s="137"/>
    </row>
    <row r="379" spans="4:4" s="148" customFormat="1" ht="12.75">
      <c r="D379" s="137"/>
    </row>
    <row r="380" spans="4:4" s="148" customFormat="1" ht="12.75">
      <c r="D380" s="137"/>
    </row>
    <row r="381" spans="4:4" s="148" customFormat="1" ht="12.75">
      <c r="D381" s="137"/>
    </row>
    <row r="382" spans="4:4" s="148" customFormat="1" ht="12.75">
      <c r="D382" s="137"/>
    </row>
    <row r="383" spans="4:4" s="148" customFormat="1" ht="12.75">
      <c r="D383" s="137"/>
    </row>
    <row r="384" spans="4:4" s="148" customFormat="1" ht="12.75">
      <c r="D384" s="137"/>
    </row>
    <row r="385" spans="4:4" s="148" customFormat="1" ht="12.75">
      <c r="D385" s="137"/>
    </row>
    <row r="386" spans="4:4" s="148" customFormat="1" ht="12.75">
      <c r="D386" s="137"/>
    </row>
    <row r="387" spans="4:4" s="148" customFormat="1" ht="12.75">
      <c r="D387" s="137"/>
    </row>
    <row r="388" spans="4:4" s="148" customFormat="1" ht="12.75">
      <c r="D388" s="137"/>
    </row>
    <row r="389" spans="4:4" s="148" customFormat="1" ht="12.75">
      <c r="D389" s="137"/>
    </row>
    <row r="390" spans="4:4" s="148" customFormat="1" ht="12.75">
      <c r="D390" s="137"/>
    </row>
    <row r="391" spans="4:4" s="148" customFormat="1" ht="12.75">
      <c r="D391" s="137"/>
    </row>
    <row r="392" spans="4:4" s="148" customFormat="1" ht="12.75">
      <c r="D392" s="137"/>
    </row>
    <row r="393" spans="4:4" s="148" customFormat="1" ht="12.75">
      <c r="D393" s="137"/>
    </row>
    <row r="394" spans="4:4" s="148" customFormat="1" ht="12.75">
      <c r="D394" s="137"/>
    </row>
    <row r="395" spans="4:4" s="148" customFormat="1" ht="12.75">
      <c r="D395" s="137"/>
    </row>
    <row r="396" spans="4:4" s="148" customFormat="1" ht="12.75">
      <c r="D396" s="137"/>
    </row>
    <row r="397" spans="4:4" s="148" customFormat="1" ht="12.75">
      <c r="D397" s="137"/>
    </row>
    <row r="398" spans="4:4" s="148" customFormat="1" ht="12.75">
      <c r="D398" s="137"/>
    </row>
    <row r="399" spans="4:4" s="148" customFormat="1" ht="12.75">
      <c r="D399" s="137"/>
    </row>
    <row r="400" spans="4:4" s="148" customFormat="1" ht="12.75">
      <c r="D400" s="137"/>
    </row>
    <row r="401" spans="4:4" s="148" customFormat="1" ht="12.75">
      <c r="D401" s="137"/>
    </row>
    <row r="402" spans="4:4" s="148" customFormat="1" ht="12.75">
      <c r="D402" s="137"/>
    </row>
    <row r="403" spans="4:4" s="148" customFormat="1" ht="12.75">
      <c r="D403" s="137"/>
    </row>
    <row r="404" spans="4:4" s="148" customFormat="1" ht="12.75">
      <c r="D404" s="137"/>
    </row>
    <row r="405" spans="4:4" s="148" customFormat="1" ht="12.75">
      <c r="D405" s="137"/>
    </row>
    <row r="406" spans="4:4" s="148" customFormat="1" ht="12.75">
      <c r="D406" s="137"/>
    </row>
    <row r="407" spans="4:4" s="148" customFormat="1" ht="12.75">
      <c r="D407" s="137"/>
    </row>
    <row r="408" spans="4:4" s="148" customFormat="1" ht="12.75">
      <c r="D408" s="137"/>
    </row>
    <row r="409" spans="4:4" s="148" customFormat="1" ht="12.75">
      <c r="D409" s="137"/>
    </row>
    <row r="410" spans="4:4" s="148" customFormat="1" ht="12.75">
      <c r="D410" s="137"/>
    </row>
    <row r="411" spans="4:4" s="148" customFormat="1" ht="12.75">
      <c r="D411" s="137"/>
    </row>
    <row r="412" spans="4:4" s="148" customFormat="1" ht="12.75">
      <c r="D412" s="137"/>
    </row>
    <row r="413" spans="4:4" s="148" customFormat="1" ht="12.75">
      <c r="D413" s="137"/>
    </row>
    <row r="414" spans="4:4" s="148" customFormat="1" ht="12.75">
      <c r="D414" s="137"/>
    </row>
    <row r="415" spans="4:4" s="148" customFormat="1" ht="12.75">
      <c r="D415" s="137"/>
    </row>
    <row r="416" spans="4:4" s="148" customFormat="1" ht="12.75">
      <c r="D416" s="137"/>
    </row>
    <row r="417" spans="4:4" s="148" customFormat="1" ht="12.75">
      <c r="D417" s="137"/>
    </row>
    <row r="418" spans="4:4" s="148" customFormat="1" ht="12.75">
      <c r="D418" s="137"/>
    </row>
    <row r="419" spans="4:4" s="148" customFormat="1" ht="12.75">
      <c r="D419" s="137"/>
    </row>
    <row r="420" spans="4:4" s="148" customFormat="1" ht="12.75">
      <c r="D420" s="137"/>
    </row>
    <row r="421" spans="4:4" s="148" customFormat="1" ht="12.75">
      <c r="D421" s="137"/>
    </row>
    <row r="422" spans="4:4" s="148" customFormat="1" ht="12.75">
      <c r="D422" s="137"/>
    </row>
    <row r="423" spans="4:4" s="148" customFormat="1" ht="12.75">
      <c r="D423" s="137"/>
    </row>
    <row r="424" spans="4:4" s="148" customFormat="1" ht="12.75">
      <c r="D424" s="137"/>
    </row>
    <row r="425" spans="4:4" s="148" customFormat="1" ht="12.75">
      <c r="D425" s="137"/>
    </row>
    <row r="426" spans="4:4" s="148" customFormat="1" ht="12.75">
      <c r="D426" s="137"/>
    </row>
    <row r="427" spans="4:4" s="148" customFormat="1" ht="12.75">
      <c r="D427" s="137"/>
    </row>
    <row r="428" spans="4:4" s="148" customFormat="1" ht="12.75">
      <c r="D428" s="137"/>
    </row>
    <row r="429" spans="4:4" s="148" customFormat="1" ht="12.75">
      <c r="D429" s="137"/>
    </row>
    <row r="430" spans="4:4" s="148" customFormat="1" ht="12.75">
      <c r="D430" s="137"/>
    </row>
    <row r="431" spans="4:4" s="148" customFormat="1" ht="12.75">
      <c r="D431" s="137"/>
    </row>
    <row r="432" spans="4:4" s="148" customFormat="1" ht="12.75">
      <c r="D432" s="137"/>
    </row>
    <row r="433" spans="4:4" s="148" customFormat="1" ht="12.75">
      <c r="D433" s="137"/>
    </row>
    <row r="434" spans="4:4" s="148" customFormat="1" ht="12.75">
      <c r="D434" s="137"/>
    </row>
    <row r="435" spans="4:4" s="148" customFormat="1" ht="12.75">
      <c r="D435" s="137"/>
    </row>
    <row r="436" spans="4:4" s="148" customFormat="1" ht="12.75">
      <c r="D436" s="137"/>
    </row>
    <row r="437" spans="4:4" s="148" customFormat="1" ht="12.75">
      <c r="D437" s="137"/>
    </row>
    <row r="438" spans="4:4" s="148" customFormat="1" ht="12.75">
      <c r="D438" s="137"/>
    </row>
    <row r="439" spans="4:4" s="148" customFormat="1" ht="12.75">
      <c r="D439" s="137"/>
    </row>
    <row r="440" spans="4:4" s="148" customFormat="1" ht="12.75">
      <c r="D440" s="137"/>
    </row>
    <row r="441" spans="4:4" s="148" customFormat="1" ht="12.75">
      <c r="D441" s="137"/>
    </row>
    <row r="442" spans="4:4" s="148" customFormat="1" ht="12.75">
      <c r="D442" s="137"/>
    </row>
    <row r="443" spans="4:4" s="148" customFormat="1" ht="12.75">
      <c r="D443" s="137"/>
    </row>
    <row r="444" spans="4:4" s="148" customFormat="1" ht="12.75">
      <c r="D444" s="137"/>
    </row>
    <row r="445" spans="4:4" s="148" customFormat="1" ht="12.75">
      <c r="D445" s="137"/>
    </row>
    <row r="446" spans="4:4" s="148" customFormat="1" ht="12.75">
      <c r="D446" s="137"/>
    </row>
    <row r="447" spans="4:4" s="148" customFormat="1" ht="12.75">
      <c r="D447" s="137"/>
    </row>
    <row r="448" spans="4:4" s="148" customFormat="1" ht="12.75">
      <c r="D448" s="137"/>
    </row>
    <row r="449" spans="4:4" s="148" customFormat="1" ht="12.75">
      <c r="D449" s="137"/>
    </row>
    <row r="450" spans="4:4" s="148" customFormat="1" ht="12.75">
      <c r="D450" s="137"/>
    </row>
    <row r="451" spans="4:4" s="148" customFormat="1" ht="12.75">
      <c r="D451" s="137"/>
    </row>
    <row r="452" spans="4:4" s="148" customFormat="1" ht="12.75">
      <c r="D452" s="137"/>
    </row>
    <row r="453" spans="4:4" s="148" customFormat="1" ht="12.75">
      <c r="D453" s="137"/>
    </row>
    <row r="454" spans="4:4" s="148" customFormat="1" ht="12.75">
      <c r="D454" s="137"/>
    </row>
    <row r="455" spans="4:4" s="148" customFormat="1" ht="12.75">
      <c r="D455" s="137"/>
    </row>
    <row r="456" spans="4:4" s="148" customFormat="1" ht="12.75">
      <c r="D456" s="137"/>
    </row>
    <row r="457" spans="4:4" s="148" customFormat="1" ht="12.75">
      <c r="D457" s="137"/>
    </row>
    <row r="458" spans="4:4" s="148" customFormat="1" ht="12.75">
      <c r="D458" s="137"/>
    </row>
    <row r="459" spans="4:4" s="148" customFormat="1" ht="12.75">
      <c r="D459" s="137"/>
    </row>
    <row r="460" spans="4:4" s="148" customFormat="1" ht="12.75">
      <c r="D460" s="137"/>
    </row>
    <row r="461" spans="4:4" s="148" customFormat="1" ht="12.75">
      <c r="D461" s="137"/>
    </row>
    <row r="462" spans="4:4" s="148" customFormat="1" ht="12.75">
      <c r="D462" s="137"/>
    </row>
    <row r="463" spans="4:4" s="148" customFormat="1" ht="12.75">
      <c r="D463" s="137"/>
    </row>
    <row r="464" spans="4:4" s="148" customFormat="1" ht="12.75">
      <c r="D464" s="137"/>
    </row>
    <row r="465" spans="4:4" s="148" customFormat="1" ht="12.75">
      <c r="D465" s="137"/>
    </row>
    <row r="466" spans="4:4" s="148" customFormat="1" ht="12.75">
      <c r="D466" s="137"/>
    </row>
    <row r="467" spans="4:4" s="148" customFormat="1" ht="12.75">
      <c r="D467" s="137"/>
    </row>
    <row r="468" spans="4:4" s="148" customFormat="1" ht="12.75">
      <c r="D468" s="137"/>
    </row>
    <row r="469" spans="4:4" s="148" customFormat="1" ht="12.75">
      <c r="D469" s="137"/>
    </row>
    <row r="470" spans="4:4" s="148" customFormat="1" ht="12.75">
      <c r="D470" s="137"/>
    </row>
    <row r="471" spans="4:4" s="148" customFormat="1" ht="12.75">
      <c r="D471" s="137"/>
    </row>
    <row r="472" spans="4:4" s="148" customFormat="1" ht="12.75">
      <c r="D472" s="137"/>
    </row>
    <row r="473" spans="4:4" s="148" customFormat="1" ht="12.75">
      <c r="D473" s="137"/>
    </row>
    <row r="474" spans="4:4" s="148" customFormat="1" ht="12.75">
      <c r="D474" s="137"/>
    </row>
    <row r="475" spans="4:4" s="148" customFormat="1" ht="12.75">
      <c r="D475" s="137"/>
    </row>
    <row r="476" spans="4:4" s="148" customFormat="1" ht="12.75">
      <c r="D476" s="137"/>
    </row>
    <row r="477" spans="4:4" s="148" customFormat="1" ht="12.75">
      <c r="D477" s="137"/>
    </row>
    <row r="478" spans="4:4" s="148" customFormat="1" ht="12.75">
      <c r="D478" s="137"/>
    </row>
    <row r="479" spans="4:4" s="148" customFormat="1" ht="12.75">
      <c r="D479" s="137"/>
    </row>
    <row r="480" spans="4:4" s="148" customFormat="1" ht="12.75">
      <c r="D480" s="137"/>
    </row>
    <row r="481" spans="4:4" s="148" customFormat="1" ht="12.75">
      <c r="D481" s="137"/>
    </row>
    <row r="482" spans="4:4" s="148" customFormat="1" ht="12.75">
      <c r="D482" s="137"/>
    </row>
    <row r="483" spans="4:4" s="148" customFormat="1" ht="12.75">
      <c r="D483" s="137"/>
    </row>
    <row r="484" spans="4:4" s="148" customFormat="1" ht="12.75">
      <c r="D484" s="137"/>
    </row>
    <row r="485" spans="4:4" s="148" customFormat="1" ht="12.75">
      <c r="D485" s="137"/>
    </row>
    <row r="486" spans="4:4" s="148" customFormat="1" ht="12.75">
      <c r="D486" s="137"/>
    </row>
    <row r="487" spans="4:4" s="148" customFormat="1" ht="12.75">
      <c r="D487" s="137"/>
    </row>
    <row r="488" spans="4:4" s="148" customFormat="1" ht="12.75">
      <c r="D488" s="137"/>
    </row>
    <row r="489" spans="4:4" s="148" customFormat="1" ht="12.75">
      <c r="D489" s="137"/>
    </row>
    <row r="490" spans="4:4" s="148" customFormat="1" ht="12.75">
      <c r="D490" s="137"/>
    </row>
    <row r="491" spans="4:4" s="148" customFormat="1" ht="12.75">
      <c r="D491" s="137"/>
    </row>
    <row r="492" spans="4:4" s="148" customFormat="1" ht="12.75">
      <c r="D492" s="137"/>
    </row>
    <row r="493" spans="4:4" s="148" customFormat="1" ht="12.75">
      <c r="D493" s="137"/>
    </row>
    <row r="494" spans="4:4" s="148" customFormat="1" ht="12.75">
      <c r="D494" s="137"/>
    </row>
    <row r="495" spans="4:4" s="148" customFormat="1" ht="12.75">
      <c r="D495" s="137"/>
    </row>
    <row r="496" spans="4:4" s="148" customFormat="1" ht="12.75">
      <c r="D496" s="137"/>
    </row>
    <row r="497" spans="4:4" s="148" customFormat="1" ht="12.75">
      <c r="D497" s="137"/>
    </row>
    <row r="498" spans="4:4" s="148" customFormat="1" ht="12.75">
      <c r="D498" s="137"/>
    </row>
    <row r="499" spans="4:4" s="148" customFormat="1" ht="12.75">
      <c r="D499" s="137"/>
    </row>
    <row r="500" spans="4:4" s="148" customFormat="1" ht="12.75">
      <c r="D500" s="137"/>
    </row>
    <row r="501" spans="4:4" s="148" customFormat="1" ht="12.75">
      <c r="D501" s="137"/>
    </row>
    <row r="502" spans="4:4" s="148" customFormat="1" ht="12.75">
      <c r="D502" s="137"/>
    </row>
    <row r="503" spans="4:4" s="148" customFormat="1" ht="12.75">
      <c r="D503" s="137"/>
    </row>
    <row r="504" spans="4:4" s="148" customFormat="1" ht="12.75">
      <c r="D504" s="137"/>
    </row>
    <row r="505" spans="4:4" s="148" customFormat="1" ht="12.75">
      <c r="D505" s="137"/>
    </row>
    <row r="506" spans="4:4" s="148" customFormat="1" ht="12.75">
      <c r="D506" s="137"/>
    </row>
    <row r="507" spans="4:4" s="148" customFormat="1" ht="12.75">
      <c r="D507" s="137"/>
    </row>
    <row r="508" spans="4:4" s="148" customFormat="1" ht="12.75">
      <c r="D508" s="137"/>
    </row>
    <row r="509" spans="4:4" s="148" customFormat="1" ht="12.75">
      <c r="D509" s="137"/>
    </row>
    <row r="510" spans="4:4" s="148" customFormat="1" ht="12.75">
      <c r="D510" s="137"/>
    </row>
    <row r="511" spans="4:4" s="148" customFormat="1" ht="12.75">
      <c r="D511" s="137"/>
    </row>
    <row r="512" spans="4:4" s="148" customFormat="1" ht="12.75">
      <c r="D512" s="137"/>
    </row>
    <row r="513" spans="4:4" s="148" customFormat="1" ht="12.75">
      <c r="D513" s="137"/>
    </row>
    <row r="514" spans="4:4" s="148" customFormat="1" ht="12.75">
      <c r="D514" s="137"/>
    </row>
    <row r="515" spans="4:4" s="148" customFormat="1" ht="12.75">
      <c r="D515" s="137"/>
    </row>
    <row r="516" spans="4:4" s="148" customFormat="1" ht="12.75">
      <c r="D516" s="137"/>
    </row>
    <row r="517" spans="4:4" s="148" customFormat="1" ht="12.75">
      <c r="D517" s="137"/>
    </row>
    <row r="518" spans="4:4" s="148" customFormat="1" ht="12.75">
      <c r="D518" s="137"/>
    </row>
    <row r="519" spans="4:4" s="148" customFormat="1" ht="12.75">
      <c r="D519" s="137"/>
    </row>
    <row r="520" spans="4:4" s="148" customFormat="1" ht="12.75">
      <c r="D520" s="137"/>
    </row>
    <row r="521" spans="4:4" s="148" customFormat="1" ht="12.75">
      <c r="D521" s="137"/>
    </row>
    <row r="522" spans="4:4" s="148" customFormat="1" ht="12.75">
      <c r="D522" s="137"/>
    </row>
    <row r="523" spans="4:4" s="148" customFormat="1" ht="12.75">
      <c r="D523" s="137"/>
    </row>
    <row r="524" spans="4:4" s="148" customFormat="1" ht="12.75">
      <c r="D524" s="137"/>
    </row>
    <row r="525" spans="4:4" s="148" customFormat="1" ht="12.75">
      <c r="D525" s="137"/>
    </row>
    <row r="526" spans="4:4" s="148" customFormat="1" ht="12.75">
      <c r="D526" s="137"/>
    </row>
    <row r="527" spans="4:4" s="148" customFormat="1" ht="12.75">
      <c r="D527" s="137"/>
    </row>
    <row r="528" spans="4:4" s="148" customFormat="1" ht="12.75">
      <c r="D528" s="137"/>
    </row>
    <row r="529" spans="4:4" s="148" customFormat="1" ht="12.75">
      <c r="D529" s="137"/>
    </row>
    <row r="530" spans="4:4" s="148" customFormat="1" ht="12.75">
      <c r="D530" s="137"/>
    </row>
    <row r="531" spans="4:4" s="148" customFormat="1" ht="12.75">
      <c r="D531" s="137"/>
    </row>
    <row r="532" spans="4:4" s="148" customFormat="1" ht="12.75">
      <c r="D532" s="137"/>
    </row>
    <row r="533" spans="4:4" s="148" customFormat="1" ht="12.75">
      <c r="D533" s="137"/>
    </row>
    <row r="534" spans="4:4" s="148" customFormat="1" ht="12.75">
      <c r="D534" s="137"/>
    </row>
    <row r="535" spans="4:4" s="148" customFormat="1" ht="12.75">
      <c r="D535" s="137"/>
    </row>
    <row r="536" spans="4:4" s="148" customFormat="1" ht="12.75">
      <c r="D536" s="137"/>
    </row>
    <row r="537" spans="4:4" s="148" customFormat="1" ht="12.75">
      <c r="D537" s="137"/>
    </row>
    <row r="538" spans="4:4" s="148" customFormat="1" ht="12.75">
      <c r="D538" s="137"/>
    </row>
    <row r="539" spans="4:4" s="148" customFormat="1" ht="12.75">
      <c r="D539" s="137"/>
    </row>
    <row r="540" spans="4:4" s="148" customFormat="1" ht="12.75">
      <c r="D540" s="137"/>
    </row>
    <row r="541" spans="4:4" s="148" customFormat="1" ht="12.75">
      <c r="D541" s="137"/>
    </row>
    <row r="542" spans="4:4" s="148" customFormat="1" ht="12.75">
      <c r="D542" s="137"/>
    </row>
    <row r="543" spans="4:4" s="148" customFormat="1" ht="12.75">
      <c r="D543" s="137"/>
    </row>
    <row r="544" spans="4:4" s="148" customFormat="1" ht="12.75">
      <c r="D544" s="137"/>
    </row>
    <row r="545" spans="4:4" s="148" customFormat="1" ht="12.75">
      <c r="D545" s="137"/>
    </row>
    <row r="546" spans="4:4" s="148" customFormat="1" ht="12.75">
      <c r="D546" s="137"/>
    </row>
    <row r="547" spans="4:4" s="148" customFormat="1" ht="12.75">
      <c r="D547" s="137"/>
    </row>
    <row r="548" spans="4:4" s="148" customFormat="1" ht="12.75">
      <c r="D548" s="137"/>
    </row>
    <row r="549" spans="4:4" s="148" customFormat="1" ht="12.75">
      <c r="D549" s="137"/>
    </row>
    <row r="550" spans="4:4" s="148" customFormat="1" ht="12.75">
      <c r="D550" s="137"/>
    </row>
    <row r="551" spans="4:4" s="148" customFormat="1" ht="12.75">
      <c r="D551" s="137"/>
    </row>
    <row r="552" spans="4:4" s="148" customFormat="1" ht="12.75">
      <c r="D552" s="137"/>
    </row>
    <row r="553" spans="4:4" s="148" customFormat="1" ht="12.75">
      <c r="D553" s="137"/>
    </row>
    <row r="554" spans="4:4" s="148" customFormat="1" ht="12.75">
      <c r="D554" s="137"/>
    </row>
    <row r="555" spans="4:4" s="148" customFormat="1" ht="12.75">
      <c r="D555" s="137"/>
    </row>
    <row r="556" spans="4:4" s="148" customFormat="1" ht="12.75">
      <c r="D556" s="137"/>
    </row>
    <row r="557" spans="4:4" s="148" customFormat="1" ht="12.75">
      <c r="D557" s="137"/>
    </row>
    <row r="558" spans="4:4" s="148" customFormat="1" ht="12.75">
      <c r="D558" s="137"/>
    </row>
    <row r="559" spans="4:4" s="148" customFormat="1" ht="12.75">
      <c r="D559" s="137"/>
    </row>
    <row r="560" spans="4:4" s="148" customFormat="1" ht="12.75">
      <c r="D560" s="137"/>
    </row>
    <row r="561" spans="4:4" s="148" customFormat="1" ht="12.75">
      <c r="D561" s="137"/>
    </row>
    <row r="562" spans="4:4" s="148" customFormat="1" ht="12.75">
      <c r="D562" s="137"/>
    </row>
    <row r="563" spans="4:4" s="148" customFormat="1" ht="12.75">
      <c r="D563" s="137"/>
    </row>
    <row r="564" spans="4:4" s="148" customFormat="1" ht="12.75">
      <c r="D564" s="137"/>
    </row>
    <row r="565" spans="4:4" s="148" customFormat="1" ht="12.75">
      <c r="D565" s="137"/>
    </row>
    <row r="566" spans="4:4" s="148" customFormat="1" ht="12.75">
      <c r="D566" s="137"/>
    </row>
    <row r="567" spans="4:4" s="148" customFormat="1" ht="12.75">
      <c r="D567" s="137"/>
    </row>
    <row r="568" spans="4:4" s="148" customFormat="1" ht="12.75">
      <c r="D568" s="137"/>
    </row>
    <row r="569" spans="4:4" s="148" customFormat="1" ht="12.75">
      <c r="D569" s="137"/>
    </row>
    <row r="570" spans="4:4" s="148" customFormat="1" ht="12.75">
      <c r="D570" s="137"/>
    </row>
    <row r="571" spans="4:4" s="148" customFormat="1" ht="12.75">
      <c r="D571" s="137"/>
    </row>
    <row r="572" spans="4:4" s="148" customFormat="1" ht="12.75">
      <c r="D572" s="137"/>
    </row>
    <row r="573" spans="4:4" s="148" customFormat="1" ht="12.75">
      <c r="D573" s="137"/>
    </row>
    <row r="574" spans="4:4" s="148" customFormat="1" ht="12.75">
      <c r="D574" s="137"/>
    </row>
    <row r="575" spans="4:4" s="148" customFormat="1" ht="12.75">
      <c r="D575" s="137"/>
    </row>
    <row r="576" spans="4:4" s="148" customFormat="1" ht="12.75">
      <c r="D576" s="137"/>
    </row>
    <row r="577" spans="4:4" s="148" customFormat="1" ht="12.75">
      <c r="D577" s="137"/>
    </row>
    <row r="578" spans="4:4" s="148" customFormat="1" ht="12.75">
      <c r="D578" s="137"/>
    </row>
    <row r="579" spans="4:4" s="148" customFormat="1" ht="12.75">
      <c r="D579" s="137"/>
    </row>
    <row r="580" spans="4:4" s="148" customFormat="1" ht="12.75">
      <c r="D580" s="137"/>
    </row>
    <row r="581" spans="4:4" s="148" customFormat="1" ht="12.75">
      <c r="D581" s="137"/>
    </row>
    <row r="582" spans="4:4" s="148" customFormat="1" ht="12.75">
      <c r="D582" s="137"/>
    </row>
    <row r="583" spans="4:4" s="148" customFormat="1" ht="12.75">
      <c r="D583" s="137"/>
    </row>
    <row r="584" spans="4:4" s="148" customFormat="1" ht="12.75">
      <c r="D584" s="137"/>
    </row>
    <row r="585" spans="4:4" s="148" customFormat="1" ht="12.75">
      <c r="D585" s="137"/>
    </row>
    <row r="586" spans="4:4" s="148" customFormat="1" ht="12.75">
      <c r="D586" s="137"/>
    </row>
    <row r="587" spans="4:4" s="148" customFormat="1" ht="12.75">
      <c r="D587" s="137"/>
    </row>
    <row r="588" spans="4:4" s="148" customFormat="1" ht="12.75">
      <c r="D588" s="137"/>
    </row>
    <row r="589" spans="4:4" s="148" customFormat="1" ht="12.75">
      <c r="D589" s="137"/>
    </row>
    <row r="590" spans="4:4" s="148" customFormat="1" ht="12.75">
      <c r="D590" s="137"/>
    </row>
    <row r="591" spans="4:4" s="148" customFormat="1" ht="12.75">
      <c r="D591" s="137"/>
    </row>
    <row r="592" spans="4:4" s="148" customFormat="1" ht="12.75">
      <c r="D592" s="137"/>
    </row>
    <row r="593" spans="4:4" s="148" customFormat="1" ht="12.75">
      <c r="D593" s="137"/>
    </row>
    <row r="594" spans="4:4" s="148" customFormat="1" ht="12.75">
      <c r="D594" s="137"/>
    </row>
    <row r="595" spans="4:4" s="148" customFormat="1" ht="12.75">
      <c r="D595" s="137"/>
    </row>
    <row r="596" spans="4:4" s="148" customFormat="1" ht="12.75">
      <c r="D596" s="137"/>
    </row>
    <row r="597" spans="4:4" s="148" customFormat="1" ht="12.75">
      <c r="D597" s="137"/>
    </row>
    <row r="598" spans="4:4" s="148" customFormat="1" ht="12.75">
      <c r="D598" s="137"/>
    </row>
    <row r="599" spans="4:4" s="148" customFormat="1" ht="12.75">
      <c r="D599" s="137"/>
    </row>
    <row r="600" spans="4:4" s="148" customFormat="1" ht="12.75">
      <c r="D600" s="137"/>
    </row>
    <row r="601" spans="4:4" s="148" customFormat="1" ht="12.75">
      <c r="D601" s="137"/>
    </row>
    <row r="602" spans="4:4" s="148" customFormat="1" ht="12.75">
      <c r="D602" s="137"/>
    </row>
    <row r="603" spans="4:4" s="148" customFormat="1" ht="12.75">
      <c r="D603" s="137"/>
    </row>
    <row r="604" spans="4:4" s="148" customFormat="1" ht="12.75">
      <c r="D604" s="137"/>
    </row>
    <row r="605" spans="4:4" s="148" customFormat="1" ht="12.75">
      <c r="D605" s="137"/>
    </row>
    <row r="606" spans="4:4" s="148" customFormat="1" ht="12.75">
      <c r="D606" s="137"/>
    </row>
    <row r="607" spans="4:4" s="148" customFormat="1" ht="12.75">
      <c r="D607" s="137"/>
    </row>
    <row r="608" spans="4:4" s="148" customFormat="1" ht="12.75">
      <c r="D608" s="137"/>
    </row>
    <row r="609" spans="4:4" s="148" customFormat="1" ht="12.75">
      <c r="D609" s="137"/>
    </row>
    <row r="610" spans="4:4" s="148" customFormat="1" ht="12.75">
      <c r="D610" s="137"/>
    </row>
    <row r="611" spans="4:4" s="148" customFormat="1" ht="12.75">
      <c r="D611" s="137"/>
    </row>
    <row r="612" spans="4:4" s="148" customFormat="1" ht="12.75">
      <c r="D612" s="137"/>
    </row>
    <row r="613" spans="4:4" s="148" customFormat="1" ht="12.75">
      <c r="D613" s="137"/>
    </row>
    <row r="614" spans="4:4" s="148" customFormat="1" ht="12.75">
      <c r="D614" s="137"/>
    </row>
    <row r="615" spans="4:4" s="148" customFormat="1" ht="12.75">
      <c r="D615" s="137"/>
    </row>
    <row r="616" spans="4:4" s="148" customFormat="1" ht="12.75">
      <c r="D616" s="137"/>
    </row>
    <row r="617" spans="4:4" s="148" customFormat="1" ht="12.75">
      <c r="D617" s="137"/>
    </row>
    <row r="618" spans="4:4" s="148" customFormat="1" ht="12.75">
      <c r="D618" s="137"/>
    </row>
    <row r="619" spans="4:4" s="148" customFormat="1" ht="12.75">
      <c r="D619" s="137"/>
    </row>
    <row r="620" spans="4:4" s="148" customFormat="1" ht="12.75">
      <c r="D620" s="137"/>
    </row>
    <row r="621" spans="4:4" s="148" customFormat="1" ht="12.75">
      <c r="D621" s="137"/>
    </row>
    <row r="622" spans="4:4" s="148" customFormat="1" ht="12.75">
      <c r="D622" s="137"/>
    </row>
    <row r="623" spans="4:4" s="148" customFormat="1" ht="12.75">
      <c r="D623" s="137"/>
    </row>
    <row r="624" spans="4:4" s="148" customFormat="1" ht="12.75">
      <c r="D624" s="137"/>
    </row>
    <row r="625" spans="4:4" s="148" customFormat="1" ht="12.75">
      <c r="D625" s="137"/>
    </row>
    <row r="626" spans="4:4" s="148" customFormat="1" ht="12.75">
      <c r="D626" s="137"/>
    </row>
    <row r="627" spans="4:4" s="148" customFormat="1" ht="12.75">
      <c r="D627" s="137"/>
    </row>
    <row r="628" spans="4:4" s="148" customFormat="1" ht="12.75">
      <c r="D628" s="137"/>
    </row>
    <row r="629" spans="4:4" s="148" customFormat="1" ht="12.75">
      <c r="D629" s="137"/>
    </row>
    <row r="630" spans="4:4" s="148" customFormat="1" ht="12.75">
      <c r="D630" s="137"/>
    </row>
    <row r="631" spans="4:4" s="148" customFormat="1" ht="12.75">
      <c r="D631" s="137"/>
    </row>
    <row r="632" spans="4:4" s="148" customFormat="1" ht="12.75">
      <c r="D632" s="137"/>
    </row>
    <row r="633" spans="4:4" s="148" customFormat="1" ht="12.75">
      <c r="D633" s="137"/>
    </row>
    <row r="634" spans="4:4" s="148" customFormat="1" ht="12.75">
      <c r="D634" s="137"/>
    </row>
    <row r="635" spans="4:4" s="148" customFormat="1" ht="12.75">
      <c r="D635" s="137"/>
    </row>
    <row r="636" spans="4:4" s="148" customFormat="1" ht="12.75">
      <c r="D636" s="137"/>
    </row>
    <row r="637" spans="4:4" s="148" customFormat="1" ht="12.75">
      <c r="D637" s="137"/>
    </row>
    <row r="638" spans="4:4" s="148" customFormat="1" ht="12.75">
      <c r="D638" s="137"/>
    </row>
    <row r="639" spans="4:4" s="148" customFormat="1" ht="12.75">
      <c r="D639" s="137"/>
    </row>
    <row r="640" spans="4:4" s="148" customFormat="1" ht="12.75">
      <c r="D640" s="137"/>
    </row>
    <row r="641" spans="4:4" s="148" customFormat="1" ht="12.75">
      <c r="D641" s="137"/>
    </row>
    <row r="642" spans="4:4" s="148" customFormat="1" ht="12.75">
      <c r="D642" s="137"/>
    </row>
    <row r="643" spans="4:4" s="148" customFormat="1" ht="12.75">
      <c r="D643" s="137"/>
    </row>
    <row r="644" spans="4:4" s="148" customFormat="1" ht="12.75">
      <c r="D644" s="137"/>
    </row>
    <row r="645" spans="4:4" s="148" customFormat="1" ht="12.75">
      <c r="D645" s="137"/>
    </row>
    <row r="646" spans="4:4" s="148" customFormat="1" ht="12.75">
      <c r="D646" s="137"/>
    </row>
    <row r="647" spans="4:4" s="148" customFormat="1" ht="12.75">
      <c r="D647" s="137"/>
    </row>
    <row r="648" spans="4:4" s="148" customFormat="1" ht="12.75">
      <c r="D648" s="137"/>
    </row>
    <row r="649" spans="4:4" s="148" customFormat="1" ht="12.75">
      <c r="D649" s="137"/>
    </row>
    <row r="650" spans="4:4" s="148" customFormat="1" ht="12.75">
      <c r="D650" s="137"/>
    </row>
    <row r="651" spans="4:4" s="148" customFormat="1" ht="12.75">
      <c r="D651" s="137"/>
    </row>
    <row r="652" spans="4:4" s="148" customFormat="1" ht="12.75">
      <c r="D652" s="137"/>
    </row>
    <row r="653" spans="4:4" s="148" customFormat="1" ht="12.75">
      <c r="D653" s="137"/>
    </row>
    <row r="654" spans="4:4" s="148" customFormat="1" ht="12.75">
      <c r="D654" s="137"/>
    </row>
    <row r="655" spans="4:4" s="148" customFormat="1" ht="12.75">
      <c r="D655" s="137"/>
    </row>
    <row r="656" spans="4:4" s="148" customFormat="1" ht="12.75">
      <c r="D656" s="137"/>
    </row>
    <row r="657" spans="4:4" s="148" customFormat="1" ht="12.75">
      <c r="D657" s="137"/>
    </row>
    <row r="658" spans="4:4" s="148" customFormat="1" ht="12.75">
      <c r="D658" s="137"/>
    </row>
    <row r="659" spans="4:4" s="148" customFormat="1" ht="12.75">
      <c r="D659" s="137"/>
    </row>
    <row r="660" spans="4:4" s="148" customFormat="1" ht="12.75">
      <c r="D660" s="137"/>
    </row>
    <row r="661" spans="4:4" s="148" customFormat="1" ht="12.75">
      <c r="D661" s="137"/>
    </row>
    <row r="662" spans="4:4" s="148" customFormat="1" ht="12.75">
      <c r="D662" s="137"/>
    </row>
    <row r="663" spans="4:4" s="148" customFormat="1" ht="12.75">
      <c r="D663" s="137"/>
    </row>
    <row r="664" spans="4:4" s="148" customFormat="1" ht="12.75">
      <c r="D664" s="137"/>
    </row>
    <row r="665" spans="4:4" s="148" customFormat="1" ht="12.75">
      <c r="D665" s="137"/>
    </row>
    <row r="666" spans="4:4" s="148" customFormat="1" ht="12.75">
      <c r="D666" s="137"/>
    </row>
    <row r="667" spans="4:4" s="148" customFormat="1" ht="12.75">
      <c r="D667" s="137"/>
    </row>
    <row r="668" spans="4:4" s="148" customFormat="1" ht="12.75">
      <c r="D668" s="137"/>
    </row>
    <row r="669" spans="4:4" s="148" customFormat="1" ht="12.75">
      <c r="D669" s="137"/>
    </row>
    <row r="670" spans="4:4" s="148" customFormat="1" ht="12.75">
      <c r="D670" s="137"/>
    </row>
    <row r="671" spans="4:4" s="148" customFormat="1" ht="12.75">
      <c r="D671" s="137"/>
    </row>
    <row r="672" spans="4:4" s="148" customFormat="1" ht="12.75">
      <c r="D672" s="137"/>
    </row>
    <row r="673" spans="4:4" s="148" customFormat="1" ht="12.75">
      <c r="D673" s="137"/>
    </row>
    <row r="674" spans="4:4" s="148" customFormat="1" ht="12.75">
      <c r="D674" s="137"/>
    </row>
    <row r="675" spans="4:4" s="148" customFormat="1" ht="12.75">
      <c r="D675" s="137"/>
    </row>
    <row r="676" spans="4:4" s="148" customFormat="1" ht="12.75">
      <c r="D676" s="137"/>
    </row>
    <row r="677" spans="4:4" s="148" customFormat="1" ht="12.75">
      <c r="D677" s="137"/>
    </row>
    <row r="678" spans="4:4" s="148" customFormat="1" ht="12.75">
      <c r="D678" s="137"/>
    </row>
    <row r="679" spans="4:4" s="148" customFormat="1" ht="12.75">
      <c r="D679" s="137"/>
    </row>
    <row r="680" spans="4:4" s="148" customFormat="1" ht="12.75">
      <c r="D680" s="137"/>
    </row>
    <row r="681" spans="4:4" s="148" customFormat="1" ht="12.75">
      <c r="D681" s="137"/>
    </row>
    <row r="682" spans="4:4" s="148" customFormat="1" ht="12.75">
      <c r="D682" s="137"/>
    </row>
    <row r="683" spans="4:4" s="148" customFormat="1" ht="12.75">
      <c r="D683" s="137"/>
    </row>
    <row r="684" spans="4:4" s="148" customFormat="1" ht="12.75">
      <c r="D684" s="137"/>
    </row>
    <row r="685" spans="4:4" s="148" customFormat="1" ht="12.75">
      <c r="D685" s="137"/>
    </row>
    <row r="686" spans="4:4" s="148" customFormat="1" ht="12.75">
      <c r="D686" s="137"/>
    </row>
    <row r="687" spans="4:4" s="148" customFormat="1" ht="12.75">
      <c r="D687" s="137"/>
    </row>
    <row r="688" spans="4:4" s="148" customFormat="1" ht="12.75">
      <c r="D688" s="137"/>
    </row>
    <row r="689" spans="4:4" s="148" customFormat="1" ht="12.75">
      <c r="D689" s="137"/>
    </row>
    <row r="690" spans="4:4" s="148" customFormat="1" ht="12.75">
      <c r="D690" s="137"/>
    </row>
    <row r="691" spans="4:4" s="148" customFormat="1" ht="12.75">
      <c r="D691" s="137"/>
    </row>
    <row r="692" spans="4:4" s="148" customFormat="1" ht="12.75">
      <c r="D692" s="137"/>
    </row>
    <row r="693" spans="4:4" s="148" customFormat="1" ht="12.75">
      <c r="D693" s="137"/>
    </row>
    <row r="694" spans="4:4" s="148" customFormat="1" ht="12.75">
      <c r="D694" s="137"/>
    </row>
    <row r="695" spans="4:4" s="148" customFormat="1" ht="12.75">
      <c r="D695" s="137"/>
    </row>
    <row r="696" spans="4:4" s="148" customFormat="1" ht="12.75">
      <c r="D696" s="137"/>
    </row>
    <row r="697" spans="4:4" s="148" customFormat="1" ht="12.75">
      <c r="D697" s="137"/>
    </row>
    <row r="698" spans="4:4" s="148" customFormat="1" ht="12.75">
      <c r="D698" s="137"/>
    </row>
    <row r="699" spans="4:4" s="148" customFormat="1" ht="12.75">
      <c r="D699" s="137"/>
    </row>
    <row r="700" spans="4:4" s="148" customFormat="1" ht="12.75">
      <c r="D700" s="137"/>
    </row>
    <row r="701" spans="4:4" s="148" customFormat="1" ht="12.75">
      <c r="D701" s="137"/>
    </row>
    <row r="702" spans="4:4" s="148" customFormat="1" ht="12.75">
      <c r="D702" s="137"/>
    </row>
    <row r="703" spans="4:4" s="148" customFormat="1" ht="12.75">
      <c r="D703" s="137"/>
    </row>
    <row r="704" spans="4:4" s="148" customFormat="1" ht="12.75">
      <c r="D704" s="137"/>
    </row>
    <row r="705" spans="4:4" s="148" customFormat="1" ht="12.75">
      <c r="D705" s="137"/>
    </row>
    <row r="706" spans="4:4" s="148" customFormat="1" ht="12.75">
      <c r="D706" s="137"/>
    </row>
    <row r="707" spans="4:4" s="148" customFormat="1" ht="12.75">
      <c r="D707" s="137"/>
    </row>
    <row r="708" spans="4:4" s="148" customFormat="1" ht="12.75">
      <c r="D708" s="137"/>
    </row>
    <row r="709" spans="4:4" s="148" customFormat="1" ht="12.75">
      <c r="D709" s="137"/>
    </row>
    <row r="710" spans="4:4" s="148" customFormat="1" ht="12.75">
      <c r="D710" s="137"/>
    </row>
    <row r="711" spans="4:4" s="148" customFormat="1" ht="12.75">
      <c r="D711" s="137"/>
    </row>
    <row r="712" spans="4:4" s="148" customFormat="1" ht="12.75">
      <c r="D712" s="137"/>
    </row>
    <row r="713" spans="4:4" s="148" customFormat="1" ht="12.75">
      <c r="D713" s="137"/>
    </row>
    <row r="714" spans="4:4" s="148" customFormat="1" ht="12.75">
      <c r="D714" s="137"/>
    </row>
    <row r="715" spans="4:4" s="148" customFormat="1" ht="12.75">
      <c r="D715" s="137"/>
    </row>
    <row r="716" spans="4:4" s="148" customFormat="1" ht="12.75">
      <c r="D716" s="137"/>
    </row>
    <row r="717" spans="4:4" s="148" customFormat="1" ht="12.75">
      <c r="D717" s="137"/>
    </row>
    <row r="718" spans="4:4" s="148" customFormat="1" ht="12.75">
      <c r="D718" s="137"/>
    </row>
    <row r="719" spans="4:4" s="148" customFormat="1" ht="12.75">
      <c r="D719" s="137"/>
    </row>
    <row r="720" spans="4:4" s="148" customFormat="1" ht="12.75">
      <c r="D720" s="137"/>
    </row>
    <row r="721" spans="4:4" s="148" customFormat="1" ht="12.75">
      <c r="D721" s="137"/>
    </row>
    <row r="722" spans="4:4" s="148" customFormat="1" ht="12.75">
      <c r="D722" s="137"/>
    </row>
    <row r="723" spans="4:4" s="148" customFormat="1" ht="12.75">
      <c r="D723" s="137"/>
    </row>
    <row r="724" spans="4:4" s="148" customFormat="1" ht="12.75">
      <c r="D724" s="137"/>
    </row>
    <row r="725" spans="4:4" s="148" customFormat="1" ht="12.75">
      <c r="D725" s="137"/>
    </row>
    <row r="726" spans="4:4" s="148" customFormat="1" ht="12.75">
      <c r="D726" s="137"/>
    </row>
    <row r="727" spans="4:4" s="148" customFormat="1" ht="12.75">
      <c r="D727" s="137"/>
    </row>
    <row r="728" spans="4:4" s="148" customFormat="1" ht="12.75">
      <c r="D728" s="137"/>
    </row>
    <row r="729" spans="4:4" s="148" customFormat="1" ht="12.75">
      <c r="D729" s="137"/>
    </row>
    <row r="730" spans="4:4" s="148" customFormat="1" ht="12.75">
      <c r="D730" s="137"/>
    </row>
    <row r="731" spans="4:4" s="148" customFormat="1" ht="12.75">
      <c r="D731" s="137"/>
    </row>
    <row r="732" spans="4:4" s="148" customFormat="1" ht="12.75">
      <c r="D732" s="137"/>
    </row>
    <row r="733" spans="4:4" s="148" customFormat="1" ht="12.75">
      <c r="D733" s="137"/>
    </row>
    <row r="734" spans="4:4" s="148" customFormat="1" ht="12.75">
      <c r="D734" s="137"/>
    </row>
    <row r="735" spans="4:4" s="148" customFormat="1" ht="12.75">
      <c r="D735" s="137"/>
    </row>
    <row r="736" spans="4:4" s="148" customFormat="1" ht="12.75">
      <c r="D736" s="137"/>
    </row>
    <row r="737" spans="4:4" s="148" customFormat="1" ht="12.75">
      <c r="D737" s="137"/>
    </row>
    <row r="738" spans="4:4" s="148" customFormat="1" ht="12.75">
      <c r="D738" s="137"/>
    </row>
    <row r="739" spans="4:4" s="148" customFormat="1" ht="12.75">
      <c r="D739" s="137"/>
    </row>
    <row r="740" spans="4:4" s="148" customFormat="1" ht="12.75">
      <c r="D740" s="137"/>
    </row>
    <row r="741" spans="4:4" s="148" customFormat="1" ht="12.75">
      <c r="D741" s="137"/>
    </row>
    <row r="742" spans="4:4" s="148" customFormat="1" ht="12.75">
      <c r="D742" s="137"/>
    </row>
    <row r="743" spans="4:4" s="148" customFormat="1" ht="12.75">
      <c r="D743" s="137"/>
    </row>
    <row r="744" spans="4:4" s="148" customFormat="1" ht="12.75">
      <c r="D744" s="137"/>
    </row>
    <row r="745" spans="4:4" s="148" customFormat="1" ht="12.75">
      <c r="D745" s="137"/>
    </row>
    <row r="746" spans="4:4" s="148" customFormat="1" ht="12.75">
      <c r="D746" s="137"/>
    </row>
    <row r="747" spans="4:4" s="148" customFormat="1" ht="12.75">
      <c r="D747" s="137"/>
    </row>
    <row r="748" spans="4:4" s="148" customFormat="1" ht="12.75">
      <c r="D748" s="137"/>
    </row>
    <row r="749" spans="4:4" s="148" customFormat="1" ht="12.75">
      <c r="D749" s="137"/>
    </row>
    <row r="750" spans="4:4" s="148" customFormat="1" ht="12.75">
      <c r="D750" s="137"/>
    </row>
    <row r="751" spans="4:4" s="148" customFormat="1" ht="12.75">
      <c r="D751" s="137"/>
    </row>
    <row r="752" spans="4:4" s="148" customFormat="1" ht="12.75">
      <c r="D752" s="137"/>
    </row>
    <row r="753" spans="4:4" s="148" customFormat="1" ht="12.75">
      <c r="D753" s="137"/>
    </row>
    <row r="754" spans="4:4" s="148" customFormat="1" ht="12.75">
      <c r="D754" s="137"/>
    </row>
    <row r="755" spans="4:4" s="148" customFormat="1" ht="12.75">
      <c r="D755" s="137"/>
    </row>
    <row r="756" spans="4:4" s="148" customFormat="1" ht="12.75">
      <c r="D756" s="137"/>
    </row>
    <row r="757" spans="4:4" s="148" customFormat="1" ht="12.75">
      <c r="D757" s="137"/>
    </row>
    <row r="758" spans="4:4" s="148" customFormat="1" ht="12.75">
      <c r="D758" s="137"/>
    </row>
    <row r="759" spans="4:4" s="148" customFormat="1" ht="12.75">
      <c r="D759" s="137"/>
    </row>
    <row r="760" spans="4:4" s="148" customFormat="1" ht="12.75">
      <c r="D760" s="137"/>
    </row>
    <row r="761" spans="4:4" s="148" customFormat="1" ht="12.75">
      <c r="D761" s="137"/>
    </row>
    <row r="762" spans="4:4" s="148" customFormat="1" ht="12.75">
      <c r="D762" s="137"/>
    </row>
    <row r="763" spans="4:4" s="148" customFormat="1" ht="12.75">
      <c r="D763" s="137"/>
    </row>
    <row r="764" spans="4:4" s="148" customFormat="1" ht="12.75">
      <c r="D764" s="137"/>
    </row>
    <row r="765" spans="4:4" s="148" customFormat="1" ht="12.75">
      <c r="D765" s="137"/>
    </row>
    <row r="766" spans="4:4" s="148" customFormat="1" ht="12.75">
      <c r="D766" s="137"/>
    </row>
    <row r="767" spans="4:4" s="148" customFormat="1" ht="12.75">
      <c r="D767" s="137"/>
    </row>
    <row r="768" spans="4:4" s="148" customFormat="1" ht="12.75">
      <c r="D768" s="137"/>
    </row>
    <row r="769" spans="4:4" s="148" customFormat="1" ht="12.75">
      <c r="D769" s="137"/>
    </row>
    <row r="770" spans="4:4" s="148" customFormat="1" ht="12.75">
      <c r="D770" s="137"/>
    </row>
    <row r="771" spans="4:4" s="148" customFormat="1" ht="12.75">
      <c r="D771" s="137"/>
    </row>
    <row r="772" spans="4:4" s="148" customFormat="1" ht="12.75">
      <c r="D772" s="137"/>
    </row>
    <row r="773" spans="4:4" s="148" customFormat="1" ht="12.75">
      <c r="D773" s="137"/>
    </row>
    <row r="774" spans="4:4" s="148" customFormat="1" ht="12.75">
      <c r="D774" s="137"/>
    </row>
    <row r="775" spans="4:4" s="148" customFormat="1" ht="12.75">
      <c r="D775" s="137"/>
    </row>
    <row r="776" spans="4:4" s="148" customFormat="1" ht="12.75">
      <c r="D776" s="137"/>
    </row>
    <row r="777" spans="4:4" s="148" customFormat="1" ht="12.75">
      <c r="D777" s="137"/>
    </row>
    <row r="778" spans="4:4" s="148" customFormat="1" ht="12.75">
      <c r="D778" s="137"/>
    </row>
    <row r="779" spans="4:4" s="148" customFormat="1" ht="12.75">
      <c r="D779" s="137"/>
    </row>
    <row r="780" spans="4:4" s="148" customFormat="1" ht="12.75">
      <c r="D780" s="137"/>
    </row>
    <row r="781" spans="4:4" s="148" customFormat="1" ht="12.75">
      <c r="D781" s="137"/>
    </row>
    <row r="782" spans="4:4" s="148" customFormat="1" ht="12.75">
      <c r="D782" s="137"/>
    </row>
    <row r="783" spans="4:4" s="148" customFormat="1" ht="12.75">
      <c r="D783" s="137"/>
    </row>
    <row r="784" spans="4:4" s="148" customFormat="1" ht="12.75">
      <c r="D784" s="137"/>
    </row>
    <row r="785" spans="4:4" s="148" customFormat="1" ht="12.75">
      <c r="D785" s="137"/>
    </row>
    <row r="786" spans="4:4" s="148" customFormat="1" ht="12.75">
      <c r="D786" s="137"/>
    </row>
    <row r="787" spans="4:4" s="148" customFormat="1" ht="12.75">
      <c r="D787" s="137"/>
    </row>
    <row r="788" spans="4:4" s="148" customFormat="1" ht="12.75">
      <c r="D788" s="137"/>
    </row>
    <row r="789" spans="4:4" s="148" customFormat="1" ht="12.75">
      <c r="D789" s="137"/>
    </row>
    <row r="790" spans="4:4" s="148" customFormat="1" ht="12.75">
      <c r="D790" s="137"/>
    </row>
    <row r="791" spans="4:4" s="148" customFormat="1" ht="12.75">
      <c r="D791" s="137"/>
    </row>
    <row r="792" spans="4:4" s="148" customFormat="1" ht="12.75">
      <c r="D792" s="137"/>
    </row>
    <row r="793" spans="4:4" s="148" customFormat="1" ht="12.75">
      <c r="D793" s="137"/>
    </row>
    <row r="794" spans="4:4" s="148" customFormat="1" ht="12.75">
      <c r="D794" s="137"/>
    </row>
    <row r="795" spans="4:4" s="148" customFormat="1" ht="12.75">
      <c r="D795" s="137"/>
    </row>
    <row r="796" spans="4:4" s="148" customFormat="1" ht="12.75">
      <c r="D796" s="137"/>
    </row>
    <row r="797" spans="4:4" s="148" customFormat="1" ht="12.75">
      <c r="D797" s="137"/>
    </row>
    <row r="798" spans="4:4" s="148" customFormat="1" ht="12.75">
      <c r="D798" s="137"/>
    </row>
    <row r="799" spans="4:4" s="148" customFormat="1" ht="12.75">
      <c r="D799" s="137"/>
    </row>
    <row r="800" spans="4:4" s="148" customFormat="1" ht="12.75">
      <c r="D800" s="137"/>
    </row>
    <row r="801" spans="4:4" s="148" customFormat="1" ht="12.75">
      <c r="D801" s="137"/>
    </row>
    <row r="802" spans="4:4" s="148" customFormat="1" ht="12.75">
      <c r="D802" s="137"/>
    </row>
    <row r="803" spans="4:4" s="148" customFormat="1" ht="12.75">
      <c r="D803" s="137"/>
    </row>
    <row r="804" spans="4:4" s="148" customFormat="1" ht="12.75">
      <c r="D804" s="137"/>
    </row>
    <row r="805" spans="4:4" s="148" customFormat="1" ht="12.75">
      <c r="D805" s="137"/>
    </row>
    <row r="806" spans="4:4" s="148" customFormat="1" ht="12.75">
      <c r="D806" s="137"/>
    </row>
    <row r="807" spans="4:4" s="148" customFormat="1" ht="12.75">
      <c r="D807" s="137"/>
    </row>
    <row r="808" spans="4:4" s="148" customFormat="1" ht="12.75">
      <c r="D808" s="137"/>
    </row>
    <row r="809" spans="4:4" s="148" customFormat="1" ht="12.75">
      <c r="D809" s="137"/>
    </row>
    <row r="810" spans="4:4" s="148" customFormat="1" ht="12.75">
      <c r="D810" s="137"/>
    </row>
    <row r="811" spans="4:4" s="148" customFormat="1" ht="12.75">
      <c r="D811" s="137"/>
    </row>
    <row r="812" spans="4:4" s="148" customFormat="1" ht="12.75">
      <c r="D812" s="137"/>
    </row>
    <row r="813" spans="4:4" s="148" customFormat="1" ht="12.75">
      <c r="D813" s="137"/>
    </row>
    <row r="814" spans="4:4" s="148" customFormat="1" ht="12.75">
      <c r="D814" s="137"/>
    </row>
    <row r="815" spans="4:4" s="148" customFormat="1" ht="12.75">
      <c r="D815" s="137"/>
    </row>
    <row r="816" spans="4:4" s="148" customFormat="1" ht="12.75">
      <c r="D816" s="137"/>
    </row>
    <row r="817" spans="4:4" s="148" customFormat="1" ht="12.75">
      <c r="D817" s="137"/>
    </row>
    <row r="818" spans="4:4" s="148" customFormat="1" ht="12.75">
      <c r="D818" s="137"/>
    </row>
    <row r="819" spans="4:4" s="148" customFormat="1" ht="12.75">
      <c r="D819" s="137"/>
    </row>
    <row r="820" spans="4:4" s="148" customFormat="1" ht="12.75">
      <c r="D820" s="137"/>
    </row>
    <row r="821" spans="4:4" s="148" customFormat="1" ht="12.75">
      <c r="D821" s="137"/>
    </row>
    <row r="822" spans="4:4" s="148" customFormat="1" ht="12.75">
      <c r="D822" s="137"/>
    </row>
    <row r="823" spans="4:4" s="148" customFormat="1" ht="12.75">
      <c r="D823" s="137"/>
    </row>
    <row r="824" spans="4:4" s="148" customFormat="1" ht="12.75">
      <c r="D824" s="137"/>
    </row>
    <row r="825" spans="4:4" s="148" customFormat="1" ht="12.75">
      <c r="D825" s="137"/>
    </row>
    <row r="826" spans="4:4" s="148" customFormat="1" ht="12.75">
      <c r="D826" s="137"/>
    </row>
    <row r="827" spans="4:4" s="148" customFormat="1" ht="12.75">
      <c r="D827" s="137"/>
    </row>
    <row r="828" spans="4:4" s="148" customFormat="1" ht="12.75">
      <c r="D828" s="137"/>
    </row>
    <row r="829" spans="4:4" s="148" customFormat="1" ht="12.75">
      <c r="D829" s="137"/>
    </row>
    <row r="830" spans="4:4" s="148" customFormat="1" ht="12.75">
      <c r="D830" s="137"/>
    </row>
    <row r="831" spans="4:4" s="148" customFormat="1" ht="12.75">
      <c r="D831" s="137"/>
    </row>
    <row r="832" spans="4:4" s="148" customFormat="1" ht="12.75">
      <c r="D832" s="137"/>
    </row>
    <row r="833" spans="4:4" s="148" customFormat="1" ht="12.75">
      <c r="D833" s="137"/>
    </row>
    <row r="834" spans="4:4" s="148" customFormat="1" ht="12.75">
      <c r="D834" s="137"/>
    </row>
    <row r="835" spans="4:4" s="148" customFormat="1" ht="12.75">
      <c r="D835" s="137"/>
    </row>
    <row r="836" spans="4:4" s="148" customFormat="1" ht="12.75">
      <c r="D836" s="137"/>
    </row>
    <row r="837" spans="4:4" s="148" customFormat="1" ht="12.75">
      <c r="D837" s="137"/>
    </row>
    <row r="838" spans="4:4" s="148" customFormat="1" ht="12.75">
      <c r="D838" s="137"/>
    </row>
    <row r="839" spans="4:4" s="148" customFormat="1" ht="12.75">
      <c r="D839" s="137"/>
    </row>
    <row r="840" spans="4:4" s="148" customFormat="1" ht="12.75">
      <c r="D840" s="137"/>
    </row>
    <row r="841" spans="4:4" s="148" customFormat="1" ht="12.75">
      <c r="D841" s="137"/>
    </row>
    <row r="842" spans="4:4" s="148" customFormat="1" ht="12.75">
      <c r="D842" s="137"/>
    </row>
    <row r="843" spans="4:4" s="148" customFormat="1" ht="12.75">
      <c r="D843" s="137"/>
    </row>
    <row r="844" spans="4:4" s="148" customFormat="1" ht="12.75">
      <c r="D844" s="137"/>
    </row>
    <row r="845" spans="4:4" s="148" customFormat="1" ht="12.75">
      <c r="D845" s="137"/>
    </row>
    <row r="846" spans="4:4" s="148" customFormat="1" ht="12.75">
      <c r="D846" s="137"/>
    </row>
    <row r="847" spans="4:4" s="148" customFormat="1" ht="12.75">
      <c r="D847" s="137"/>
    </row>
    <row r="848" spans="4:4" s="148" customFormat="1" ht="12.75">
      <c r="D848" s="137"/>
    </row>
    <row r="849" spans="4:4" s="148" customFormat="1" ht="12.75">
      <c r="D849" s="137"/>
    </row>
    <row r="850" spans="4:4" s="148" customFormat="1" ht="12.75">
      <c r="D850" s="137"/>
    </row>
    <row r="851" spans="4:4" s="148" customFormat="1" ht="12.75">
      <c r="D851" s="137"/>
    </row>
    <row r="852" spans="4:4" s="148" customFormat="1" ht="12.75">
      <c r="D852" s="137"/>
    </row>
    <row r="853" spans="4:4" s="148" customFormat="1" ht="12.75">
      <c r="D853" s="137"/>
    </row>
    <row r="854" spans="4:4" s="148" customFormat="1" ht="12.75">
      <c r="D854" s="137"/>
    </row>
    <row r="855" spans="4:4" s="148" customFormat="1" ht="12.75">
      <c r="D855" s="137"/>
    </row>
    <row r="856" spans="4:4" s="148" customFormat="1" ht="12.75">
      <c r="D856" s="137"/>
    </row>
    <row r="857" spans="4:4" s="148" customFormat="1" ht="12.75">
      <c r="D857" s="137"/>
    </row>
    <row r="858" spans="4:4" s="148" customFormat="1" ht="12.75">
      <c r="D858" s="137"/>
    </row>
    <row r="859" spans="4:4" s="148" customFormat="1" ht="12.75">
      <c r="D859" s="137"/>
    </row>
    <row r="860" spans="4:4" s="148" customFormat="1" ht="12.75">
      <c r="D860" s="137"/>
    </row>
    <row r="861" spans="4:4" s="148" customFormat="1" ht="12.75">
      <c r="D861" s="137"/>
    </row>
    <row r="862" spans="4:4" s="148" customFormat="1" ht="12.75">
      <c r="D862" s="137"/>
    </row>
    <row r="863" spans="4:4" s="148" customFormat="1" ht="12.75">
      <c r="D863" s="137"/>
    </row>
    <row r="864" spans="4:4" s="148" customFormat="1" ht="12.75">
      <c r="D864" s="137"/>
    </row>
    <row r="865" spans="4:4" s="148" customFormat="1" ht="12.75">
      <c r="D865" s="137"/>
    </row>
    <row r="866" spans="4:4" s="148" customFormat="1" ht="12.75">
      <c r="D866" s="137"/>
    </row>
    <row r="867" spans="4:4" s="148" customFormat="1" ht="12.75">
      <c r="D867" s="137"/>
    </row>
    <row r="868" spans="4:4" s="148" customFormat="1" ht="12.75">
      <c r="D868" s="137"/>
    </row>
    <row r="869" spans="4:4" s="148" customFormat="1" ht="12.75">
      <c r="D869" s="137"/>
    </row>
    <row r="870" spans="4:4" s="148" customFormat="1" ht="12.75">
      <c r="D870" s="137"/>
    </row>
    <row r="871" spans="4:4" s="148" customFormat="1" ht="12.75">
      <c r="D871" s="137"/>
    </row>
    <row r="872" spans="4:4" s="148" customFormat="1" ht="12.75">
      <c r="D872" s="137"/>
    </row>
    <row r="873" spans="4:4" s="148" customFormat="1" ht="12.75">
      <c r="D873" s="137"/>
    </row>
    <row r="874" spans="4:4" s="148" customFormat="1" ht="12.75">
      <c r="D874" s="137"/>
    </row>
    <row r="875" spans="4:4" s="148" customFormat="1" ht="12.75">
      <c r="D875" s="137"/>
    </row>
    <row r="876" spans="4:4" s="148" customFormat="1" ht="12.75">
      <c r="D876" s="137"/>
    </row>
    <row r="877" spans="4:4" s="148" customFormat="1" ht="12.75">
      <c r="D877" s="137"/>
    </row>
    <row r="878" spans="4:4" s="148" customFormat="1" ht="12.75">
      <c r="D878" s="137"/>
    </row>
    <row r="879" spans="4:4" s="148" customFormat="1" ht="12.75">
      <c r="D879" s="137"/>
    </row>
    <row r="880" spans="4:4" s="148" customFormat="1" ht="12.75">
      <c r="D880" s="137"/>
    </row>
    <row r="881" spans="4:4" s="148" customFormat="1" ht="12.75">
      <c r="D881" s="137"/>
    </row>
    <row r="882" spans="4:4" s="148" customFormat="1" ht="12.75">
      <c r="D882" s="137"/>
    </row>
    <row r="883" spans="4:4" s="148" customFormat="1" ht="12.75">
      <c r="D883" s="137"/>
    </row>
    <row r="884" spans="4:4" s="148" customFormat="1" ht="12.75">
      <c r="D884" s="137"/>
    </row>
    <row r="885" spans="4:4" s="148" customFormat="1" ht="12.75">
      <c r="D885" s="137"/>
    </row>
    <row r="886" spans="4:4" s="148" customFormat="1" ht="12.75">
      <c r="D886" s="137"/>
    </row>
    <row r="887" spans="4:4" s="148" customFormat="1" ht="12.75">
      <c r="D887" s="137"/>
    </row>
    <row r="888" spans="4:4" s="148" customFormat="1" ht="12.75">
      <c r="D888" s="137"/>
    </row>
    <row r="889" spans="4:4" s="148" customFormat="1" ht="12.75">
      <c r="D889" s="137"/>
    </row>
    <row r="890" spans="4:4" s="148" customFormat="1" ht="12.75">
      <c r="D890" s="137"/>
    </row>
    <row r="891" spans="4:4" s="148" customFormat="1" ht="12.75">
      <c r="D891" s="137"/>
    </row>
    <row r="892" spans="4:4" s="148" customFormat="1" ht="12.75">
      <c r="D892" s="137"/>
    </row>
    <row r="893" spans="4:4" s="148" customFormat="1" ht="12.75">
      <c r="D893" s="137"/>
    </row>
    <row r="894" spans="4:4" s="148" customFormat="1" ht="12.75">
      <c r="D894" s="137"/>
    </row>
    <row r="895" spans="4:4" s="148" customFormat="1" ht="12.75">
      <c r="D895" s="137"/>
    </row>
    <row r="896" spans="4:4" s="148" customFormat="1" ht="12.75">
      <c r="D896" s="137"/>
    </row>
    <row r="897" spans="4:11" s="148" customFormat="1" ht="12.75">
      <c r="D897" s="137"/>
    </row>
    <row r="898" spans="4:11" s="148" customFormat="1" ht="12.75">
      <c r="D898" s="137"/>
    </row>
    <row r="899" spans="4:11" s="148" customFormat="1" ht="12.75">
      <c r="D899" s="137"/>
    </row>
    <row r="900" spans="4:11" s="148" customFormat="1">
      <c r="D900" s="137"/>
      <c r="I900" s="112"/>
      <c r="J900" s="112"/>
      <c r="K900" s="112"/>
    </row>
    <row r="901" spans="4:11" s="148" customFormat="1">
      <c r="D901" s="137"/>
      <c r="I901" s="112"/>
      <c r="J901" s="112"/>
      <c r="K901" s="112"/>
    </row>
    <row r="902" spans="4:11" s="148" customFormat="1">
      <c r="D902" s="137"/>
      <c r="I902" s="112"/>
      <c r="J902" s="112"/>
      <c r="K902" s="112"/>
    </row>
    <row r="903" spans="4:11" s="148" customFormat="1">
      <c r="D903" s="137"/>
      <c r="I903" s="112"/>
      <c r="J903" s="112"/>
      <c r="K903" s="112"/>
    </row>
    <row r="904" spans="4:11" s="148" customFormat="1">
      <c r="D904" s="137"/>
      <c r="I904" s="112"/>
      <c r="J904" s="112"/>
      <c r="K904" s="112"/>
    </row>
    <row r="905" spans="4:11" s="148" customFormat="1">
      <c r="D905" s="137"/>
      <c r="I905" s="112"/>
      <c r="J905" s="112"/>
      <c r="K905" s="112"/>
    </row>
  </sheetData>
  <sheetProtection password="C634" sheet="1" objects="1" scenarios="1"/>
  <mergeCells count="38">
    <mergeCell ref="A28:B28"/>
    <mergeCell ref="F14:F16"/>
    <mergeCell ref="A24:A27"/>
    <mergeCell ref="A20:A23"/>
    <mergeCell ref="B27:C27"/>
    <mergeCell ref="B20:C20"/>
    <mergeCell ref="B23:C23"/>
    <mergeCell ref="B24:C24"/>
    <mergeCell ref="A17:A19"/>
    <mergeCell ref="E14:E16"/>
    <mergeCell ref="B19:C19"/>
    <mergeCell ref="B14:C14"/>
    <mergeCell ref="B17:C17"/>
    <mergeCell ref="B18:C18"/>
    <mergeCell ref="B16:C16"/>
    <mergeCell ref="B15:C15"/>
    <mergeCell ref="M42:N43"/>
    <mergeCell ref="A33:C33"/>
    <mergeCell ref="A32:C32"/>
    <mergeCell ref="A29:C29"/>
    <mergeCell ref="A30:C30"/>
    <mergeCell ref="C42:C43"/>
    <mergeCell ref="A31:C31"/>
    <mergeCell ref="A9:C10"/>
    <mergeCell ref="B13:C13"/>
    <mergeCell ref="M6:Q6"/>
    <mergeCell ref="Q7:Q8"/>
    <mergeCell ref="M7:O8"/>
    <mergeCell ref="I7:K7"/>
    <mergeCell ref="E7:G7"/>
    <mergeCell ref="E11:E12"/>
    <mergeCell ref="F11:F12"/>
    <mergeCell ref="A11:A12"/>
    <mergeCell ref="B11:C11"/>
    <mergeCell ref="B12:C12"/>
    <mergeCell ref="G11:G12"/>
    <mergeCell ref="A13:A16"/>
    <mergeCell ref="G14:G16"/>
  </mergeCells>
  <phoneticPr fontId="0" type="noConversion"/>
  <dataValidations count="1">
    <dataValidation type="decimal" operator="lessThanOrEqual" allowBlank="1" showInputMessage="1" showErrorMessage="1" sqref="I32">
      <formula1>0</formula1>
    </dataValidation>
  </dataValidations>
  <printOptions horizontalCentered="1"/>
  <pageMargins left="0.15748031496062992" right="0.15748031496062992" top="0.59055118110236227" bottom="0.59055118110236227" header="0.31496062992125984" footer="0.11811023622047245"/>
  <pageSetup paperSize="8" scale="98" orientation="landscape" r:id="rId1"/>
  <headerFooter alignWithMargins="0">
    <oddHeader>&amp;R&amp;"CG Omega,Bold"&amp;18&amp;A</oddHeader>
    <oddFooter>&amp;L&amp;8&amp;D
&amp;T&amp;R&amp;8&amp;Z&amp;F</oddFooter>
  </headerFooter>
  <legacyDrawing r:id="rId2"/>
</worksheet>
</file>

<file path=xl/worksheets/sheet12.xml><?xml version="1.0" encoding="utf-8"?>
<worksheet xmlns="http://schemas.openxmlformats.org/spreadsheetml/2006/main" xmlns:r="http://schemas.openxmlformats.org/officeDocument/2006/relationships">
  <sheetPr codeName="Sheet67">
    <pageSetUpPr fitToPage="1"/>
  </sheetPr>
  <dimension ref="A1:AY93"/>
  <sheetViews>
    <sheetView showZeros="0" zoomScale="85" zoomScaleNormal="75" workbookViewId="0">
      <selection activeCell="D29" sqref="D29"/>
    </sheetView>
  </sheetViews>
  <sheetFormatPr defaultRowHeight="15"/>
  <cols>
    <col min="1" max="2" width="2" style="395" customWidth="1"/>
    <col min="3" max="3" width="12.25" style="395" customWidth="1"/>
    <col min="4" max="4" width="38.375" style="395" customWidth="1"/>
    <col min="5" max="5" width="10.75" style="395" customWidth="1"/>
    <col min="6" max="7" width="10.125" style="395" customWidth="1"/>
    <col min="8" max="8" width="9.875" style="395" customWidth="1"/>
    <col min="9" max="12" width="10.125" style="395" customWidth="1"/>
    <col min="13" max="13" width="3.625" style="395" bestFit="1" customWidth="1"/>
    <col min="14" max="14" width="11" style="395" customWidth="1"/>
    <col min="15" max="15" width="11.375" style="395" customWidth="1"/>
    <col min="16" max="16" width="10.125" style="395" customWidth="1"/>
    <col min="17" max="17" width="8.375" style="395" customWidth="1"/>
    <col min="18" max="18" width="10.875" style="126" customWidth="1"/>
    <col min="19" max="19" width="12.375" style="395" customWidth="1"/>
    <col min="20" max="20" width="10.75" style="395" customWidth="1"/>
    <col min="21" max="21" width="12.625" style="395" customWidth="1"/>
    <col min="22" max="22" width="10.375" style="395" customWidth="1"/>
    <col min="23" max="23" width="11" style="395" customWidth="1"/>
    <col min="24" max="25" width="10.875" style="395" customWidth="1"/>
    <col min="26" max="28" width="10.375" style="395" customWidth="1"/>
    <col min="29" max="31" width="10.75" style="395" customWidth="1"/>
    <col min="32" max="33" width="12.375" style="395" customWidth="1"/>
    <col min="34" max="36" width="10.375" style="395" customWidth="1"/>
    <col min="37" max="43" width="13.375" style="395" customWidth="1"/>
    <col min="44" max="44" width="14.5" style="395" customWidth="1"/>
    <col min="45" max="45" width="18.375" style="395" customWidth="1"/>
    <col min="46" max="46" width="11" style="395" customWidth="1"/>
    <col min="47" max="49" width="12.375" style="395" customWidth="1"/>
    <col min="50" max="50" width="11" style="395" customWidth="1"/>
    <col min="51" max="51" width="18.375" style="395" customWidth="1"/>
    <col min="52" max="16384" width="9" style="395"/>
  </cols>
  <sheetData>
    <row r="1" spans="1:24" s="130" customFormat="1" ht="26.25">
      <c r="A1" s="114" t="str">
        <f>+Cover!$E$8</f>
        <v>Regulatory Reporting Pack (RRP)</v>
      </c>
      <c r="B1" s="1898"/>
      <c r="C1" s="1898"/>
      <c r="D1" s="120"/>
      <c r="E1" s="116"/>
      <c r="F1" s="39" t="str">
        <f>+'Check&amp;Bal report'!$H$1</f>
        <v xml:space="preserve"> </v>
      </c>
      <c r="G1" s="115"/>
      <c r="H1" s="39"/>
      <c r="I1" s="115"/>
      <c r="J1" s="115"/>
      <c r="K1" s="115"/>
      <c r="L1" s="115"/>
      <c r="M1" s="115"/>
    </row>
    <row r="2" spans="1:24" s="130" customFormat="1" ht="26.25">
      <c r="A2" s="119" t="str">
        <f>+'Names and date input'!$D$21</f>
        <v>CN West</v>
      </c>
      <c r="B2" s="115"/>
      <c r="C2" s="115"/>
      <c r="D2" s="120"/>
      <c r="E2" s="115"/>
      <c r="F2" s="115"/>
      <c r="G2" s="115"/>
      <c r="H2" s="115"/>
      <c r="I2" s="115"/>
      <c r="J2" s="115"/>
      <c r="K2" s="115"/>
      <c r="L2" s="115"/>
      <c r="M2" s="115"/>
    </row>
    <row r="3" spans="1:24" s="130" customFormat="1" ht="27" thickBot="1">
      <c r="A3" s="122" t="str">
        <f>+'Names and date input'!$D$9</f>
        <v>2009-10</v>
      </c>
      <c r="B3" s="123"/>
      <c r="C3" s="123"/>
      <c r="D3" s="123"/>
      <c r="E3" s="123"/>
      <c r="F3" s="123"/>
      <c r="G3" s="123"/>
      <c r="H3" s="123"/>
      <c r="I3" s="123"/>
      <c r="J3" s="123"/>
      <c r="K3" s="123"/>
      <c r="L3" s="123"/>
      <c r="M3" s="123"/>
    </row>
    <row r="4" spans="1:24" s="130" customFormat="1" ht="14.25">
      <c r="A4" s="108"/>
      <c r="B4" s="112"/>
      <c r="C4" s="112"/>
      <c r="D4" s="128"/>
      <c r="E4" s="112"/>
      <c r="F4" s="112"/>
      <c r="G4" s="112"/>
      <c r="H4" s="112"/>
      <c r="I4" s="112"/>
      <c r="J4" s="112"/>
      <c r="K4" s="112"/>
      <c r="L4" s="112"/>
      <c r="M4" s="112"/>
    </row>
    <row r="5" spans="1:24" s="130" customFormat="1" ht="20.25">
      <c r="A5" s="129" t="s">
        <v>1185</v>
      </c>
      <c r="B5" s="112"/>
      <c r="C5" s="112"/>
      <c r="D5" s="128"/>
      <c r="E5" s="112"/>
      <c r="F5" s="112"/>
      <c r="G5" s="112"/>
      <c r="H5" s="112"/>
      <c r="I5" s="112"/>
      <c r="J5" s="112"/>
      <c r="K5" s="112"/>
      <c r="L5" s="112"/>
    </row>
    <row r="6" spans="1:24" s="130" customFormat="1" ht="14.25" customHeight="1" thickBot="1">
      <c r="A6" s="129"/>
      <c r="B6" s="112"/>
      <c r="C6" s="112"/>
      <c r="D6" s="128"/>
      <c r="E6" s="112"/>
      <c r="F6" s="112"/>
      <c r="G6" s="112"/>
      <c r="H6" s="112"/>
      <c r="I6" s="112"/>
      <c r="J6" s="112"/>
      <c r="K6" s="112"/>
      <c r="L6" s="112"/>
    </row>
    <row r="7" spans="1:24" s="413" customFormat="1" ht="18.75" thickBot="1">
      <c r="A7" s="395"/>
      <c r="B7" s="395"/>
      <c r="C7" s="2027" t="s">
        <v>980</v>
      </c>
      <c r="D7" s="1672"/>
      <c r="E7" s="1672"/>
      <c r="F7" s="1672"/>
      <c r="G7" s="1672"/>
      <c r="H7" s="1672"/>
      <c r="I7" s="1672"/>
      <c r="J7" s="1672"/>
      <c r="K7" s="1672"/>
      <c r="L7" s="1673"/>
      <c r="M7" s="395"/>
      <c r="N7" s="395"/>
      <c r="O7" s="395"/>
      <c r="P7" s="395"/>
      <c r="Q7" s="395"/>
      <c r="R7" s="395"/>
      <c r="S7" s="395"/>
      <c r="T7" s="395"/>
      <c r="U7" s="395"/>
      <c r="V7" s="395"/>
      <c r="W7" s="395"/>
      <c r="X7" s="395"/>
    </row>
    <row r="8" spans="1:24" ht="96" customHeight="1" thickBot="1">
      <c r="C8" s="2046" t="s">
        <v>1065</v>
      </c>
      <c r="D8" s="538"/>
      <c r="E8" s="2028" t="s">
        <v>542</v>
      </c>
      <c r="F8" s="2029" t="s">
        <v>36</v>
      </c>
      <c r="G8" s="2029" t="s">
        <v>1177</v>
      </c>
      <c r="H8" s="2030" t="s">
        <v>651</v>
      </c>
      <c r="I8" s="2029" t="s">
        <v>543</v>
      </c>
      <c r="J8" s="2111" t="s">
        <v>927</v>
      </c>
      <c r="K8" s="2112" t="s">
        <v>730</v>
      </c>
      <c r="L8" s="2031" t="s">
        <v>160</v>
      </c>
      <c r="R8" s="395"/>
    </row>
    <row r="9" spans="1:24" ht="15.75" thickBot="1">
      <c r="C9" s="623"/>
      <c r="D9" s="624"/>
      <c r="E9" s="531" t="s">
        <v>1168</v>
      </c>
      <c r="F9" s="482" t="s">
        <v>1168</v>
      </c>
      <c r="G9" s="482" t="s">
        <v>1168</v>
      </c>
      <c r="H9" s="531" t="s">
        <v>1168</v>
      </c>
      <c r="I9" s="482" t="s">
        <v>1168</v>
      </c>
      <c r="J9" s="482" t="s">
        <v>1168</v>
      </c>
      <c r="K9" s="532" t="s">
        <v>1168</v>
      </c>
      <c r="L9" s="533" t="s">
        <v>1168</v>
      </c>
      <c r="R9" s="395"/>
    </row>
    <row r="10" spans="1:24">
      <c r="C10" s="626" t="s">
        <v>191</v>
      </c>
      <c r="D10" s="538"/>
      <c r="E10" s="620"/>
      <c r="F10" s="621"/>
      <c r="G10" s="621"/>
      <c r="H10" s="620"/>
      <c r="I10" s="621"/>
      <c r="J10" s="622"/>
      <c r="K10" s="622"/>
      <c r="L10" s="1674">
        <f t="shared" ref="L10:L20" si="0">SUM(E10:K10)</f>
        <v>0</v>
      </c>
      <c r="R10" s="395"/>
    </row>
    <row r="11" spans="1:24" ht="14.25">
      <c r="C11" s="2907" t="s">
        <v>943</v>
      </c>
      <c r="D11" s="2908"/>
      <c r="E11" s="758"/>
      <c r="F11" s="758"/>
      <c r="G11" s="758"/>
      <c r="H11" s="758"/>
      <c r="I11" s="1676"/>
      <c r="J11" s="1677"/>
      <c r="K11" s="1678"/>
      <c r="L11" s="1679">
        <f t="shared" si="0"/>
        <v>0</v>
      </c>
      <c r="R11" s="395"/>
    </row>
    <row r="12" spans="1:24" ht="14.25">
      <c r="C12" s="2907" t="s">
        <v>944</v>
      </c>
      <c r="D12" s="2908"/>
      <c r="E12" s="758"/>
      <c r="F12" s="758"/>
      <c r="G12" s="758"/>
      <c r="H12" s="758"/>
      <c r="I12" s="1676"/>
      <c r="J12" s="1677"/>
      <c r="K12" s="1678"/>
      <c r="L12" s="1679">
        <f t="shared" si="0"/>
        <v>0</v>
      </c>
      <c r="R12" s="395"/>
    </row>
    <row r="13" spans="1:24" ht="14.25">
      <c r="C13" s="2907" t="s">
        <v>945</v>
      </c>
      <c r="D13" s="2908"/>
      <c r="E13" s="758"/>
      <c r="F13" s="758"/>
      <c r="G13" s="758"/>
      <c r="H13" s="758"/>
      <c r="I13" s="1676"/>
      <c r="J13" s="1677"/>
      <c r="K13" s="1678"/>
      <c r="L13" s="1679">
        <f t="shared" si="0"/>
        <v>0</v>
      </c>
      <c r="R13" s="395"/>
    </row>
    <row r="14" spans="1:24" ht="14.25">
      <c r="C14" s="2907" t="s">
        <v>761</v>
      </c>
      <c r="D14" s="2908"/>
      <c r="E14" s="758"/>
      <c r="F14" s="758"/>
      <c r="G14" s="758"/>
      <c r="H14" s="758"/>
      <c r="I14" s="1676"/>
      <c r="J14" s="1677"/>
      <c r="K14" s="1678"/>
      <c r="L14" s="1679">
        <f t="shared" si="0"/>
        <v>0</v>
      </c>
      <c r="R14" s="395"/>
    </row>
    <row r="15" spans="1:24">
      <c r="C15" s="394" t="s">
        <v>262</v>
      </c>
      <c r="D15" s="627"/>
      <c r="E15" s="760"/>
      <c r="F15" s="761"/>
      <c r="G15" s="761"/>
      <c r="H15" s="760"/>
      <c r="I15" s="1676"/>
      <c r="J15" s="1677"/>
      <c r="K15" s="1678"/>
      <c r="L15" s="1680">
        <f t="shared" si="0"/>
        <v>0</v>
      </c>
      <c r="R15" s="395"/>
    </row>
    <row r="16" spans="1:24" ht="14.25">
      <c r="C16" s="628" t="s">
        <v>211</v>
      </c>
      <c r="D16" s="625"/>
      <c r="E16" s="1681"/>
      <c r="F16" s="1676"/>
      <c r="G16" s="1676"/>
      <c r="H16" s="1676"/>
      <c r="I16" s="758"/>
      <c r="J16" s="758"/>
      <c r="K16" s="1678"/>
      <c r="L16" s="1679">
        <f t="shared" si="0"/>
        <v>0</v>
      </c>
      <c r="R16" s="395"/>
    </row>
    <row r="17" spans="3:51" ht="14.25">
      <c r="C17" s="628" t="s">
        <v>989</v>
      </c>
      <c r="D17" s="625"/>
      <c r="E17" s="1681"/>
      <c r="F17" s="1676"/>
      <c r="G17" s="1676"/>
      <c r="H17" s="1676"/>
      <c r="I17" s="758"/>
      <c r="J17" s="758"/>
      <c r="K17" s="1678"/>
      <c r="L17" s="1679">
        <f t="shared" si="0"/>
        <v>0</v>
      </c>
      <c r="R17" s="395"/>
    </row>
    <row r="18" spans="3:51" ht="14.25">
      <c r="C18" s="628" t="s">
        <v>990</v>
      </c>
      <c r="D18" s="625"/>
      <c r="E18" s="1681"/>
      <c r="F18" s="1676"/>
      <c r="G18" s="1676"/>
      <c r="H18" s="1676"/>
      <c r="I18" s="758"/>
      <c r="J18" s="758"/>
      <c r="K18" s="1678"/>
      <c r="L18" s="1679">
        <f t="shared" si="0"/>
        <v>0</v>
      </c>
      <c r="R18" s="395"/>
    </row>
    <row r="19" spans="3:51" ht="14.25">
      <c r="C19" s="628" t="s">
        <v>991</v>
      </c>
      <c r="D19" s="625"/>
      <c r="E19" s="1681"/>
      <c r="F19" s="1676"/>
      <c r="G19" s="1676"/>
      <c r="H19" s="1676"/>
      <c r="I19" s="758"/>
      <c r="J19" s="758"/>
      <c r="K19" s="1678"/>
      <c r="L19" s="1679">
        <f t="shared" si="0"/>
        <v>0</v>
      </c>
      <c r="R19" s="395"/>
    </row>
    <row r="20" spans="3:51">
      <c r="C20" s="394" t="s">
        <v>730</v>
      </c>
      <c r="D20" s="539"/>
      <c r="E20" s="1683"/>
      <c r="F20" s="1684"/>
      <c r="G20" s="1684"/>
      <c r="H20" s="1684"/>
      <c r="I20" s="1684"/>
      <c r="J20" s="1678"/>
      <c r="K20" s="1682"/>
      <c r="L20" s="1679">
        <f t="shared" si="0"/>
        <v>0</v>
      </c>
      <c r="R20" s="395"/>
    </row>
    <row r="21" spans="3:51">
      <c r="C21" s="534" t="s">
        <v>1181</v>
      </c>
      <c r="D21" s="540"/>
      <c r="E21" s="762">
        <f>SUM(E11:E20)</f>
        <v>0</v>
      </c>
      <c r="F21" s="762">
        <f t="shared" ref="F21:L21" si="1">SUM(F11:F20)</f>
        <v>0</v>
      </c>
      <c r="G21" s="762">
        <f t="shared" si="1"/>
        <v>0</v>
      </c>
      <c r="H21" s="762">
        <f t="shared" si="1"/>
        <v>0</v>
      </c>
      <c r="I21" s="762">
        <f t="shared" si="1"/>
        <v>0</v>
      </c>
      <c r="J21" s="762">
        <f t="shared" si="1"/>
        <v>0</v>
      </c>
      <c r="K21" s="763">
        <f t="shared" si="1"/>
        <v>0</v>
      </c>
      <c r="L21" s="764">
        <f t="shared" si="1"/>
        <v>0</v>
      </c>
      <c r="M21" s="1685" t="str">
        <f>IF(ABS('2.2 Detailed Cost Matrix'!H151-'2.4 Detailed Capex'!L21)&lt;0.09,"OK","error")</f>
        <v>OK</v>
      </c>
      <c r="R21" s="395"/>
    </row>
    <row r="22" spans="3:51">
      <c r="C22" s="535" t="s">
        <v>37</v>
      </c>
      <c r="D22" s="541"/>
      <c r="E22" s="1675"/>
      <c r="F22" s="1676"/>
      <c r="G22" s="1262"/>
      <c r="H22" s="1262"/>
      <c r="I22" s="1262"/>
      <c r="J22" s="1262"/>
      <c r="K22" s="1682"/>
      <c r="L22" s="1679">
        <f>SUM(E22:K22)</f>
        <v>0</v>
      </c>
      <c r="M22" s="1685" t="str">
        <f>IF(ABS(SUM('2.2 Detailed Cost Matrix'!H182:H183)-'2.4 Detailed Capex'!L22)&lt;0.1,"OK","error")</f>
        <v>OK</v>
      </c>
      <c r="R22" s="395"/>
    </row>
    <row r="23" spans="3:51">
      <c r="C23" s="534" t="s">
        <v>38</v>
      </c>
      <c r="D23" s="540"/>
      <c r="E23" s="762">
        <f t="shared" ref="E23:K23" si="2">SUM(E21:E22)</f>
        <v>0</v>
      </c>
      <c r="F23" s="765">
        <f t="shared" si="2"/>
        <v>0</v>
      </c>
      <c r="G23" s="765">
        <f t="shared" si="2"/>
        <v>0</v>
      </c>
      <c r="H23" s="765">
        <f t="shared" si="2"/>
        <v>0</v>
      </c>
      <c r="I23" s="765">
        <f t="shared" si="2"/>
        <v>0</v>
      </c>
      <c r="J23" s="765">
        <f t="shared" si="2"/>
        <v>0</v>
      </c>
      <c r="K23" s="766">
        <f t="shared" si="2"/>
        <v>0</v>
      </c>
      <c r="L23" s="764">
        <f>SUM(E23:K23)</f>
        <v>0</v>
      </c>
      <c r="M23" s="1686"/>
      <c r="R23" s="395"/>
    </row>
    <row r="24" spans="3:51" ht="15.75" thickBot="1">
      <c r="C24" s="536" t="s">
        <v>908</v>
      </c>
      <c r="D24" s="542"/>
      <c r="E24" s="758"/>
      <c r="F24" s="1687"/>
      <c r="G24" s="1688"/>
      <c r="H24" s="1689"/>
      <c r="I24" s="1690"/>
      <c r="J24" s="1690"/>
      <c r="K24" s="1691"/>
      <c r="L24" s="770">
        <f>SUM(E24:K24)</f>
        <v>0</v>
      </c>
      <c r="M24" s="1692" t="str">
        <f>IF(ABS(L24-'2.2 Detailed Cost Matrix'!H195)&lt;0.1,"OK","error")</f>
        <v>OK</v>
      </c>
      <c r="R24" s="395"/>
    </row>
    <row r="25" spans="3:51" ht="15.75" thickBot="1">
      <c r="C25" s="537" t="s">
        <v>762</v>
      </c>
      <c r="D25" s="543"/>
      <c r="E25" s="771">
        <f t="shared" ref="E25:K25" si="3">SUM(E23:E24)</f>
        <v>0</v>
      </c>
      <c r="F25" s="772">
        <f t="shared" si="3"/>
        <v>0</v>
      </c>
      <c r="G25" s="772">
        <f t="shared" si="3"/>
        <v>0</v>
      </c>
      <c r="H25" s="772">
        <f t="shared" si="3"/>
        <v>0</v>
      </c>
      <c r="I25" s="772">
        <f t="shared" si="3"/>
        <v>0</v>
      </c>
      <c r="J25" s="772">
        <f t="shared" si="3"/>
        <v>0</v>
      </c>
      <c r="K25" s="773">
        <f t="shared" si="3"/>
        <v>0</v>
      </c>
      <c r="L25" s="774">
        <f>SUM(E25:K25)</f>
        <v>0</v>
      </c>
      <c r="M25" s="1686"/>
      <c r="R25" s="395"/>
    </row>
    <row r="26" spans="3:51" ht="15.75" thickBot="1">
      <c r="C26" s="347"/>
      <c r="D26" s="347"/>
      <c r="E26" s="1693"/>
      <c r="F26" s="1693"/>
      <c r="G26" s="397"/>
      <c r="H26" s="1694"/>
      <c r="Q26" s="126"/>
      <c r="AS26" s="126"/>
      <c r="AY26" s="126"/>
    </row>
    <row r="27" spans="3:51" ht="18.75" thickBot="1">
      <c r="C27" s="2025" t="s">
        <v>708</v>
      </c>
      <c r="D27" s="2026"/>
      <c r="E27" s="2034"/>
      <c r="F27" s="2034"/>
      <c r="G27" s="2033"/>
      <c r="L27" s="126"/>
      <c r="R27" s="395"/>
    </row>
    <row r="28" spans="3:51" ht="15.75" thickBot="1">
      <c r="C28" s="626"/>
      <c r="D28" s="2035"/>
      <c r="E28" s="2905" t="s">
        <v>1144</v>
      </c>
      <c r="F28" s="2906"/>
      <c r="G28" s="2032"/>
      <c r="L28" s="126"/>
      <c r="R28" s="395"/>
    </row>
    <row r="29" spans="3:51" ht="63" customHeight="1" thickBot="1">
      <c r="C29" s="2045" t="s">
        <v>1065</v>
      </c>
      <c r="D29" s="493"/>
      <c r="E29" s="2024" t="s">
        <v>1145</v>
      </c>
      <c r="F29" s="2024" t="s">
        <v>1146</v>
      </c>
      <c r="G29" s="1973" t="s">
        <v>1147</v>
      </c>
      <c r="L29" s="126"/>
      <c r="R29" s="395"/>
    </row>
    <row r="30" spans="3:51" ht="18.75" customHeight="1" thickBot="1">
      <c r="C30" s="497"/>
      <c r="D30" s="493"/>
      <c r="E30" s="354" t="s">
        <v>1168</v>
      </c>
      <c r="F30" s="354" t="s">
        <v>1168</v>
      </c>
      <c r="G30" s="354" t="s">
        <v>1168</v>
      </c>
      <c r="L30" s="126"/>
      <c r="R30" s="395"/>
    </row>
    <row r="31" spans="3:51" ht="17.25" customHeight="1">
      <c r="C31" s="2903" t="s">
        <v>208</v>
      </c>
      <c r="D31" s="1695" t="s">
        <v>210</v>
      </c>
      <c r="E31" s="2278"/>
      <c r="F31" s="2278"/>
      <c r="G31" s="1971">
        <f t="shared" ref="G31:G58" si="4">SUM(E31:F31)</f>
        <v>0</v>
      </c>
      <c r="L31" s="126"/>
      <c r="R31" s="395"/>
    </row>
    <row r="32" spans="3:51" ht="15.75" customHeight="1" thickBot="1">
      <c r="C32" s="2904"/>
      <c r="D32" s="1696" t="s">
        <v>209</v>
      </c>
      <c r="E32" s="775"/>
      <c r="F32" s="775"/>
      <c r="G32" s="1972">
        <f t="shared" si="4"/>
        <v>0</v>
      </c>
      <c r="L32" s="126"/>
      <c r="R32" s="395"/>
    </row>
    <row r="33" spans="3:18" ht="17.25" customHeight="1">
      <c r="C33" s="2903" t="s">
        <v>183</v>
      </c>
      <c r="D33" s="1695" t="s">
        <v>210</v>
      </c>
      <c r="E33" s="2278"/>
      <c r="F33" s="2278"/>
      <c r="G33" s="1971">
        <f t="shared" si="4"/>
        <v>0</v>
      </c>
      <c r="L33" s="126"/>
      <c r="R33" s="395"/>
    </row>
    <row r="34" spans="3:18" ht="15.75" customHeight="1" thickBot="1">
      <c r="C34" s="2904"/>
      <c r="D34" s="1696" t="s">
        <v>209</v>
      </c>
      <c r="E34" s="775"/>
      <c r="F34" s="775"/>
      <c r="G34" s="1972">
        <f t="shared" si="4"/>
        <v>0</v>
      </c>
      <c r="L34" s="126"/>
      <c r="R34" s="395"/>
    </row>
    <row r="35" spans="3:18">
      <c r="C35" s="2900" t="s">
        <v>211</v>
      </c>
      <c r="D35" s="1695" t="s">
        <v>126</v>
      </c>
      <c r="E35" s="2278"/>
      <c r="F35" s="2278"/>
      <c r="G35" s="1971">
        <f t="shared" si="4"/>
        <v>0</v>
      </c>
      <c r="L35" s="126"/>
      <c r="R35" s="395"/>
    </row>
    <row r="36" spans="3:18">
      <c r="C36" s="2901"/>
      <c r="D36" s="1697" t="s">
        <v>127</v>
      </c>
      <c r="E36" s="2103"/>
      <c r="F36" s="2103"/>
      <c r="G36" s="1679">
        <f t="shared" si="4"/>
        <v>0</v>
      </c>
      <c r="L36" s="126"/>
      <c r="R36" s="395"/>
    </row>
    <row r="37" spans="3:18" ht="15.75" customHeight="1" thickBot="1">
      <c r="C37" s="2902"/>
      <c r="D37" s="1699" t="s">
        <v>951</v>
      </c>
      <c r="E37" s="2279"/>
      <c r="F37" s="2279"/>
      <c r="G37" s="1972">
        <f t="shared" si="4"/>
        <v>0</v>
      </c>
      <c r="L37" s="126"/>
      <c r="R37" s="395"/>
    </row>
    <row r="38" spans="3:18">
      <c r="C38" s="2900" t="s">
        <v>179</v>
      </c>
      <c r="D38" s="1695" t="s">
        <v>279</v>
      </c>
      <c r="E38" s="776"/>
      <c r="F38" s="776"/>
      <c r="G38" s="1971">
        <f t="shared" si="4"/>
        <v>0</v>
      </c>
      <c r="L38" s="126"/>
      <c r="R38" s="395"/>
    </row>
    <row r="39" spans="3:18">
      <c r="C39" s="2901"/>
      <c r="D39" s="1697" t="s">
        <v>283</v>
      </c>
      <c r="E39" s="2103"/>
      <c r="F39" s="2103"/>
      <c r="G39" s="1679">
        <f t="shared" si="4"/>
        <v>0</v>
      </c>
      <c r="L39" s="126"/>
      <c r="R39" s="395"/>
    </row>
    <row r="40" spans="3:18">
      <c r="C40" s="2901"/>
      <c r="D40" s="1700" t="s">
        <v>1132</v>
      </c>
      <c r="E40" s="2103"/>
      <c r="F40" s="2103"/>
      <c r="G40" s="1679">
        <f t="shared" si="4"/>
        <v>0</v>
      </c>
      <c r="L40" s="126"/>
      <c r="R40" s="395"/>
    </row>
    <row r="41" spans="3:18" ht="15" customHeight="1">
      <c r="C41" s="2901"/>
      <c r="D41" s="1700" t="s">
        <v>951</v>
      </c>
      <c r="E41" s="2103"/>
      <c r="F41" s="2103"/>
      <c r="G41" s="1679">
        <f t="shared" si="4"/>
        <v>0</v>
      </c>
      <c r="L41" s="126"/>
      <c r="R41" s="395"/>
    </row>
    <row r="42" spans="3:18">
      <c r="C42" s="2901"/>
      <c r="D42" s="1697" t="s">
        <v>952</v>
      </c>
      <c r="E42" s="2109"/>
      <c r="F42" s="2109"/>
      <c r="G42" s="1679">
        <f t="shared" si="4"/>
        <v>0</v>
      </c>
      <c r="L42" s="126"/>
      <c r="R42" s="395"/>
    </row>
    <row r="43" spans="3:18" ht="15.75" thickBot="1">
      <c r="C43" s="2902"/>
      <c r="D43" s="1696" t="s">
        <v>953</v>
      </c>
      <c r="E43" s="2109"/>
      <c r="F43" s="2109"/>
      <c r="G43" s="1972">
        <f t="shared" si="4"/>
        <v>0</v>
      </c>
      <c r="L43" s="126"/>
      <c r="R43" s="395"/>
    </row>
    <row r="44" spans="3:18">
      <c r="C44" s="2900" t="s">
        <v>178</v>
      </c>
      <c r="D44" s="1695" t="s">
        <v>279</v>
      </c>
      <c r="E44" s="2278"/>
      <c r="F44" s="2278"/>
      <c r="G44" s="1971">
        <f t="shared" si="4"/>
        <v>0</v>
      </c>
      <c r="L44" s="126"/>
      <c r="R44" s="395"/>
    </row>
    <row r="45" spans="3:18" ht="15" customHeight="1">
      <c r="C45" s="2901"/>
      <c r="D45" s="1697" t="s">
        <v>283</v>
      </c>
      <c r="E45" s="776"/>
      <c r="F45" s="776"/>
      <c r="G45" s="1679">
        <f t="shared" si="4"/>
        <v>0</v>
      </c>
      <c r="L45" s="126"/>
      <c r="R45" s="395"/>
    </row>
    <row r="46" spans="3:18">
      <c r="C46" s="2901"/>
      <c r="D46" s="1697" t="s">
        <v>1132</v>
      </c>
      <c r="E46" s="2103"/>
      <c r="F46" s="2103"/>
      <c r="G46" s="1679">
        <f t="shared" si="4"/>
        <v>0</v>
      </c>
      <c r="L46" s="126"/>
      <c r="R46" s="395"/>
    </row>
    <row r="47" spans="3:18">
      <c r="C47" s="2901"/>
      <c r="D47" s="1697" t="s">
        <v>951</v>
      </c>
      <c r="E47" s="2103"/>
      <c r="F47" s="2103"/>
      <c r="G47" s="1679">
        <f t="shared" si="4"/>
        <v>0</v>
      </c>
      <c r="L47" s="126"/>
      <c r="R47" s="395"/>
    </row>
    <row r="48" spans="3:18">
      <c r="C48" s="2901"/>
      <c r="D48" s="1697" t="s">
        <v>952</v>
      </c>
      <c r="E48" s="2109"/>
      <c r="F48" s="2109"/>
      <c r="G48" s="1679">
        <f t="shared" si="4"/>
        <v>0</v>
      </c>
      <c r="L48" s="126"/>
      <c r="R48" s="395"/>
    </row>
    <row r="49" spans="3:18" ht="15.75" thickBot="1">
      <c r="C49" s="2902"/>
      <c r="D49" s="1701" t="s">
        <v>953</v>
      </c>
      <c r="E49" s="2279"/>
      <c r="F49" s="2279"/>
      <c r="G49" s="1972">
        <f t="shared" si="4"/>
        <v>0</v>
      </c>
      <c r="L49" s="126"/>
      <c r="R49" s="395"/>
    </row>
    <row r="50" spans="3:18">
      <c r="C50" s="2900" t="s">
        <v>650</v>
      </c>
      <c r="D50" s="1702" t="s">
        <v>279</v>
      </c>
      <c r="E50" s="776"/>
      <c r="F50" s="776"/>
      <c r="G50" s="1971">
        <f t="shared" si="4"/>
        <v>0</v>
      </c>
      <c r="L50" s="126"/>
      <c r="R50" s="395"/>
    </row>
    <row r="51" spans="3:18">
      <c r="C51" s="2901"/>
      <c r="D51" s="1697" t="s">
        <v>283</v>
      </c>
      <c r="E51" s="2103"/>
      <c r="F51" s="2103"/>
      <c r="G51" s="1679">
        <f t="shared" si="4"/>
        <v>0</v>
      </c>
      <c r="L51" s="126"/>
      <c r="R51" s="395"/>
    </row>
    <row r="52" spans="3:18">
      <c r="C52" s="2901"/>
      <c r="D52" s="1703" t="s">
        <v>831</v>
      </c>
      <c r="E52" s="2103"/>
      <c r="F52" s="2103"/>
      <c r="G52" s="1679">
        <f t="shared" si="4"/>
        <v>0</v>
      </c>
      <c r="L52" s="126"/>
      <c r="R52" s="395"/>
    </row>
    <row r="53" spans="3:18" ht="15" customHeight="1">
      <c r="C53" s="2901"/>
      <c r="D53" s="1703" t="s">
        <v>951</v>
      </c>
      <c r="E53" s="2103"/>
      <c r="F53" s="2103"/>
      <c r="G53" s="1679">
        <f t="shared" si="4"/>
        <v>0</v>
      </c>
      <c r="L53" s="126"/>
      <c r="R53" s="395"/>
    </row>
    <row r="54" spans="3:18">
      <c r="C54" s="2901"/>
      <c r="D54" s="1703" t="s">
        <v>952</v>
      </c>
      <c r="E54" s="2103"/>
      <c r="F54" s="2103"/>
      <c r="G54" s="1679">
        <f t="shared" si="4"/>
        <v>0</v>
      </c>
      <c r="L54" s="126"/>
      <c r="R54" s="395"/>
    </row>
    <row r="55" spans="3:18" ht="15.75" thickBot="1">
      <c r="C55" s="2902"/>
      <c r="D55" s="1701" t="s">
        <v>953</v>
      </c>
      <c r="E55" s="2279"/>
      <c r="F55" s="2279"/>
      <c r="G55" s="1679">
        <f t="shared" si="4"/>
        <v>0</v>
      </c>
      <c r="L55" s="126"/>
      <c r="R55" s="395"/>
    </row>
    <row r="56" spans="3:18" ht="15.75" thickBot="1">
      <c r="C56" s="345" t="s">
        <v>401</v>
      </c>
      <c r="D56" s="393"/>
      <c r="E56" s="1704">
        <f>SUM(E31:E55)</f>
        <v>0</v>
      </c>
      <c r="F56" s="1704">
        <f>SUM(F31:F55)</f>
        <v>0</v>
      </c>
      <c r="G56" s="1704">
        <f t="shared" si="4"/>
        <v>0</v>
      </c>
      <c r="H56" s="1692"/>
      <c r="M56" s="126"/>
      <c r="R56" s="395"/>
    </row>
    <row r="57" spans="3:18" ht="15.75" thickBot="1">
      <c r="C57" s="360" t="s">
        <v>908</v>
      </c>
      <c r="D57" s="22"/>
      <c r="E57" s="1698"/>
      <c r="F57" s="1698"/>
      <c r="G57" s="1679">
        <f t="shared" si="4"/>
        <v>0</v>
      </c>
      <c r="H57" s="1692"/>
      <c r="I57" s="1692"/>
      <c r="J57" s="1692"/>
      <c r="M57" s="126"/>
      <c r="R57" s="395"/>
    </row>
    <row r="58" spans="3:18" ht="15.75" thickBot="1">
      <c r="C58" s="345" t="s">
        <v>402</v>
      </c>
      <c r="D58" s="393"/>
      <c r="E58" s="1704">
        <f>SUM(E56:E57)</f>
        <v>0</v>
      </c>
      <c r="F58" s="1704">
        <f>SUM(F56:F57)</f>
        <v>0</v>
      </c>
      <c r="G58" s="1704">
        <f t="shared" si="4"/>
        <v>0</v>
      </c>
      <c r="L58" s="126"/>
      <c r="R58" s="395"/>
    </row>
    <row r="59" spans="3:18" customFormat="1" thickBot="1"/>
    <row r="60" spans="3:18" ht="15.75" thickBot="1">
      <c r="C60" s="2091" t="s">
        <v>709</v>
      </c>
      <c r="D60" s="2092"/>
      <c r="E60" s="2093" t="s">
        <v>180</v>
      </c>
      <c r="F60" s="2093" t="s">
        <v>179</v>
      </c>
      <c r="G60" s="2093" t="s">
        <v>178</v>
      </c>
      <c r="H60" s="2093" t="s">
        <v>650</v>
      </c>
      <c r="I60" s="2093" t="s">
        <v>160</v>
      </c>
      <c r="M60" s="126"/>
      <c r="R60" s="395"/>
    </row>
    <row r="61" spans="3:18" ht="18.75" thickBot="1">
      <c r="C61" s="2094" t="s">
        <v>1065</v>
      </c>
      <c r="D61" s="353"/>
      <c r="E61" s="354" t="s">
        <v>1168</v>
      </c>
      <c r="F61" s="354" t="s">
        <v>1168</v>
      </c>
      <c r="G61" s="354" t="s">
        <v>1168</v>
      </c>
      <c r="H61" s="354" t="s">
        <v>1168</v>
      </c>
      <c r="I61" s="354" t="s">
        <v>1168</v>
      </c>
      <c r="N61" s="126"/>
      <c r="R61" s="395"/>
    </row>
    <row r="62" spans="3:18">
      <c r="C62" s="2095" t="s">
        <v>913</v>
      </c>
      <c r="D62" s="2096"/>
      <c r="E62" s="776"/>
      <c r="F62" s="776"/>
      <c r="G62" s="776"/>
      <c r="H62" s="633"/>
      <c r="I62" s="2110">
        <f>SUM(E62:H62)</f>
        <v>0</v>
      </c>
      <c r="N62" s="126"/>
      <c r="R62" s="395"/>
    </row>
    <row r="63" spans="3:18">
      <c r="C63" s="2097" t="s">
        <v>914</v>
      </c>
      <c r="D63" s="2098"/>
      <c r="E63" s="2103"/>
      <c r="F63" s="2103"/>
      <c r="G63" s="2103"/>
      <c r="H63" s="2280"/>
      <c r="I63" s="764">
        <f t="shared" ref="I63:I70" si="5">SUM(E63:H63)</f>
        <v>0</v>
      </c>
      <c r="N63" s="126"/>
      <c r="R63" s="395"/>
    </row>
    <row r="64" spans="3:18" ht="15" customHeight="1">
      <c r="C64" s="2097" t="s">
        <v>983</v>
      </c>
      <c r="D64" s="2098"/>
      <c r="E64" s="2103"/>
      <c r="F64" s="2103"/>
      <c r="G64" s="2103"/>
      <c r="H64" s="2280"/>
      <c r="I64" s="764">
        <f t="shared" si="5"/>
        <v>0</v>
      </c>
      <c r="N64" s="126"/>
      <c r="R64" s="395"/>
    </row>
    <row r="65" spans="3:19" ht="15" customHeight="1">
      <c r="C65" s="2097" t="s">
        <v>915</v>
      </c>
      <c r="D65" s="2098"/>
      <c r="E65" s="2103"/>
      <c r="F65" s="2103"/>
      <c r="G65" s="2103"/>
      <c r="H65" s="2280"/>
      <c r="I65" s="764">
        <f t="shared" si="5"/>
        <v>0</v>
      </c>
      <c r="N65" s="126"/>
      <c r="R65" s="395"/>
    </row>
    <row r="66" spans="3:19" ht="15" customHeight="1">
      <c r="C66" s="2097" t="s">
        <v>916</v>
      </c>
      <c r="D66" s="2098"/>
      <c r="E66" s="2103"/>
      <c r="F66" s="2103"/>
      <c r="G66" s="2103"/>
      <c r="H66" s="2280"/>
      <c r="I66" s="764">
        <f t="shared" si="5"/>
        <v>0</v>
      </c>
      <c r="N66" s="126"/>
      <c r="R66" s="395"/>
    </row>
    <row r="67" spans="3:19" ht="15" customHeight="1">
      <c r="C67" s="2097" t="s">
        <v>917</v>
      </c>
      <c r="D67" s="2098"/>
      <c r="E67" s="2103"/>
      <c r="F67" s="2103"/>
      <c r="G67" s="2103"/>
      <c r="H67" s="2280"/>
      <c r="I67" s="764">
        <f t="shared" si="5"/>
        <v>0</v>
      </c>
      <c r="N67" s="126"/>
      <c r="R67" s="395"/>
    </row>
    <row r="68" spans="3:19" ht="15" customHeight="1">
      <c r="C68" s="2097" t="s">
        <v>1030</v>
      </c>
      <c r="D68" s="2098"/>
      <c r="E68" s="2103"/>
      <c r="F68" s="2103"/>
      <c r="G68" s="2103"/>
      <c r="H68" s="2280"/>
      <c r="I68" s="764">
        <f t="shared" si="5"/>
        <v>0</v>
      </c>
      <c r="N68" s="126"/>
      <c r="R68" s="395"/>
    </row>
    <row r="69" spans="3:19" ht="15" customHeight="1">
      <c r="C69" s="2097" t="s">
        <v>307</v>
      </c>
      <c r="D69" s="2113"/>
      <c r="E69" s="2109"/>
      <c r="F69" s="2109"/>
      <c r="G69" s="2109"/>
      <c r="H69" s="2281"/>
      <c r="I69" s="770">
        <f t="shared" si="5"/>
        <v>0</v>
      </c>
      <c r="N69" s="126"/>
      <c r="R69" s="395"/>
    </row>
    <row r="70" spans="3:19" ht="15.75" customHeight="1" thickBot="1">
      <c r="C70" s="2099" t="s">
        <v>918</v>
      </c>
      <c r="D70" s="2100"/>
      <c r="E70" s="2109"/>
      <c r="F70" s="2109"/>
      <c r="G70" s="2109"/>
      <c r="H70" s="2281"/>
      <c r="I70" s="1713">
        <f t="shared" si="5"/>
        <v>0</v>
      </c>
      <c r="N70" s="126"/>
      <c r="R70" s="395"/>
    </row>
    <row r="71" spans="3:19" ht="15.75" customHeight="1" thickBot="1">
      <c r="C71" s="2101" t="s">
        <v>984</v>
      </c>
      <c r="D71" s="2102"/>
      <c r="E71" s="774">
        <f>SUM(E62:E70)</f>
        <v>0</v>
      </c>
      <c r="F71" s="774">
        <f>SUM(F62:F70)</f>
        <v>0</v>
      </c>
      <c r="G71" s="774">
        <f>SUM(G62:G70)</f>
        <v>0</v>
      </c>
      <c r="H71" s="774">
        <f>SUM(H62:H70)</f>
        <v>0</v>
      </c>
      <c r="I71" s="774">
        <f>SUM(I62:I70)</f>
        <v>0</v>
      </c>
      <c r="N71" s="126"/>
      <c r="R71" s="395"/>
    </row>
    <row r="72" spans="3:19" ht="15.75" thickBot="1">
      <c r="C72" s="336" t="s">
        <v>908</v>
      </c>
      <c r="D72" s="22"/>
      <c r="E72" s="2103"/>
      <c r="F72" s="2103"/>
      <c r="G72" s="2103"/>
      <c r="H72" s="2103"/>
      <c r="I72" s="774">
        <f>SUM(E72:H72)</f>
        <v>0</v>
      </c>
      <c r="M72" s="126"/>
      <c r="R72" s="395"/>
    </row>
    <row r="73" spans="3:19" ht="15.75" thickBot="1">
      <c r="C73" s="2101" t="s">
        <v>338</v>
      </c>
      <c r="D73" s="393"/>
      <c r="E73" s="2104">
        <f>SUM(E71:E72)</f>
        <v>0</v>
      </c>
      <c r="F73" s="2104">
        <f>SUM(F71:F72)</f>
        <v>0</v>
      </c>
      <c r="G73" s="2104">
        <f>SUM(G71:G72)</f>
        <v>0</v>
      </c>
      <c r="H73" s="2104">
        <f>SUM(H71:H72)</f>
        <v>0</v>
      </c>
      <c r="I73" s="2104">
        <f>SUM(I71:I72)</f>
        <v>0</v>
      </c>
      <c r="M73" s="126"/>
      <c r="R73" s="395"/>
    </row>
    <row r="74" spans="3:19" ht="15.75" thickBot="1">
      <c r="C74" s="140"/>
      <c r="D74" s="2105"/>
      <c r="E74" s="2105"/>
      <c r="F74" s="2105"/>
      <c r="G74" s="2105"/>
      <c r="H74" s="2106"/>
      <c r="I74" s="2106"/>
      <c r="J74" s="2106"/>
      <c r="K74" s="2106"/>
      <c r="R74" s="395"/>
      <c r="S74" s="126"/>
    </row>
    <row r="75" spans="3:19" ht="15.75" thickBot="1">
      <c r="C75" s="2101" t="s">
        <v>339</v>
      </c>
      <c r="D75" s="2102"/>
      <c r="E75" s="2107">
        <f>+I71+G56</f>
        <v>0</v>
      </c>
      <c r="F75" s="1692" t="str">
        <f>IF(ABS(E75-'2.2 Detailed Cost Matrix'!I151)&lt;0.1,"OK","error")</f>
        <v>OK</v>
      </c>
      <c r="M75" s="126"/>
      <c r="R75" s="395"/>
    </row>
    <row r="76" spans="3:19" ht="15.75" thickBot="1">
      <c r="C76" s="2101" t="s">
        <v>908</v>
      </c>
      <c r="D76" s="22"/>
      <c r="E76" s="2108">
        <f>+G57+I72</f>
        <v>0</v>
      </c>
      <c r="F76" s="1692" t="str">
        <f>IF(ABS('2.2 Detailed Cost Matrix'!I195-E76)&lt;0.1,"OK","error")</f>
        <v>OK</v>
      </c>
      <c r="M76" s="126"/>
      <c r="R76" s="395"/>
    </row>
    <row r="77" spans="3:19" ht="15.75" thickBot="1">
      <c r="C77" s="2101" t="s">
        <v>340</v>
      </c>
      <c r="D77" s="393"/>
      <c r="E77" s="2104">
        <f>+E76+E75</f>
        <v>0</v>
      </c>
      <c r="M77" s="126"/>
      <c r="R77" s="395"/>
    </row>
    <row r="78" spans="3:19" ht="15.75" thickBot="1">
      <c r="C78" s="104"/>
      <c r="D78" s="104"/>
      <c r="E78" s="104"/>
      <c r="F78" s="104"/>
      <c r="G78" s="104"/>
      <c r="H78" s="104"/>
      <c r="I78" s="104"/>
      <c r="J78" s="104"/>
      <c r="K78" s="104"/>
      <c r="R78" s="395"/>
      <c r="S78" s="126"/>
    </row>
    <row r="79" spans="3:19" ht="18.75" thickBot="1">
      <c r="C79" s="2041" t="s">
        <v>981</v>
      </c>
      <c r="D79" s="2042"/>
      <c r="E79" s="2037"/>
      <c r="F79" s="2037"/>
      <c r="G79" s="2038"/>
      <c r="R79" s="395"/>
      <c r="S79" s="126"/>
    </row>
    <row r="80" spans="3:19" ht="45.75" thickBot="1">
      <c r="C80" s="2044" t="s">
        <v>1065</v>
      </c>
      <c r="D80" s="2035"/>
      <c r="E80" s="2039" t="s">
        <v>160</v>
      </c>
      <c r="F80" s="2036" t="s">
        <v>403</v>
      </c>
      <c r="G80" s="2036" t="s">
        <v>404</v>
      </c>
      <c r="R80" s="395"/>
      <c r="S80" s="126"/>
    </row>
    <row r="81" spans="3:19" ht="15.75" thickBot="1">
      <c r="C81" s="2043"/>
      <c r="D81" s="1772"/>
      <c r="E81" s="2040" t="s">
        <v>1168</v>
      </c>
      <c r="F81" s="354" t="s">
        <v>1168</v>
      </c>
      <c r="G81" s="354" t="s">
        <v>1168</v>
      </c>
      <c r="R81" s="395"/>
      <c r="S81" s="126"/>
    </row>
    <row r="82" spans="3:19">
      <c r="C82" s="1707" t="s">
        <v>280</v>
      </c>
      <c r="D82" s="1705"/>
      <c r="E82" s="1971">
        <f t="shared" ref="E82:E88" si="6">SUM(F82:G82)</f>
        <v>0</v>
      </c>
      <c r="F82" s="776"/>
      <c r="G82" s="776"/>
      <c r="R82" s="395"/>
      <c r="S82" s="126"/>
    </row>
    <row r="83" spans="3:19">
      <c r="C83" s="1708" t="s">
        <v>919</v>
      </c>
      <c r="D83" s="471"/>
      <c r="E83" s="1679">
        <f t="shared" si="6"/>
        <v>0</v>
      </c>
      <c r="F83" s="2103"/>
      <c r="G83" s="2103"/>
      <c r="R83" s="395"/>
      <c r="S83" s="126"/>
    </row>
    <row r="84" spans="3:19">
      <c r="C84" s="1708" t="s">
        <v>920</v>
      </c>
      <c r="D84" s="471"/>
      <c r="E84" s="1679">
        <f t="shared" si="6"/>
        <v>0</v>
      </c>
      <c r="F84" s="2103"/>
      <c r="G84" s="2103"/>
      <c r="R84" s="395"/>
      <c r="S84" s="126"/>
    </row>
    <row r="85" spans="3:19">
      <c r="C85" s="1708" t="s">
        <v>921</v>
      </c>
      <c r="D85" s="471"/>
      <c r="E85" s="1679">
        <f t="shared" si="6"/>
        <v>0</v>
      </c>
      <c r="F85" s="2103"/>
      <c r="G85" s="2103"/>
      <c r="R85" s="395"/>
      <c r="S85" s="126"/>
    </row>
    <row r="86" spans="3:19">
      <c r="C86" s="1708" t="s">
        <v>611</v>
      </c>
      <c r="D86" s="471"/>
      <c r="E86" s="1679">
        <f t="shared" si="6"/>
        <v>0</v>
      </c>
      <c r="F86" s="2103"/>
      <c r="G86" s="2103"/>
      <c r="R86" s="395"/>
      <c r="S86" s="126"/>
    </row>
    <row r="87" spans="3:19">
      <c r="C87" s="1708" t="s">
        <v>1031</v>
      </c>
      <c r="D87" s="471"/>
      <c r="E87" s="1679">
        <f t="shared" si="6"/>
        <v>0</v>
      </c>
      <c r="F87" s="2103"/>
      <c r="G87" s="2103"/>
      <c r="R87" s="395"/>
      <c r="S87" s="126"/>
    </row>
    <row r="88" spans="3:19" ht="15.75" thickBot="1">
      <c r="C88" s="1708" t="s">
        <v>1032</v>
      </c>
      <c r="D88" s="471"/>
      <c r="E88" s="1679">
        <f t="shared" si="6"/>
        <v>0</v>
      </c>
      <c r="F88" s="2103"/>
      <c r="G88" s="2103"/>
      <c r="H88" s="1692" t="str">
        <f>IF(ABS(E87+E88-'2.8 Detailed IT'!F27)&lt;0.1,"OK","error")</f>
        <v>OK</v>
      </c>
      <c r="R88" s="395"/>
      <c r="S88" s="126"/>
    </row>
    <row r="89" spans="3:19" ht="15.75" thickBot="1">
      <c r="C89" s="345" t="s">
        <v>255</v>
      </c>
      <c r="D89" s="393"/>
      <c r="E89" s="774">
        <f>SUM(E82:E88)</f>
        <v>0</v>
      </c>
      <c r="F89" s="774">
        <f>SUM(F82:F88)</f>
        <v>0</v>
      </c>
      <c r="G89" s="774">
        <f>SUM(G82:G88)</f>
        <v>0</v>
      </c>
      <c r="H89" s="1692" t="str">
        <f>IF(ABS(E89-'2.2 Detailed Cost Matrix'!J151)&lt;0.1,"OK","error")</f>
        <v>OK</v>
      </c>
      <c r="R89" s="395"/>
      <c r="S89" s="126"/>
    </row>
    <row r="90" spans="3:19">
      <c r="R90" s="395"/>
      <c r="S90" s="126"/>
    </row>
    <row r="91" spans="3:19">
      <c r="R91" s="395"/>
      <c r="S91" s="126"/>
    </row>
    <row r="92" spans="3:19">
      <c r="R92" s="395"/>
      <c r="S92" s="126"/>
    </row>
    <row r="93" spans="3:19">
      <c r="R93" s="395"/>
      <c r="S93" s="126"/>
    </row>
  </sheetData>
  <sheetProtection password="C634" sheet="1"/>
  <mergeCells count="11">
    <mergeCell ref="E28:F28"/>
    <mergeCell ref="C31:C32"/>
    <mergeCell ref="C11:D11"/>
    <mergeCell ref="C12:D12"/>
    <mergeCell ref="C13:D13"/>
    <mergeCell ref="C14:D14"/>
    <mergeCell ref="C50:C55"/>
    <mergeCell ref="C33:C34"/>
    <mergeCell ref="C35:C37"/>
    <mergeCell ref="C38:C43"/>
    <mergeCell ref="C44:C49"/>
  </mergeCells>
  <phoneticPr fontId="0" type="noConversion"/>
  <dataValidations count="1">
    <dataValidation type="decimal" operator="lessThanOrEqual" allowBlank="1" showInputMessage="1" showErrorMessage="1" sqref="E72:I72 E57:F57 K24 O23 E24:G24">
      <formula1>0</formula1>
    </dataValidation>
  </dataValidations>
  <printOptions horizontalCentered="1"/>
  <pageMargins left="0.15748031496062992" right="0.15748031496062992" top="0.59055118110236227" bottom="0.59055118110236227" header="0.31496062992125984" footer="0.11811023622047245"/>
  <pageSetup paperSize="8" scale="73" orientation="portrait" r:id="rId1"/>
  <headerFooter alignWithMargins="0">
    <oddHeader>&amp;R&amp;"CG Omega,Bold"&amp;18&amp;A</oddHeader>
    <oddFooter>&amp;L&amp;8&amp;D
&amp;T&amp;R&amp;8&amp;Z&amp;F</oddFooter>
  </headerFooter>
  <legacyDrawing r:id="rId2"/>
</worksheet>
</file>

<file path=xl/worksheets/sheet13.xml><?xml version="1.0" encoding="utf-8"?>
<worksheet xmlns="http://schemas.openxmlformats.org/spreadsheetml/2006/main" xmlns:r="http://schemas.openxmlformats.org/officeDocument/2006/relationships">
  <sheetPr codeName="Sheet38"/>
  <dimension ref="A1:AZ355"/>
  <sheetViews>
    <sheetView showZeros="0" zoomScale="75" zoomScaleNormal="85" zoomScaleSheetLayoutView="85" workbookViewId="0">
      <pane xSplit="6" ySplit="8" topLeftCell="G9" activePane="bottomRight" state="frozen"/>
      <selection activeCell="H21" sqref="H21"/>
      <selection pane="topRight" activeCell="H21" sqref="H21"/>
      <selection pane="bottomLeft" activeCell="H21" sqref="H21"/>
      <selection pane="bottomRight" activeCell="B8" sqref="B8"/>
    </sheetView>
  </sheetViews>
  <sheetFormatPr defaultRowHeight="15"/>
  <cols>
    <col min="1" max="3" width="1.625" style="130" customWidth="1"/>
    <col min="4" max="4" width="2.25" style="130" customWidth="1"/>
    <col min="5" max="5" width="1.625" style="112" customWidth="1"/>
    <col min="6" max="6" width="50.75" style="112" customWidth="1"/>
    <col min="7" max="7" width="2" style="112" customWidth="1"/>
    <col min="8" max="13" width="8.25" style="112" customWidth="1"/>
    <col min="14" max="14" width="8.25" style="126" customWidth="1"/>
    <col min="15" max="40" width="8.25" style="112" customWidth="1"/>
    <col min="41" max="41" width="9" style="130"/>
    <col min="42" max="44" width="7" style="130" customWidth="1"/>
    <col min="45" max="16384" width="9" style="130"/>
  </cols>
  <sheetData>
    <row r="1" spans="1:49" ht="26.25">
      <c r="A1" s="114" t="str">
        <f>+Cover!$E$8</f>
        <v>Regulatory Reporting Pack (RRP)</v>
      </c>
      <c r="B1" s="115"/>
      <c r="C1" s="115"/>
      <c r="D1" s="115"/>
      <c r="E1" s="115"/>
      <c r="F1" s="115"/>
      <c r="G1" s="115"/>
      <c r="H1" s="115"/>
      <c r="I1" s="116"/>
      <c r="J1" s="115"/>
      <c r="K1" s="116" t="str">
        <f>+'Check&amp;Bal report'!$H$1</f>
        <v xml:space="preserve"> </v>
      </c>
      <c r="L1" s="115"/>
      <c r="M1" s="117"/>
      <c r="N1" s="116"/>
      <c r="O1" s="115"/>
      <c r="P1" s="115"/>
      <c r="Q1" s="115"/>
      <c r="R1" s="115"/>
      <c r="S1" s="118"/>
      <c r="T1" s="115"/>
      <c r="U1" s="115"/>
      <c r="V1" s="115"/>
      <c r="W1" s="115"/>
      <c r="X1" s="115"/>
      <c r="Y1" s="115"/>
      <c r="Z1" s="115"/>
      <c r="AA1" s="115"/>
      <c r="AB1" s="115"/>
      <c r="AC1" s="115"/>
      <c r="AD1" s="115"/>
      <c r="AE1" s="115"/>
      <c r="AF1" s="115"/>
      <c r="AG1" s="115"/>
      <c r="AH1" s="115"/>
      <c r="AI1" s="115"/>
      <c r="AJ1" s="115"/>
      <c r="AK1" s="115"/>
      <c r="AL1" s="115"/>
      <c r="AM1" s="115"/>
      <c r="AN1" s="115"/>
    </row>
    <row r="2" spans="1:49" ht="26.25">
      <c r="A2" s="119" t="str">
        <f>+'Names and date input'!$D$21</f>
        <v>CN West</v>
      </c>
      <c r="B2" s="120"/>
      <c r="C2" s="120"/>
      <c r="D2" s="120"/>
      <c r="E2" s="120"/>
      <c r="F2" s="120"/>
      <c r="G2" s="115"/>
      <c r="H2" s="121"/>
      <c r="I2" s="116"/>
      <c r="J2" s="115"/>
      <c r="K2" s="115"/>
      <c r="L2" s="115"/>
      <c r="M2" s="115"/>
      <c r="N2" s="133"/>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row>
    <row r="3" spans="1:49" ht="27" thickBot="1">
      <c r="A3" s="122" t="str">
        <f>+'Names and date input'!$D$9</f>
        <v>2009-10</v>
      </c>
      <c r="B3" s="123"/>
      <c r="C3" s="123"/>
      <c r="D3" s="123"/>
      <c r="E3" s="123"/>
      <c r="F3" s="123"/>
      <c r="G3" s="123"/>
      <c r="H3" s="124"/>
      <c r="I3" s="125"/>
      <c r="J3" s="123"/>
      <c r="K3" s="123"/>
      <c r="L3" s="123"/>
      <c r="M3" s="123"/>
      <c r="N3" s="134"/>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row>
    <row r="4" spans="1:49" ht="15.75" thickBot="1">
      <c r="E4" s="164"/>
      <c r="AE4" s="230"/>
      <c r="AF4" s="230"/>
      <c r="AG4" s="230"/>
      <c r="AH4" s="230"/>
      <c r="AI4" s="166"/>
      <c r="AJ4" s="230"/>
      <c r="AK4" s="230"/>
      <c r="AL4" s="230"/>
      <c r="AM4" s="230"/>
    </row>
    <row r="5" spans="1:49" s="145" customFormat="1" ht="18.75" customHeight="1" thickBot="1">
      <c r="A5" s="2913" t="s">
        <v>365</v>
      </c>
      <c r="B5" s="2913"/>
      <c r="C5" s="2913"/>
      <c r="D5" s="2913"/>
      <c r="E5" s="2913"/>
      <c r="F5" s="2913"/>
      <c r="G5" s="137"/>
      <c r="H5" s="248"/>
      <c r="I5" s="249"/>
      <c r="J5" s="249"/>
      <c r="K5" s="136" t="s">
        <v>86</v>
      </c>
      <c r="L5" s="136"/>
      <c r="M5" s="136"/>
      <c r="N5" s="136"/>
      <c r="O5" s="136"/>
      <c r="P5" s="136"/>
      <c r="Q5" s="136"/>
      <c r="R5" s="136"/>
      <c r="S5" s="136"/>
      <c r="T5" s="136"/>
      <c r="U5" s="136"/>
      <c r="V5" s="136"/>
      <c r="W5" s="136"/>
      <c r="X5" s="136"/>
      <c r="Y5" s="136"/>
      <c r="Z5" s="136"/>
      <c r="AA5" s="136"/>
      <c r="AB5" s="136"/>
      <c r="AC5" s="136"/>
      <c r="AD5" s="136"/>
      <c r="AE5" s="312"/>
      <c r="AF5" s="2917" t="s">
        <v>540</v>
      </c>
      <c r="AG5" s="2917"/>
      <c r="AH5" s="2917"/>
      <c r="AI5" s="1520"/>
      <c r="AJ5" s="2918" t="s">
        <v>87</v>
      </c>
      <c r="AK5" s="2918"/>
      <c r="AL5" s="2818" t="s">
        <v>1060</v>
      </c>
      <c r="AM5" s="2819"/>
      <c r="AN5" s="295"/>
      <c r="AP5" s="2914" t="str">
        <f>+F20</f>
        <v xml:space="preserve"> - Severance (excl. ERDCs)</v>
      </c>
      <c r="AQ5" s="2914" t="str">
        <f>+F21</f>
        <v xml:space="preserve"> - ERDCs</v>
      </c>
      <c r="AR5" s="2914" t="str">
        <f>+F22</f>
        <v xml:space="preserve"> - Non severance related restructuring/merger costs</v>
      </c>
    </row>
    <row r="6" spans="1:49" s="145" customFormat="1" ht="36.75" customHeight="1" thickBot="1">
      <c r="A6" s="2913"/>
      <c r="B6" s="2913"/>
      <c r="C6" s="2913"/>
      <c r="D6" s="2913"/>
      <c r="E6" s="2913"/>
      <c r="F6" s="2913"/>
      <c r="G6" s="137"/>
      <c r="H6" s="250" t="s">
        <v>619</v>
      </c>
      <c r="I6" s="138"/>
      <c r="J6" s="138"/>
      <c r="K6" s="138"/>
      <c r="L6" s="138"/>
      <c r="M6" s="138"/>
      <c r="N6" s="251"/>
      <c r="O6" s="252" t="s">
        <v>620</v>
      </c>
      <c r="P6" s="253"/>
      <c r="Q6" s="253"/>
      <c r="R6" s="253"/>
      <c r="S6" s="254"/>
      <c r="T6" s="254"/>
      <c r="U6" s="254"/>
      <c r="V6" s="254"/>
      <c r="W6" s="254"/>
      <c r="X6" s="254"/>
      <c r="Y6" s="254"/>
      <c r="Z6" s="254"/>
      <c r="AA6" s="254"/>
      <c r="AB6" s="254"/>
      <c r="AC6" s="254"/>
      <c r="AD6" s="253"/>
      <c r="AE6" s="311"/>
      <c r="AF6" s="2813"/>
      <c r="AG6" s="2813"/>
      <c r="AH6" s="2813"/>
      <c r="AI6" s="1545" t="s">
        <v>1003</v>
      </c>
      <c r="AJ6" s="2919"/>
      <c r="AK6" s="2919"/>
      <c r="AL6" s="2820"/>
      <c r="AM6" s="2821"/>
      <c r="AN6" s="296"/>
      <c r="AP6" s="2915"/>
      <c r="AQ6" s="2915"/>
      <c r="AR6" s="2915"/>
      <c r="AU6" s="968" t="s">
        <v>740</v>
      </c>
      <c r="AV6" s="969"/>
      <c r="AW6" s="486"/>
    </row>
    <row r="7" spans="1:49" s="149" customFormat="1" ht="129.75" customHeight="1" thickBot="1">
      <c r="E7" s="297"/>
      <c r="F7" s="298"/>
      <c r="G7" s="137"/>
      <c r="H7" s="544" t="s">
        <v>1193</v>
      </c>
      <c r="I7" s="545" t="s">
        <v>880</v>
      </c>
      <c r="J7" s="545" t="s">
        <v>765</v>
      </c>
      <c r="K7" s="545" t="s">
        <v>584</v>
      </c>
      <c r="L7" s="545" t="s">
        <v>826</v>
      </c>
      <c r="M7" s="545" t="s">
        <v>1167</v>
      </c>
      <c r="N7" s="546" t="s">
        <v>133</v>
      </c>
      <c r="O7" s="547" t="s">
        <v>876</v>
      </c>
      <c r="P7" s="545" t="s">
        <v>877</v>
      </c>
      <c r="Q7" s="545" t="s">
        <v>583</v>
      </c>
      <c r="R7" s="545" t="s">
        <v>827</v>
      </c>
      <c r="S7" s="545" t="s">
        <v>828</v>
      </c>
      <c r="T7" s="545" t="s">
        <v>448</v>
      </c>
      <c r="U7" s="993" t="s">
        <v>305</v>
      </c>
      <c r="V7" s="545" t="s">
        <v>485</v>
      </c>
      <c r="W7" s="545" t="s">
        <v>152</v>
      </c>
      <c r="X7" s="545" t="s">
        <v>507</v>
      </c>
      <c r="Y7" s="545" t="s">
        <v>154</v>
      </c>
      <c r="Z7" s="545" t="s">
        <v>878</v>
      </c>
      <c r="AA7" s="545" t="s">
        <v>879</v>
      </c>
      <c r="AB7" s="545" t="s">
        <v>579</v>
      </c>
      <c r="AC7" s="993" t="s">
        <v>229</v>
      </c>
      <c r="AD7" s="546" t="s">
        <v>556</v>
      </c>
      <c r="AE7" s="1328" t="s">
        <v>88</v>
      </c>
      <c r="AF7" s="1329" t="s">
        <v>558</v>
      </c>
      <c r="AG7" s="1330" t="s">
        <v>1188</v>
      </c>
      <c r="AH7" s="1526" t="s">
        <v>756</v>
      </c>
      <c r="AI7" s="1333" t="s">
        <v>1003</v>
      </c>
      <c r="AJ7" s="1332" t="s">
        <v>153</v>
      </c>
      <c r="AK7" s="545" t="s">
        <v>557</v>
      </c>
      <c r="AL7" s="1329" t="s">
        <v>153</v>
      </c>
      <c r="AM7" s="1331" t="s">
        <v>557</v>
      </c>
      <c r="AN7" s="1333" t="s">
        <v>559</v>
      </c>
      <c r="AP7" s="2916"/>
      <c r="AQ7" s="2916"/>
      <c r="AR7" s="2916"/>
      <c r="AU7" s="1131" t="s">
        <v>311</v>
      </c>
      <c r="AV7" s="1129" t="s">
        <v>231</v>
      </c>
      <c r="AW7" s="1132" t="s">
        <v>715</v>
      </c>
    </row>
    <row r="8" spans="1:49" s="145" customFormat="1" ht="14.25">
      <c r="E8" s="128"/>
      <c r="F8" s="128"/>
      <c r="G8" s="137"/>
      <c r="H8" s="257" t="s">
        <v>1168</v>
      </c>
      <c r="I8" s="258" t="s">
        <v>1168</v>
      </c>
      <c r="J8" s="258" t="s">
        <v>1168</v>
      </c>
      <c r="K8" s="258" t="s">
        <v>1168</v>
      </c>
      <c r="L8" s="258" t="s">
        <v>1168</v>
      </c>
      <c r="M8" s="258" t="s">
        <v>1168</v>
      </c>
      <c r="N8" s="259" t="s">
        <v>1168</v>
      </c>
      <c r="O8" s="257" t="s">
        <v>1168</v>
      </c>
      <c r="P8" s="258" t="s">
        <v>1168</v>
      </c>
      <c r="Q8" s="258" t="s">
        <v>1168</v>
      </c>
      <c r="R8" s="258" t="s">
        <v>1168</v>
      </c>
      <c r="S8" s="258" t="s">
        <v>1168</v>
      </c>
      <c r="T8" s="258" t="s">
        <v>1168</v>
      </c>
      <c r="U8" s="258" t="s">
        <v>1168</v>
      </c>
      <c r="V8" s="258" t="s">
        <v>1168</v>
      </c>
      <c r="W8" s="258" t="s">
        <v>1168</v>
      </c>
      <c r="X8" s="258" t="s">
        <v>1168</v>
      </c>
      <c r="Y8" s="258" t="s">
        <v>1168</v>
      </c>
      <c r="Z8" s="258" t="s">
        <v>1168</v>
      </c>
      <c r="AA8" s="258" t="s">
        <v>1168</v>
      </c>
      <c r="AB8" s="258" t="s">
        <v>1168</v>
      </c>
      <c r="AC8" s="258" t="s">
        <v>1168</v>
      </c>
      <c r="AD8" s="259" t="s">
        <v>1168</v>
      </c>
      <c r="AE8" s="261" t="s">
        <v>1168</v>
      </c>
      <c r="AF8" s="257" t="s">
        <v>1168</v>
      </c>
      <c r="AG8" s="127" t="s">
        <v>1168</v>
      </c>
      <c r="AH8" s="261" t="s">
        <v>1168</v>
      </c>
      <c r="AI8" s="1546" t="s">
        <v>1168</v>
      </c>
      <c r="AJ8" s="257" t="s">
        <v>1168</v>
      </c>
      <c r="AK8" s="258" t="s">
        <v>1168</v>
      </c>
      <c r="AL8" s="262" t="s">
        <v>1168</v>
      </c>
      <c r="AM8" s="263" t="s">
        <v>1168</v>
      </c>
      <c r="AN8" s="153" t="s">
        <v>1168</v>
      </c>
      <c r="AP8" s="153" t="s">
        <v>1168</v>
      </c>
      <c r="AQ8" s="153" t="s">
        <v>1168</v>
      </c>
      <c r="AR8" s="153" t="s">
        <v>1168</v>
      </c>
      <c r="AU8" s="1133"/>
      <c r="AV8" s="240"/>
      <c r="AW8" s="1134"/>
    </row>
    <row r="9" spans="1:49">
      <c r="G9" s="137"/>
      <c r="AU9" s="1135"/>
      <c r="AV9" s="197"/>
      <c r="AW9" s="1136"/>
    </row>
    <row r="10" spans="1:49" ht="18.75" thickBot="1">
      <c r="C10" s="914" t="s">
        <v>961</v>
      </c>
      <c r="E10" s="128"/>
      <c r="F10" s="113"/>
      <c r="G10" s="128"/>
      <c r="K10" s="137"/>
      <c r="L10" s="137"/>
      <c r="M10" s="137"/>
      <c r="N10" s="140"/>
      <c r="O10" s="140"/>
      <c r="P10" s="140"/>
      <c r="Q10" s="140"/>
      <c r="R10" s="137"/>
      <c r="S10" s="137"/>
      <c r="T10" s="137"/>
      <c r="U10" s="137"/>
      <c r="V10" s="137"/>
      <c r="W10" s="137"/>
      <c r="X10" s="137"/>
      <c r="Y10" s="137"/>
      <c r="Z10" s="137"/>
      <c r="AA10" s="137"/>
      <c r="AB10" s="137"/>
      <c r="AC10" s="137"/>
      <c r="AD10" s="137"/>
      <c r="AE10" s="140"/>
      <c r="AQ10" s="147"/>
      <c r="AU10" s="1135"/>
      <c r="AV10" s="197"/>
      <c r="AW10" s="1136"/>
    </row>
    <row r="11" spans="1:49">
      <c r="E11" s="128"/>
      <c r="F11" s="408" t="s">
        <v>1115</v>
      </c>
      <c r="G11" s="231"/>
      <c r="H11" s="168"/>
      <c r="I11" s="168"/>
      <c r="J11" s="168"/>
      <c r="K11" s="169"/>
      <c r="L11" s="168"/>
      <c r="M11" s="168"/>
      <c r="N11" s="887"/>
      <c r="O11" s="168"/>
      <c r="P11" s="168"/>
      <c r="Q11" s="168"/>
      <c r="R11" s="168"/>
      <c r="S11" s="168"/>
      <c r="T11" s="168"/>
      <c r="U11" s="168"/>
      <c r="V11" s="168"/>
      <c r="W11" s="168"/>
      <c r="X11" s="168"/>
      <c r="Y11" s="168"/>
      <c r="Z11" s="168"/>
      <c r="AA11" s="168"/>
      <c r="AB11" s="168"/>
      <c r="AC11" s="169"/>
      <c r="AD11" s="887"/>
      <c r="AE11" s="170"/>
      <c r="AF11" s="169"/>
      <c r="AG11" s="166"/>
      <c r="AH11" s="166"/>
      <c r="AI11" s="1527"/>
      <c r="AJ11" s="171"/>
      <c r="AK11" s="287"/>
      <c r="AL11" s="166"/>
      <c r="AM11" s="166"/>
      <c r="AN11" s="173"/>
      <c r="AP11" s="664"/>
      <c r="AQ11" s="664"/>
      <c r="AR11" s="664"/>
      <c r="AU11" s="1135"/>
      <c r="AV11" s="197"/>
      <c r="AW11" s="1136"/>
    </row>
    <row r="12" spans="1:49" ht="14.25">
      <c r="D12" s="283"/>
      <c r="E12" s="128"/>
      <c r="F12" s="238" t="s">
        <v>753</v>
      </c>
      <c r="G12" s="229"/>
      <c r="H12" s="828"/>
      <c r="I12" s="828"/>
      <c r="J12" s="828"/>
      <c r="K12" s="828"/>
      <c r="L12" s="828"/>
      <c r="M12" s="828"/>
      <c r="N12" s="888">
        <f t="shared" ref="N12:N18" si="0">SUM(H12:M12)</f>
        <v>0</v>
      </c>
      <c r="O12" s="828"/>
      <c r="P12" s="828"/>
      <c r="Q12" s="828"/>
      <c r="R12" s="828"/>
      <c r="S12" s="828"/>
      <c r="T12" s="828"/>
      <c r="U12" s="828"/>
      <c r="V12" s="828"/>
      <c r="W12" s="828"/>
      <c r="X12" s="828"/>
      <c r="Y12" s="828"/>
      <c r="Z12" s="828"/>
      <c r="AA12" s="828"/>
      <c r="AB12" s="828"/>
      <c r="AC12" s="828"/>
      <c r="AD12" s="888">
        <f t="shared" ref="AD12:AD18" si="1">SUM(O12:AC12)</f>
        <v>0</v>
      </c>
      <c r="AE12" s="592">
        <f t="shared" ref="AE12:AE18" si="2">N12+AD12</f>
        <v>0</v>
      </c>
      <c r="AF12" s="828"/>
      <c r="AG12" s="828"/>
      <c r="AH12" s="828"/>
      <c r="AI12" s="834"/>
      <c r="AJ12" s="827"/>
      <c r="AK12" s="829"/>
      <c r="AL12" s="828"/>
      <c r="AM12" s="828"/>
      <c r="AN12" s="593">
        <f t="shared" ref="AN12:AN18" si="3">SUM(AE12:AM12)</f>
        <v>0</v>
      </c>
      <c r="AP12" s="664"/>
      <c r="AQ12" s="664"/>
      <c r="AR12" s="664"/>
      <c r="AU12" s="1135"/>
      <c r="AV12" s="197"/>
      <c r="AW12" s="1136"/>
    </row>
    <row r="13" spans="1:49" ht="14.25">
      <c r="D13" s="283"/>
      <c r="E13" s="128"/>
      <c r="F13" s="160" t="s">
        <v>752</v>
      </c>
      <c r="G13" s="229"/>
      <c r="H13" s="828"/>
      <c r="I13" s="828"/>
      <c r="J13" s="828"/>
      <c r="K13" s="828"/>
      <c r="L13" s="828"/>
      <c r="M13" s="828"/>
      <c r="N13" s="888">
        <f t="shared" si="0"/>
        <v>0</v>
      </c>
      <c r="O13" s="828"/>
      <c r="P13" s="828"/>
      <c r="Q13" s="828"/>
      <c r="R13" s="828"/>
      <c r="S13" s="828"/>
      <c r="T13" s="828"/>
      <c r="U13" s="828"/>
      <c r="V13" s="828"/>
      <c r="W13" s="828"/>
      <c r="X13" s="828"/>
      <c r="Y13" s="828"/>
      <c r="Z13" s="828"/>
      <c r="AA13" s="828"/>
      <c r="AB13" s="828"/>
      <c r="AC13" s="828"/>
      <c r="AD13" s="888">
        <f t="shared" si="1"/>
        <v>0</v>
      </c>
      <c r="AE13" s="592">
        <f t="shared" si="2"/>
        <v>0</v>
      </c>
      <c r="AF13" s="828"/>
      <c r="AG13" s="828"/>
      <c r="AH13" s="828"/>
      <c r="AI13" s="834"/>
      <c r="AJ13" s="827"/>
      <c r="AK13" s="829"/>
      <c r="AL13" s="828"/>
      <c r="AM13" s="828"/>
      <c r="AN13" s="593">
        <f t="shared" si="3"/>
        <v>0</v>
      </c>
      <c r="AP13" s="664"/>
      <c r="AQ13" s="664"/>
      <c r="AR13" s="664"/>
      <c r="AU13" s="1135"/>
      <c r="AV13" s="197"/>
      <c r="AW13" s="1136"/>
    </row>
    <row r="14" spans="1:49" ht="14.25">
      <c r="D14" s="283"/>
      <c r="E14" s="128"/>
      <c r="F14" s="238" t="s">
        <v>617</v>
      </c>
      <c r="G14" s="229"/>
      <c r="H14" s="828"/>
      <c r="I14" s="828"/>
      <c r="J14" s="828"/>
      <c r="K14" s="828"/>
      <c r="L14" s="828"/>
      <c r="M14" s="828"/>
      <c r="N14" s="888">
        <f t="shared" si="0"/>
        <v>0</v>
      </c>
      <c r="O14" s="828"/>
      <c r="P14" s="828"/>
      <c r="Q14" s="828"/>
      <c r="R14" s="828"/>
      <c r="S14" s="828"/>
      <c r="T14" s="828"/>
      <c r="U14" s="828"/>
      <c r="V14" s="828"/>
      <c r="W14" s="828"/>
      <c r="X14" s="828"/>
      <c r="Y14" s="828"/>
      <c r="Z14" s="828"/>
      <c r="AA14" s="828"/>
      <c r="AB14" s="828"/>
      <c r="AC14" s="828"/>
      <c r="AD14" s="888">
        <f t="shared" si="1"/>
        <v>0</v>
      </c>
      <c r="AE14" s="592">
        <f t="shared" si="2"/>
        <v>0</v>
      </c>
      <c r="AF14" s="828"/>
      <c r="AG14" s="828"/>
      <c r="AH14" s="828"/>
      <c r="AI14" s="834"/>
      <c r="AJ14" s="827"/>
      <c r="AK14" s="829"/>
      <c r="AL14" s="828"/>
      <c r="AM14" s="828"/>
      <c r="AN14" s="593">
        <f t="shared" si="3"/>
        <v>0</v>
      </c>
      <c r="AP14" s="664"/>
      <c r="AQ14" s="664"/>
      <c r="AR14" s="664"/>
      <c r="AU14" s="1135"/>
      <c r="AV14" s="197"/>
      <c r="AW14" s="1136"/>
    </row>
    <row r="15" spans="1:49" ht="14.25">
      <c r="D15" s="283"/>
      <c r="E15" s="128"/>
      <c r="F15" s="239"/>
      <c r="G15" s="229"/>
      <c r="H15" s="828"/>
      <c r="I15" s="828"/>
      <c r="J15" s="828"/>
      <c r="K15" s="828"/>
      <c r="L15" s="828"/>
      <c r="M15" s="828"/>
      <c r="N15" s="888">
        <f t="shared" si="0"/>
        <v>0</v>
      </c>
      <c r="O15" s="828"/>
      <c r="P15" s="828"/>
      <c r="Q15" s="828"/>
      <c r="R15" s="828"/>
      <c r="S15" s="828"/>
      <c r="T15" s="828"/>
      <c r="U15" s="828"/>
      <c r="V15" s="828"/>
      <c r="W15" s="828"/>
      <c r="X15" s="828"/>
      <c r="Y15" s="828"/>
      <c r="Z15" s="828"/>
      <c r="AA15" s="828"/>
      <c r="AB15" s="828"/>
      <c r="AC15" s="828"/>
      <c r="AD15" s="888">
        <f t="shared" si="1"/>
        <v>0</v>
      </c>
      <c r="AE15" s="592">
        <f t="shared" si="2"/>
        <v>0</v>
      </c>
      <c r="AF15" s="828"/>
      <c r="AG15" s="828"/>
      <c r="AH15" s="828"/>
      <c r="AI15" s="834"/>
      <c r="AJ15" s="827"/>
      <c r="AK15" s="829"/>
      <c r="AL15" s="828"/>
      <c r="AM15" s="828"/>
      <c r="AN15" s="593">
        <f t="shared" si="3"/>
        <v>0</v>
      </c>
      <c r="AP15" s="664"/>
      <c r="AQ15" s="664"/>
      <c r="AR15" s="664"/>
      <c r="AU15" s="1135"/>
      <c r="AV15" s="197"/>
      <c r="AW15" s="1136"/>
    </row>
    <row r="16" spans="1:49" ht="14.25">
      <c r="D16" s="283"/>
      <c r="E16" s="128"/>
      <c r="F16" s="239"/>
      <c r="G16" s="229"/>
      <c r="H16" s="828"/>
      <c r="I16" s="828"/>
      <c r="J16" s="828"/>
      <c r="K16" s="828"/>
      <c r="L16" s="828"/>
      <c r="M16" s="828"/>
      <c r="N16" s="888">
        <f t="shared" si="0"/>
        <v>0</v>
      </c>
      <c r="O16" s="828"/>
      <c r="P16" s="828"/>
      <c r="Q16" s="828"/>
      <c r="R16" s="828"/>
      <c r="S16" s="828"/>
      <c r="T16" s="828"/>
      <c r="U16" s="828"/>
      <c r="V16" s="828"/>
      <c r="W16" s="828"/>
      <c r="X16" s="828"/>
      <c r="Y16" s="828"/>
      <c r="Z16" s="828"/>
      <c r="AA16" s="828"/>
      <c r="AB16" s="828"/>
      <c r="AC16" s="828"/>
      <c r="AD16" s="888">
        <f t="shared" si="1"/>
        <v>0</v>
      </c>
      <c r="AE16" s="592">
        <f t="shared" si="2"/>
        <v>0</v>
      </c>
      <c r="AF16" s="828"/>
      <c r="AG16" s="828"/>
      <c r="AH16" s="828"/>
      <c r="AI16" s="834"/>
      <c r="AJ16" s="827"/>
      <c r="AK16" s="829"/>
      <c r="AL16" s="828"/>
      <c r="AM16" s="828"/>
      <c r="AN16" s="593">
        <f t="shared" si="3"/>
        <v>0</v>
      </c>
      <c r="AP16" s="664"/>
      <c r="AQ16" s="664"/>
      <c r="AR16" s="664"/>
      <c r="AU16" s="1135"/>
      <c r="AV16" s="197"/>
      <c r="AW16" s="1136"/>
    </row>
    <row r="17" spans="4:49" ht="14.25">
      <c r="D17" s="283"/>
      <c r="E17" s="128"/>
      <c r="F17" s="239"/>
      <c r="G17" s="229"/>
      <c r="H17" s="828"/>
      <c r="I17" s="828"/>
      <c r="J17" s="828"/>
      <c r="K17" s="828"/>
      <c r="L17" s="828"/>
      <c r="M17" s="828"/>
      <c r="N17" s="888">
        <f t="shared" si="0"/>
        <v>0</v>
      </c>
      <c r="O17" s="828"/>
      <c r="P17" s="828"/>
      <c r="Q17" s="828"/>
      <c r="R17" s="828"/>
      <c r="S17" s="828"/>
      <c r="T17" s="828"/>
      <c r="U17" s="828"/>
      <c r="V17" s="828"/>
      <c r="W17" s="828"/>
      <c r="X17" s="828"/>
      <c r="Y17" s="828"/>
      <c r="Z17" s="828"/>
      <c r="AA17" s="828"/>
      <c r="AB17" s="828"/>
      <c r="AC17" s="828"/>
      <c r="AD17" s="888">
        <f t="shared" si="1"/>
        <v>0</v>
      </c>
      <c r="AE17" s="592">
        <f t="shared" si="2"/>
        <v>0</v>
      </c>
      <c r="AF17" s="828"/>
      <c r="AG17" s="828"/>
      <c r="AH17" s="828"/>
      <c r="AI17" s="834"/>
      <c r="AJ17" s="827"/>
      <c r="AK17" s="829"/>
      <c r="AL17" s="828"/>
      <c r="AM17" s="828"/>
      <c r="AN17" s="593">
        <f t="shared" si="3"/>
        <v>0</v>
      </c>
      <c r="AP17" s="664"/>
      <c r="AQ17" s="664"/>
      <c r="AR17" s="664"/>
      <c r="AU17" s="1135"/>
      <c r="AV17" s="197"/>
      <c r="AW17" s="1136"/>
    </row>
    <row r="18" spans="4:49" ht="14.25">
      <c r="D18" s="283"/>
      <c r="E18" s="128"/>
      <c r="F18" s="239"/>
      <c r="G18" s="229"/>
      <c r="H18" s="828"/>
      <c r="I18" s="828"/>
      <c r="J18" s="828"/>
      <c r="K18" s="828"/>
      <c r="L18" s="828"/>
      <c r="M18" s="828"/>
      <c r="N18" s="888">
        <f t="shared" si="0"/>
        <v>0</v>
      </c>
      <c r="O18" s="828"/>
      <c r="P18" s="828"/>
      <c r="Q18" s="828"/>
      <c r="R18" s="828"/>
      <c r="S18" s="828"/>
      <c r="T18" s="828"/>
      <c r="U18" s="828"/>
      <c r="V18" s="828"/>
      <c r="W18" s="828"/>
      <c r="X18" s="828"/>
      <c r="Y18" s="828"/>
      <c r="Z18" s="828"/>
      <c r="AA18" s="828"/>
      <c r="AB18" s="828"/>
      <c r="AC18" s="828"/>
      <c r="AD18" s="888">
        <f t="shared" si="1"/>
        <v>0</v>
      </c>
      <c r="AE18" s="592">
        <f t="shared" si="2"/>
        <v>0</v>
      </c>
      <c r="AF18" s="828"/>
      <c r="AG18" s="828"/>
      <c r="AH18" s="828"/>
      <c r="AI18" s="834"/>
      <c r="AJ18" s="827"/>
      <c r="AK18" s="829"/>
      <c r="AL18" s="828"/>
      <c r="AM18" s="828"/>
      <c r="AN18" s="593">
        <f t="shared" si="3"/>
        <v>0</v>
      </c>
      <c r="AP18" s="664"/>
      <c r="AQ18" s="664"/>
      <c r="AR18" s="664"/>
      <c r="AU18" s="1135"/>
      <c r="AV18" s="197"/>
      <c r="AW18" s="1136"/>
    </row>
    <row r="19" spans="4:49">
      <c r="E19" s="128"/>
      <c r="F19" s="407" t="s">
        <v>931</v>
      </c>
      <c r="G19" s="229"/>
      <c r="H19" s="176"/>
      <c r="I19" s="176"/>
      <c r="J19" s="176"/>
      <c r="K19" s="884"/>
      <c r="L19" s="176"/>
      <c r="M19" s="176"/>
      <c r="N19" s="889"/>
      <c r="O19" s="176"/>
      <c r="P19" s="176"/>
      <c r="Q19" s="176"/>
      <c r="R19" s="176"/>
      <c r="S19" s="176"/>
      <c r="T19" s="176"/>
      <c r="U19" s="176"/>
      <c r="V19" s="176"/>
      <c r="W19" s="176"/>
      <c r="X19" s="176"/>
      <c r="Y19" s="176"/>
      <c r="Z19" s="176"/>
      <c r="AA19" s="176"/>
      <c r="AB19" s="176"/>
      <c r="AC19" s="884"/>
      <c r="AD19" s="889"/>
      <c r="AE19" s="885"/>
      <c r="AF19" s="884"/>
      <c r="AG19" s="128"/>
      <c r="AH19" s="128"/>
      <c r="AI19" s="1528"/>
      <c r="AJ19" s="161"/>
      <c r="AK19" s="589"/>
      <c r="AL19" s="128"/>
      <c r="AM19" s="128"/>
      <c r="AN19" s="886"/>
      <c r="AP19" s="664"/>
      <c r="AQ19" s="664"/>
      <c r="AR19" s="664"/>
      <c r="AU19" s="1135"/>
      <c r="AV19" s="197"/>
      <c r="AW19" s="1136"/>
    </row>
    <row r="20" spans="4:49" ht="14.25">
      <c r="D20" s="283"/>
      <c r="E20" s="128"/>
      <c r="F20" s="238" t="s">
        <v>753</v>
      </c>
      <c r="G20" s="229"/>
      <c r="H20" s="828"/>
      <c r="I20" s="828"/>
      <c r="J20" s="828"/>
      <c r="K20" s="828"/>
      <c r="L20" s="828"/>
      <c r="M20" s="828"/>
      <c r="N20" s="888">
        <f t="shared" ref="N20:N26" si="4">SUM(H20:M20)</f>
        <v>0</v>
      </c>
      <c r="O20" s="828"/>
      <c r="P20" s="828"/>
      <c r="Q20" s="828"/>
      <c r="R20" s="828"/>
      <c r="S20" s="828"/>
      <c r="T20" s="828"/>
      <c r="U20" s="828"/>
      <c r="V20" s="828"/>
      <c r="W20" s="828"/>
      <c r="X20" s="828"/>
      <c r="Y20" s="828"/>
      <c r="Z20" s="828"/>
      <c r="AA20" s="828"/>
      <c r="AB20" s="828"/>
      <c r="AC20" s="828"/>
      <c r="AD20" s="888">
        <f t="shared" ref="AD20:AD26" si="5">SUM(O20:AC20)</f>
        <v>0</v>
      </c>
      <c r="AE20" s="592">
        <f t="shared" ref="AE20:AE26" si="6">N20+AD20</f>
        <v>0</v>
      </c>
      <c r="AF20" s="828"/>
      <c r="AG20" s="828"/>
      <c r="AH20" s="828"/>
      <c r="AI20" s="834"/>
      <c r="AJ20" s="827"/>
      <c r="AK20" s="829"/>
      <c r="AL20" s="828"/>
      <c r="AM20" s="828"/>
      <c r="AN20" s="593">
        <f t="shared" ref="AN20:AN26" si="7">SUM(AE20:AM20)</f>
        <v>0</v>
      </c>
      <c r="AP20" s="664"/>
      <c r="AQ20" s="664"/>
      <c r="AR20" s="664"/>
      <c r="AU20" s="1135"/>
      <c r="AV20" s="197"/>
      <c r="AW20" s="1136"/>
    </row>
    <row r="21" spans="4:49" ht="14.25">
      <c r="D21" s="283"/>
      <c r="E21" s="128"/>
      <c r="F21" s="160" t="s">
        <v>752</v>
      </c>
      <c r="G21" s="229"/>
      <c r="H21" s="828"/>
      <c r="I21" s="828"/>
      <c r="J21" s="828"/>
      <c r="K21" s="828"/>
      <c r="L21" s="828"/>
      <c r="M21" s="828"/>
      <c r="N21" s="888">
        <f t="shared" si="4"/>
        <v>0</v>
      </c>
      <c r="O21" s="828"/>
      <c r="P21" s="828"/>
      <c r="Q21" s="828"/>
      <c r="R21" s="828"/>
      <c r="S21" s="828"/>
      <c r="T21" s="828"/>
      <c r="U21" s="828"/>
      <c r="V21" s="828"/>
      <c r="W21" s="828"/>
      <c r="X21" s="828"/>
      <c r="Y21" s="828"/>
      <c r="Z21" s="828"/>
      <c r="AA21" s="828"/>
      <c r="AB21" s="828"/>
      <c r="AC21" s="828"/>
      <c r="AD21" s="888">
        <f t="shared" si="5"/>
        <v>0</v>
      </c>
      <c r="AE21" s="592">
        <f t="shared" si="6"/>
        <v>0</v>
      </c>
      <c r="AF21" s="828"/>
      <c r="AG21" s="828"/>
      <c r="AH21" s="828"/>
      <c r="AI21" s="834"/>
      <c r="AJ21" s="827"/>
      <c r="AK21" s="829"/>
      <c r="AL21" s="828"/>
      <c r="AM21" s="828"/>
      <c r="AN21" s="593">
        <f t="shared" si="7"/>
        <v>0</v>
      </c>
      <c r="AP21" s="664"/>
      <c r="AQ21" s="664"/>
      <c r="AR21" s="664"/>
      <c r="AU21" s="1135"/>
      <c r="AV21" s="197"/>
      <c r="AW21" s="1136"/>
    </row>
    <row r="22" spans="4:49" ht="15" customHeight="1">
      <c r="D22" s="283"/>
      <c r="E22" s="128"/>
      <c r="F22" s="238" t="s">
        <v>617</v>
      </c>
      <c r="G22" s="229"/>
      <c r="H22" s="828"/>
      <c r="I22" s="828"/>
      <c r="J22" s="828"/>
      <c r="K22" s="828"/>
      <c r="L22" s="828"/>
      <c r="M22" s="828"/>
      <c r="N22" s="888">
        <f t="shared" si="4"/>
        <v>0</v>
      </c>
      <c r="O22" s="828"/>
      <c r="P22" s="828"/>
      <c r="Q22" s="828"/>
      <c r="R22" s="828"/>
      <c r="S22" s="828"/>
      <c r="T22" s="828"/>
      <c r="U22" s="828"/>
      <c r="V22" s="828"/>
      <c r="W22" s="828"/>
      <c r="X22" s="828"/>
      <c r="Y22" s="828"/>
      <c r="Z22" s="828"/>
      <c r="AA22" s="828"/>
      <c r="AB22" s="828"/>
      <c r="AC22" s="828"/>
      <c r="AD22" s="888">
        <f t="shared" si="5"/>
        <v>0</v>
      </c>
      <c r="AE22" s="592">
        <f t="shared" si="6"/>
        <v>0</v>
      </c>
      <c r="AF22" s="828"/>
      <c r="AG22" s="828"/>
      <c r="AH22" s="828"/>
      <c r="AI22" s="834"/>
      <c r="AJ22" s="827"/>
      <c r="AK22" s="829"/>
      <c r="AL22" s="828"/>
      <c r="AM22" s="828"/>
      <c r="AN22" s="593">
        <f t="shared" si="7"/>
        <v>0</v>
      </c>
      <c r="AP22" s="664"/>
      <c r="AQ22" s="664"/>
      <c r="AR22" s="664"/>
      <c r="AU22" s="1135"/>
      <c r="AV22" s="197"/>
      <c r="AW22" s="1136"/>
    </row>
    <row r="23" spans="4:49" ht="14.25">
      <c r="D23" s="283"/>
      <c r="E23" s="128"/>
      <c r="F23" s="239"/>
      <c r="G23" s="229"/>
      <c r="H23" s="828"/>
      <c r="I23" s="828"/>
      <c r="J23" s="828"/>
      <c r="K23" s="828"/>
      <c r="L23" s="828"/>
      <c r="M23" s="828"/>
      <c r="N23" s="888">
        <f t="shared" si="4"/>
        <v>0</v>
      </c>
      <c r="O23" s="828"/>
      <c r="P23" s="828"/>
      <c r="Q23" s="828"/>
      <c r="R23" s="828"/>
      <c r="S23" s="828"/>
      <c r="T23" s="828"/>
      <c r="U23" s="828"/>
      <c r="V23" s="828"/>
      <c r="W23" s="828"/>
      <c r="X23" s="828"/>
      <c r="Y23" s="828"/>
      <c r="Z23" s="828"/>
      <c r="AA23" s="828"/>
      <c r="AB23" s="828"/>
      <c r="AC23" s="828"/>
      <c r="AD23" s="888">
        <f t="shared" si="5"/>
        <v>0</v>
      </c>
      <c r="AE23" s="592">
        <f t="shared" si="6"/>
        <v>0</v>
      </c>
      <c r="AF23" s="828"/>
      <c r="AG23" s="828"/>
      <c r="AH23" s="828"/>
      <c r="AI23" s="834"/>
      <c r="AJ23" s="827"/>
      <c r="AK23" s="829"/>
      <c r="AL23" s="828"/>
      <c r="AM23" s="828"/>
      <c r="AN23" s="593">
        <f t="shared" si="7"/>
        <v>0</v>
      </c>
      <c r="AP23" s="664"/>
      <c r="AQ23" s="664"/>
      <c r="AR23" s="664"/>
      <c r="AU23" s="1135"/>
      <c r="AV23" s="197"/>
      <c r="AW23" s="1136"/>
    </row>
    <row r="24" spans="4:49" ht="14.25">
      <c r="D24" s="283"/>
      <c r="E24" s="128"/>
      <c r="F24" s="239"/>
      <c r="G24" s="229"/>
      <c r="H24" s="828"/>
      <c r="I24" s="828"/>
      <c r="J24" s="828"/>
      <c r="K24" s="828"/>
      <c r="L24" s="828"/>
      <c r="M24" s="828"/>
      <c r="N24" s="888">
        <f t="shared" si="4"/>
        <v>0</v>
      </c>
      <c r="O24" s="828"/>
      <c r="P24" s="828"/>
      <c r="Q24" s="828"/>
      <c r="R24" s="828"/>
      <c r="S24" s="828"/>
      <c r="T24" s="828"/>
      <c r="U24" s="828"/>
      <c r="V24" s="828"/>
      <c r="W24" s="828"/>
      <c r="X24" s="828"/>
      <c r="Y24" s="828"/>
      <c r="Z24" s="828"/>
      <c r="AA24" s="828"/>
      <c r="AB24" s="828"/>
      <c r="AC24" s="828"/>
      <c r="AD24" s="888">
        <f t="shared" si="5"/>
        <v>0</v>
      </c>
      <c r="AE24" s="592">
        <f t="shared" si="6"/>
        <v>0</v>
      </c>
      <c r="AF24" s="828"/>
      <c r="AG24" s="828"/>
      <c r="AH24" s="828"/>
      <c r="AI24" s="834"/>
      <c r="AJ24" s="827"/>
      <c r="AK24" s="829"/>
      <c r="AL24" s="828"/>
      <c r="AM24" s="828"/>
      <c r="AN24" s="593">
        <f t="shared" si="7"/>
        <v>0</v>
      </c>
      <c r="AP24" s="664"/>
      <c r="AQ24" s="664"/>
      <c r="AR24" s="664"/>
      <c r="AU24" s="1135"/>
      <c r="AV24" s="197"/>
      <c r="AW24" s="1136"/>
    </row>
    <row r="25" spans="4:49" ht="14.25">
      <c r="D25" s="283"/>
      <c r="E25" s="128"/>
      <c r="F25" s="239"/>
      <c r="G25" s="229"/>
      <c r="H25" s="828"/>
      <c r="I25" s="828"/>
      <c r="J25" s="828"/>
      <c r="K25" s="828"/>
      <c r="L25" s="828"/>
      <c r="M25" s="828"/>
      <c r="N25" s="888">
        <f t="shared" si="4"/>
        <v>0</v>
      </c>
      <c r="O25" s="828"/>
      <c r="P25" s="828"/>
      <c r="Q25" s="828"/>
      <c r="R25" s="828"/>
      <c r="S25" s="828"/>
      <c r="T25" s="828"/>
      <c r="U25" s="828"/>
      <c r="V25" s="828"/>
      <c r="W25" s="828"/>
      <c r="X25" s="828"/>
      <c r="Y25" s="828"/>
      <c r="Z25" s="828"/>
      <c r="AA25" s="828"/>
      <c r="AB25" s="828"/>
      <c r="AC25" s="828"/>
      <c r="AD25" s="888">
        <f t="shared" si="5"/>
        <v>0</v>
      </c>
      <c r="AE25" s="592">
        <f t="shared" si="6"/>
        <v>0</v>
      </c>
      <c r="AF25" s="828"/>
      <c r="AG25" s="828"/>
      <c r="AH25" s="828"/>
      <c r="AI25" s="834"/>
      <c r="AJ25" s="827"/>
      <c r="AK25" s="829"/>
      <c r="AL25" s="828"/>
      <c r="AM25" s="828"/>
      <c r="AN25" s="593">
        <f t="shared" si="7"/>
        <v>0</v>
      </c>
      <c r="AP25" s="664"/>
      <c r="AQ25" s="664"/>
      <c r="AR25" s="664"/>
      <c r="AU25" s="1135"/>
      <c r="AV25" s="197"/>
      <c r="AW25" s="1136"/>
    </row>
    <row r="26" spans="4:49" ht="14.25">
      <c r="D26" s="283"/>
      <c r="E26" s="128"/>
      <c r="F26" s="239"/>
      <c r="G26" s="229"/>
      <c r="H26" s="828"/>
      <c r="I26" s="828"/>
      <c r="J26" s="828"/>
      <c r="K26" s="828"/>
      <c r="L26" s="828"/>
      <c r="M26" s="828"/>
      <c r="N26" s="888">
        <f t="shared" si="4"/>
        <v>0</v>
      </c>
      <c r="O26" s="828"/>
      <c r="P26" s="828"/>
      <c r="Q26" s="828"/>
      <c r="R26" s="828"/>
      <c r="S26" s="828"/>
      <c r="T26" s="828"/>
      <c r="U26" s="828"/>
      <c r="V26" s="828"/>
      <c r="W26" s="828"/>
      <c r="X26" s="828"/>
      <c r="Y26" s="828"/>
      <c r="Z26" s="828"/>
      <c r="AA26" s="828"/>
      <c r="AB26" s="828"/>
      <c r="AC26" s="828"/>
      <c r="AD26" s="888">
        <f t="shared" si="5"/>
        <v>0</v>
      </c>
      <c r="AE26" s="592">
        <f t="shared" si="6"/>
        <v>0</v>
      </c>
      <c r="AF26" s="828"/>
      <c r="AG26" s="828"/>
      <c r="AH26" s="828"/>
      <c r="AI26" s="834"/>
      <c r="AJ26" s="827"/>
      <c r="AK26" s="829"/>
      <c r="AL26" s="828"/>
      <c r="AM26" s="828"/>
      <c r="AN26" s="593">
        <f t="shared" si="7"/>
        <v>0</v>
      </c>
      <c r="AP26" s="664"/>
      <c r="AQ26" s="664"/>
      <c r="AR26" s="664"/>
      <c r="AU26" s="1135"/>
      <c r="AV26" s="197"/>
      <c r="AW26" s="1136"/>
    </row>
    <row r="27" spans="4:49">
      <c r="D27" s="283"/>
      <c r="E27" s="128"/>
      <c r="F27" s="407" t="s">
        <v>932</v>
      </c>
      <c r="G27" s="229"/>
      <c r="H27" s="603"/>
      <c r="I27" s="603"/>
      <c r="J27" s="603"/>
      <c r="K27" s="603"/>
      <c r="L27" s="603"/>
      <c r="M27" s="603"/>
      <c r="N27" s="890"/>
      <c r="O27" s="603"/>
      <c r="P27" s="603"/>
      <c r="Q27" s="603"/>
      <c r="R27" s="603"/>
      <c r="S27" s="603"/>
      <c r="T27" s="603"/>
      <c r="U27" s="603"/>
      <c r="V27" s="603"/>
      <c r="W27" s="603"/>
      <c r="X27" s="603"/>
      <c r="Y27" s="603"/>
      <c r="Z27" s="603"/>
      <c r="AA27" s="603"/>
      <c r="AB27" s="603"/>
      <c r="AC27" s="603"/>
      <c r="AD27" s="890"/>
      <c r="AE27" s="604"/>
      <c r="AF27" s="603"/>
      <c r="AG27" s="603"/>
      <c r="AH27" s="603"/>
      <c r="AI27" s="1087"/>
      <c r="AJ27" s="602"/>
      <c r="AK27" s="605"/>
      <c r="AL27" s="603"/>
      <c r="AM27" s="603"/>
      <c r="AN27" s="606"/>
      <c r="AP27" s="664"/>
      <c r="AQ27" s="664"/>
      <c r="AR27" s="664"/>
      <c r="AU27" s="1135"/>
      <c r="AV27" s="197"/>
      <c r="AW27" s="1136"/>
    </row>
    <row r="28" spans="4:49" ht="14.25">
      <c r="D28" s="283"/>
      <c r="E28" s="128"/>
      <c r="F28" s="238" t="s">
        <v>753</v>
      </c>
      <c r="G28" s="229"/>
      <c r="H28" s="828"/>
      <c r="I28" s="828"/>
      <c r="J28" s="828"/>
      <c r="K28" s="828"/>
      <c r="L28" s="828"/>
      <c r="M28" s="828"/>
      <c r="N28" s="888">
        <f t="shared" ref="N28:N34" si="8">SUM(H28:M28)</f>
        <v>0</v>
      </c>
      <c r="O28" s="828"/>
      <c r="P28" s="828"/>
      <c r="Q28" s="828"/>
      <c r="R28" s="828"/>
      <c r="S28" s="828"/>
      <c r="T28" s="828"/>
      <c r="U28" s="828"/>
      <c r="V28" s="828"/>
      <c r="W28" s="828"/>
      <c r="X28" s="828"/>
      <c r="Y28" s="828"/>
      <c r="Z28" s="828"/>
      <c r="AA28" s="828"/>
      <c r="AB28" s="828"/>
      <c r="AC28" s="828"/>
      <c r="AD28" s="888">
        <f t="shared" ref="AD28:AD34" si="9">SUM(O28:AC28)</f>
        <v>0</v>
      </c>
      <c r="AE28" s="592">
        <f t="shared" ref="AE28:AE34" si="10">N28+AD28</f>
        <v>0</v>
      </c>
      <c r="AF28" s="828"/>
      <c r="AG28" s="828"/>
      <c r="AH28" s="828"/>
      <c r="AI28" s="834"/>
      <c r="AJ28" s="827"/>
      <c r="AK28" s="829"/>
      <c r="AL28" s="828"/>
      <c r="AM28" s="828"/>
      <c r="AN28" s="593">
        <f t="shared" ref="AN28:AN42" si="11">SUM(AE28:AM28)</f>
        <v>0</v>
      </c>
      <c r="AP28" s="664"/>
      <c r="AQ28" s="664"/>
      <c r="AR28" s="664"/>
      <c r="AU28" s="1135"/>
      <c r="AV28" s="197"/>
      <c r="AW28" s="1136"/>
    </row>
    <row r="29" spans="4:49" ht="14.25">
      <c r="D29" s="283"/>
      <c r="E29" s="128"/>
      <c r="F29" s="160" t="s">
        <v>752</v>
      </c>
      <c r="G29" s="229"/>
      <c r="H29" s="828"/>
      <c r="I29" s="828"/>
      <c r="J29" s="828"/>
      <c r="K29" s="828"/>
      <c r="L29" s="828"/>
      <c r="M29" s="828"/>
      <c r="N29" s="888">
        <f t="shared" si="8"/>
        <v>0</v>
      </c>
      <c r="O29" s="828"/>
      <c r="P29" s="828"/>
      <c r="Q29" s="828"/>
      <c r="R29" s="828"/>
      <c r="S29" s="828"/>
      <c r="T29" s="828"/>
      <c r="U29" s="828"/>
      <c r="V29" s="828"/>
      <c r="W29" s="828"/>
      <c r="X29" s="828"/>
      <c r="Y29" s="828"/>
      <c r="Z29" s="828"/>
      <c r="AA29" s="828"/>
      <c r="AB29" s="828"/>
      <c r="AC29" s="828"/>
      <c r="AD29" s="888">
        <f t="shared" si="9"/>
        <v>0</v>
      </c>
      <c r="AE29" s="592">
        <f t="shared" si="10"/>
        <v>0</v>
      </c>
      <c r="AF29" s="828"/>
      <c r="AG29" s="828"/>
      <c r="AH29" s="828"/>
      <c r="AI29" s="834"/>
      <c r="AJ29" s="827"/>
      <c r="AK29" s="829"/>
      <c r="AL29" s="828"/>
      <c r="AM29" s="828"/>
      <c r="AN29" s="593">
        <f t="shared" si="11"/>
        <v>0</v>
      </c>
      <c r="AP29" s="664"/>
      <c r="AQ29" s="664"/>
      <c r="AR29" s="664"/>
      <c r="AU29" s="1135"/>
      <c r="AV29" s="197"/>
      <c r="AW29" s="1136"/>
    </row>
    <row r="30" spans="4:49" ht="14.25">
      <c r="D30" s="283"/>
      <c r="E30" s="128"/>
      <c r="F30" s="238" t="s">
        <v>617</v>
      </c>
      <c r="G30" s="229"/>
      <c r="H30" s="828"/>
      <c r="I30" s="828"/>
      <c r="J30" s="828"/>
      <c r="K30" s="828"/>
      <c r="L30" s="828"/>
      <c r="M30" s="828"/>
      <c r="N30" s="888">
        <f t="shared" si="8"/>
        <v>0</v>
      </c>
      <c r="O30" s="828"/>
      <c r="P30" s="828"/>
      <c r="Q30" s="828"/>
      <c r="R30" s="828"/>
      <c r="S30" s="828"/>
      <c r="T30" s="828"/>
      <c r="U30" s="828"/>
      <c r="V30" s="828"/>
      <c r="W30" s="828"/>
      <c r="X30" s="828"/>
      <c r="Y30" s="828"/>
      <c r="Z30" s="828"/>
      <c r="AA30" s="828"/>
      <c r="AB30" s="828"/>
      <c r="AC30" s="828"/>
      <c r="AD30" s="888">
        <f t="shared" si="9"/>
        <v>0</v>
      </c>
      <c r="AE30" s="592">
        <f t="shared" si="10"/>
        <v>0</v>
      </c>
      <c r="AF30" s="828"/>
      <c r="AG30" s="828"/>
      <c r="AH30" s="828"/>
      <c r="AI30" s="834"/>
      <c r="AJ30" s="827"/>
      <c r="AK30" s="829"/>
      <c r="AL30" s="828"/>
      <c r="AM30" s="828"/>
      <c r="AN30" s="593">
        <f t="shared" si="11"/>
        <v>0</v>
      </c>
      <c r="AP30" s="664"/>
      <c r="AQ30" s="664"/>
      <c r="AR30" s="664"/>
      <c r="AU30" s="1135"/>
      <c r="AV30" s="197"/>
      <c r="AW30" s="1136"/>
    </row>
    <row r="31" spans="4:49" ht="14.25">
      <c r="D31" s="283"/>
      <c r="E31" s="128"/>
      <c r="F31" s="239"/>
      <c r="G31" s="229"/>
      <c r="H31" s="828"/>
      <c r="I31" s="828"/>
      <c r="J31" s="828"/>
      <c r="K31" s="828"/>
      <c r="L31" s="828"/>
      <c r="M31" s="828"/>
      <c r="N31" s="888">
        <f t="shared" si="8"/>
        <v>0</v>
      </c>
      <c r="O31" s="828"/>
      <c r="P31" s="828"/>
      <c r="Q31" s="828"/>
      <c r="R31" s="828"/>
      <c r="S31" s="828"/>
      <c r="T31" s="828"/>
      <c r="U31" s="828"/>
      <c r="V31" s="828"/>
      <c r="W31" s="828"/>
      <c r="X31" s="828"/>
      <c r="Y31" s="828"/>
      <c r="Z31" s="828"/>
      <c r="AA31" s="828"/>
      <c r="AB31" s="828"/>
      <c r="AC31" s="828"/>
      <c r="AD31" s="888">
        <f t="shared" si="9"/>
        <v>0</v>
      </c>
      <c r="AE31" s="592">
        <f t="shared" si="10"/>
        <v>0</v>
      </c>
      <c r="AF31" s="828"/>
      <c r="AG31" s="828"/>
      <c r="AH31" s="828"/>
      <c r="AI31" s="834"/>
      <c r="AJ31" s="827"/>
      <c r="AK31" s="829"/>
      <c r="AL31" s="828"/>
      <c r="AM31" s="828"/>
      <c r="AN31" s="593">
        <f>SUM(AE31:AM31)</f>
        <v>0</v>
      </c>
      <c r="AP31" s="664"/>
      <c r="AQ31" s="664"/>
      <c r="AR31" s="664"/>
      <c r="AU31" s="1135"/>
      <c r="AV31" s="197"/>
      <c r="AW31" s="1136"/>
    </row>
    <row r="32" spans="4:49" ht="14.25">
      <c r="D32" s="283"/>
      <c r="E32" s="128"/>
      <c r="F32" s="239"/>
      <c r="G32" s="229"/>
      <c r="H32" s="828"/>
      <c r="I32" s="828"/>
      <c r="J32" s="828"/>
      <c r="K32" s="828"/>
      <c r="L32" s="828"/>
      <c r="M32" s="828"/>
      <c r="N32" s="888">
        <f t="shared" si="8"/>
        <v>0</v>
      </c>
      <c r="O32" s="828"/>
      <c r="P32" s="828"/>
      <c r="Q32" s="828"/>
      <c r="R32" s="828"/>
      <c r="S32" s="828"/>
      <c r="T32" s="828"/>
      <c r="U32" s="828"/>
      <c r="V32" s="828"/>
      <c r="W32" s="828"/>
      <c r="X32" s="828"/>
      <c r="Y32" s="828"/>
      <c r="Z32" s="828"/>
      <c r="AA32" s="828"/>
      <c r="AB32" s="828"/>
      <c r="AC32" s="828"/>
      <c r="AD32" s="888">
        <f t="shared" si="9"/>
        <v>0</v>
      </c>
      <c r="AE32" s="592">
        <f t="shared" si="10"/>
        <v>0</v>
      </c>
      <c r="AF32" s="828"/>
      <c r="AG32" s="828"/>
      <c r="AH32" s="828"/>
      <c r="AI32" s="834"/>
      <c r="AJ32" s="827"/>
      <c r="AK32" s="829"/>
      <c r="AL32" s="828"/>
      <c r="AM32" s="828"/>
      <c r="AN32" s="593">
        <f>SUM(AE32:AM32)</f>
        <v>0</v>
      </c>
      <c r="AP32" s="664"/>
      <c r="AQ32" s="664"/>
      <c r="AR32" s="664"/>
      <c r="AU32" s="1135"/>
      <c r="AV32" s="197"/>
      <c r="AW32" s="1136"/>
    </row>
    <row r="33" spans="4:49" ht="14.25">
      <c r="D33" s="283"/>
      <c r="E33" s="128"/>
      <c r="F33" s="239"/>
      <c r="G33" s="229"/>
      <c r="H33" s="828"/>
      <c r="I33" s="828"/>
      <c r="J33" s="828"/>
      <c r="K33" s="828"/>
      <c r="L33" s="828"/>
      <c r="M33" s="828"/>
      <c r="N33" s="888">
        <f t="shared" si="8"/>
        <v>0</v>
      </c>
      <c r="O33" s="828"/>
      <c r="P33" s="828"/>
      <c r="Q33" s="828"/>
      <c r="R33" s="828"/>
      <c r="S33" s="828"/>
      <c r="T33" s="828"/>
      <c r="U33" s="828"/>
      <c r="V33" s="828"/>
      <c r="W33" s="828"/>
      <c r="X33" s="828"/>
      <c r="Y33" s="828"/>
      <c r="Z33" s="828"/>
      <c r="AA33" s="828"/>
      <c r="AB33" s="828"/>
      <c r="AC33" s="828"/>
      <c r="AD33" s="888">
        <f t="shared" si="9"/>
        <v>0</v>
      </c>
      <c r="AE33" s="592">
        <f t="shared" si="10"/>
        <v>0</v>
      </c>
      <c r="AF33" s="828"/>
      <c r="AG33" s="828"/>
      <c r="AH33" s="828"/>
      <c r="AI33" s="834"/>
      <c r="AJ33" s="827"/>
      <c r="AK33" s="829"/>
      <c r="AL33" s="828"/>
      <c r="AM33" s="828"/>
      <c r="AN33" s="593">
        <f t="shared" si="11"/>
        <v>0</v>
      </c>
      <c r="AP33" s="664"/>
      <c r="AQ33" s="664"/>
      <c r="AR33" s="664"/>
      <c r="AU33" s="1135"/>
      <c r="AV33" s="197"/>
      <c r="AW33" s="1136"/>
    </row>
    <row r="34" spans="4:49" ht="14.25">
      <c r="D34" s="283"/>
      <c r="E34" s="128"/>
      <c r="F34" s="239"/>
      <c r="G34" s="229"/>
      <c r="H34" s="828"/>
      <c r="I34" s="828"/>
      <c r="J34" s="828"/>
      <c r="K34" s="828"/>
      <c r="L34" s="828"/>
      <c r="M34" s="828"/>
      <c r="N34" s="888">
        <f t="shared" si="8"/>
        <v>0</v>
      </c>
      <c r="O34" s="828"/>
      <c r="P34" s="828"/>
      <c r="Q34" s="828"/>
      <c r="R34" s="828"/>
      <c r="S34" s="828"/>
      <c r="T34" s="828"/>
      <c r="U34" s="828"/>
      <c r="V34" s="828"/>
      <c r="W34" s="828"/>
      <c r="X34" s="828"/>
      <c r="Y34" s="828"/>
      <c r="Z34" s="828"/>
      <c r="AA34" s="828"/>
      <c r="AB34" s="828"/>
      <c r="AC34" s="828"/>
      <c r="AD34" s="888">
        <f t="shared" si="9"/>
        <v>0</v>
      </c>
      <c r="AE34" s="592">
        <f t="shared" si="10"/>
        <v>0</v>
      </c>
      <c r="AF34" s="828"/>
      <c r="AG34" s="828"/>
      <c r="AH34" s="828"/>
      <c r="AI34" s="834"/>
      <c r="AJ34" s="827"/>
      <c r="AK34" s="829"/>
      <c r="AL34" s="828"/>
      <c r="AM34" s="828"/>
      <c r="AN34" s="593">
        <f t="shared" si="11"/>
        <v>0</v>
      </c>
      <c r="AP34" s="664"/>
      <c r="AQ34" s="664"/>
      <c r="AR34" s="664"/>
      <c r="AU34" s="1135"/>
      <c r="AV34" s="197"/>
      <c r="AW34" s="1136"/>
    </row>
    <row r="35" spans="4:49" ht="15.75" thickBot="1">
      <c r="D35" s="283"/>
      <c r="E35" s="128"/>
      <c r="F35" s="407" t="s">
        <v>1117</v>
      </c>
      <c r="G35" s="229"/>
      <c r="H35" s="603"/>
      <c r="I35" s="603"/>
      <c r="J35" s="603"/>
      <c r="K35" s="603"/>
      <c r="L35" s="603"/>
      <c r="M35" s="603"/>
      <c r="N35" s="890"/>
      <c r="O35" s="603"/>
      <c r="P35" s="603"/>
      <c r="Q35" s="603"/>
      <c r="R35" s="603"/>
      <c r="S35" s="603"/>
      <c r="T35" s="603"/>
      <c r="U35" s="603"/>
      <c r="V35" s="603"/>
      <c r="W35" s="603"/>
      <c r="X35" s="603"/>
      <c r="Y35" s="603"/>
      <c r="Z35" s="603"/>
      <c r="AA35" s="603"/>
      <c r="AB35" s="603"/>
      <c r="AC35" s="603"/>
      <c r="AD35" s="890"/>
      <c r="AE35" s="604"/>
      <c r="AF35" s="603"/>
      <c r="AG35" s="603"/>
      <c r="AH35" s="603"/>
      <c r="AI35" s="1087"/>
      <c r="AJ35" s="602"/>
      <c r="AK35" s="605"/>
      <c r="AL35" s="603"/>
      <c r="AM35" s="603"/>
      <c r="AN35" s="606"/>
      <c r="AP35" s="664"/>
      <c r="AQ35" s="664"/>
      <c r="AR35" s="664"/>
      <c r="AU35" s="1135"/>
      <c r="AV35" s="197"/>
      <c r="AW35" s="1136"/>
    </row>
    <row r="36" spans="4:49" ht="14.25">
      <c r="D36" s="283"/>
      <c r="E36" s="128"/>
      <c r="F36" s="238" t="s">
        <v>753</v>
      </c>
      <c r="G36" s="229"/>
      <c r="H36" s="828"/>
      <c r="I36" s="828"/>
      <c r="J36" s="828"/>
      <c r="K36" s="828"/>
      <c r="L36" s="828"/>
      <c r="M36" s="828"/>
      <c r="N36" s="888">
        <f t="shared" ref="N36:N42" si="12">SUM(H36:M36)</f>
        <v>0</v>
      </c>
      <c r="O36" s="828"/>
      <c r="P36" s="828"/>
      <c r="Q36" s="828"/>
      <c r="R36" s="828"/>
      <c r="S36" s="828"/>
      <c r="T36" s="828"/>
      <c r="U36" s="828"/>
      <c r="V36" s="828"/>
      <c r="W36" s="828"/>
      <c r="X36" s="828"/>
      <c r="Y36" s="828"/>
      <c r="Z36" s="828"/>
      <c r="AA36" s="828"/>
      <c r="AB36" s="828"/>
      <c r="AC36" s="828"/>
      <c r="AD36" s="888">
        <f t="shared" ref="AD36:AD42" si="13">SUM(O36:AC36)</f>
        <v>0</v>
      </c>
      <c r="AE36" s="592">
        <f t="shared" ref="AE36:AE42" si="14">N36+AD36</f>
        <v>0</v>
      </c>
      <c r="AF36" s="828"/>
      <c r="AG36" s="828"/>
      <c r="AH36" s="828"/>
      <c r="AI36" s="834"/>
      <c r="AJ36" s="827"/>
      <c r="AK36" s="829"/>
      <c r="AL36" s="828"/>
      <c r="AM36" s="828"/>
      <c r="AN36" s="593">
        <f t="shared" si="11"/>
        <v>0</v>
      </c>
      <c r="AP36" s="1104">
        <f>+AN36</f>
        <v>0</v>
      </c>
      <c r="AQ36" s="1049"/>
      <c r="AR36" s="1050"/>
      <c r="AU36" s="1137">
        <f>SUM(H36:I36)</f>
        <v>0</v>
      </c>
      <c r="AV36" s="1130">
        <f>SUM(J36:M36)</f>
        <v>0</v>
      </c>
      <c r="AW36" s="1138">
        <f>AD36</f>
        <v>0</v>
      </c>
    </row>
    <row r="37" spans="4:49" ht="14.25">
      <c r="D37" s="283"/>
      <c r="E37" s="128"/>
      <c r="F37" s="160" t="s">
        <v>752</v>
      </c>
      <c r="G37" s="229"/>
      <c r="H37" s="828"/>
      <c r="I37" s="828"/>
      <c r="J37" s="828"/>
      <c r="K37" s="828"/>
      <c r="L37" s="828"/>
      <c r="M37" s="828"/>
      <c r="N37" s="888">
        <f t="shared" si="12"/>
        <v>0</v>
      </c>
      <c r="O37" s="828"/>
      <c r="P37" s="828"/>
      <c r="Q37" s="828"/>
      <c r="R37" s="828"/>
      <c r="S37" s="828"/>
      <c r="T37" s="828"/>
      <c r="U37" s="828"/>
      <c r="V37" s="828"/>
      <c r="W37" s="828"/>
      <c r="X37" s="828"/>
      <c r="Y37" s="828"/>
      <c r="Z37" s="828"/>
      <c r="AA37" s="828"/>
      <c r="AB37" s="828"/>
      <c r="AC37" s="828"/>
      <c r="AD37" s="888">
        <f t="shared" si="13"/>
        <v>0</v>
      </c>
      <c r="AE37" s="592">
        <f t="shared" si="14"/>
        <v>0</v>
      </c>
      <c r="AF37" s="828"/>
      <c r="AG37" s="828"/>
      <c r="AH37" s="828"/>
      <c r="AI37" s="834"/>
      <c r="AJ37" s="827"/>
      <c r="AK37" s="829"/>
      <c r="AL37" s="828"/>
      <c r="AM37" s="828"/>
      <c r="AN37" s="593">
        <f t="shared" si="11"/>
        <v>0</v>
      </c>
      <c r="AP37" s="1051"/>
      <c r="AQ37" s="664">
        <f>+AN37</f>
        <v>0</v>
      </c>
      <c r="AR37" s="1052"/>
      <c r="AU37" s="1137">
        <f>SUM(H37:I37)</f>
        <v>0</v>
      </c>
      <c r="AV37" s="1130">
        <f>SUM(J37:M37)</f>
        <v>0</v>
      </c>
      <c r="AW37" s="1138">
        <f>AD37</f>
        <v>0</v>
      </c>
    </row>
    <row r="38" spans="4:49" thickBot="1">
      <c r="D38" s="283"/>
      <c r="E38" s="128"/>
      <c r="F38" s="238" t="s">
        <v>617</v>
      </c>
      <c r="G38" s="229"/>
      <c r="H38" s="828"/>
      <c r="I38" s="828"/>
      <c r="J38" s="828"/>
      <c r="K38" s="828"/>
      <c r="L38" s="828"/>
      <c r="M38" s="828"/>
      <c r="N38" s="888">
        <f t="shared" si="12"/>
        <v>0</v>
      </c>
      <c r="O38" s="828"/>
      <c r="P38" s="828"/>
      <c r="Q38" s="828"/>
      <c r="R38" s="828"/>
      <c r="S38" s="828"/>
      <c r="T38" s="828"/>
      <c r="U38" s="828"/>
      <c r="V38" s="828"/>
      <c r="W38" s="828"/>
      <c r="X38" s="828"/>
      <c r="Y38" s="828"/>
      <c r="Z38" s="828"/>
      <c r="AA38" s="828"/>
      <c r="AB38" s="828"/>
      <c r="AC38" s="828"/>
      <c r="AD38" s="888">
        <f t="shared" si="13"/>
        <v>0</v>
      </c>
      <c r="AE38" s="592">
        <f t="shared" si="14"/>
        <v>0</v>
      </c>
      <c r="AF38" s="828"/>
      <c r="AG38" s="828"/>
      <c r="AH38" s="828"/>
      <c r="AI38" s="834"/>
      <c r="AJ38" s="827"/>
      <c r="AK38" s="829"/>
      <c r="AL38" s="828"/>
      <c r="AM38" s="828"/>
      <c r="AN38" s="593">
        <f t="shared" si="11"/>
        <v>0</v>
      </c>
      <c r="AP38" s="1053"/>
      <c r="AQ38" s="1054"/>
      <c r="AR38" s="1055">
        <f>+AN38</f>
        <v>0</v>
      </c>
      <c r="AU38" s="1135"/>
      <c r="AV38" s="197"/>
      <c r="AW38" s="1136"/>
    </row>
    <row r="39" spans="4:49" ht="14.25">
      <c r="E39" s="128"/>
      <c r="F39" s="239"/>
      <c r="G39" s="229"/>
      <c r="H39" s="828"/>
      <c r="I39" s="828"/>
      <c r="J39" s="828"/>
      <c r="K39" s="828"/>
      <c r="L39" s="828"/>
      <c r="M39" s="828"/>
      <c r="N39" s="888">
        <f t="shared" si="12"/>
        <v>0</v>
      </c>
      <c r="O39" s="828"/>
      <c r="P39" s="828"/>
      <c r="Q39" s="828"/>
      <c r="R39" s="828"/>
      <c r="S39" s="828"/>
      <c r="T39" s="828"/>
      <c r="U39" s="828"/>
      <c r="V39" s="828"/>
      <c r="W39" s="828"/>
      <c r="X39" s="828"/>
      <c r="Y39" s="828"/>
      <c r="Z39" s="828"/>
      <c r="AA39" s="828"/>
      <c r="AB39" s="828"/>
      <c r="AC39" s="828"/>
      <c r="AD39" s="888">
        <f t="shared" si="13"/>
        <v>0</v>
      </c>
      <c r="AE39" s="592">
        <f t="shared" si="14"/>
        <v>0</v>
      </c>
      <c r="AF39" s="828"/>
      <c r="AG39" s="828"/>
      <c r="AH39" s="828"/>
      <c r="AI39" s="834"/>
      <c r="AJ39" s="827"/>
      <c r="AK39" s="829"/>
      <c r="AL39" s="828"/>
      <c r="AM39" s="828"/>
      <c r="AN39" s="593">
        <f>SUM(AE39:AM39)</f>
        <v>0</v>
      </c>
      <c r="AO39" s="145"/>
      <c r="AP39" s="556"/>
      <c r="AQ39" s="556"/>
      <c r="AR39" s="556"/>
      <c r="AS39" s="145"/>
      <c r="AT39" s="145"/>
      <c r="AU39" s="1139"/>
      <c r="AV39" s="256"/>
      <c r="AW39" s="1136"/>
    </row>
    <row r="40" spans="4:49" ht="14.25">
      <c r="E40" s="128"/>
      <c r="F40" s="239"/>
      <c r="G40" s="229"/>
      <c r="H40" s="828"/>
      <c r="I40" s="828"/>
      <c r="J40" s="828"/>
      <c r="K40" s="828"/>
      <c r="L40" s="828"/>
      <c r="M40" s="828"/>
      <c r="N40" s="888">
        <f t="shared" si="12"/>
        <v>0</v>
      </c>
      <c r="O40" s="828"/>
      <c r="P40" s="828"/>
      <c r="Q40" s="828"/>
      <c r="R40" s="828"/>
      <c r="S40" s="828"/>
      <c r="T40" s="828"/>
      <c r="U40" s="828"/>
      <c r="V40" s="828"/>
      <c r="W40" s="828"/>
      <c r="X40" s="828"/>
      <c r="Y40" s="828"/>
      <c r="Z40" s="828"/>
      <c r="AA40" s="828"/>
      <c r="AB40" s="828"/>
      <c r="AC40" s="828"/>
      <c r="AD40" s="888">
        <f t="shared" si="13"/>
        <v>0</v>
      </c>
      <c r="AE40" s="592">
        <f t="shared" si="14"/>
        <v>0</v>
      </c>
      <c r="AF40" s="828"/>
      <c r="AG40" s="828"/>
      <c r="AH40" s="828"/>
      <c r="AI40" s="834"/>
      <c r="AJ40" s="827"/>
      <c r="AK40" s="829"/>
      <c r="AL40" s="828"/>
      <c r="AM40" s="828"/>
      <c r="AN40" s="593">
        <f>SUM(AE40:AM40)</f>
        <v>0</v>
      </c>
      <c r="AO40" s="145"/>
      <c r="AP40" s="556"/>
      <c r="AQ40" s="556"/>
      <c r="AR40" s="556"/>
      <c r="AS40" s="145"/>
      <c r="AT40" s="145"/>
      <c r="AU40" s="1139"/>
      <c r="AV40" s="256"/>
      <c r="AW40" s="1136"/>
    </row>
    <row r="41" spans="4:49" ht="14.25">
      <c r="E41" s="128"/>
      <c r="F41" s="239"/>
      <c r="G41" s="229"/>
      <c r="H41" s="828"/>
      <c r="I41" s="828"/>
      <c r="J41" s="828"/>
      <c r="K41" s="828"/>
      <c r="L41" s="828"/>
      <c r="M41" s="828"/>
      <c r="N41" s="888">
        <f t="shared" si="12"/>
        <v>0</v>
      </c>
      <c r="O41" s="828"/>
      <c r="P41" s="828"/>
      <c r="Q41" s="828"/>
      <c r="R41" s="828"/>
      <c r="S41" s="828"/>
      <c r="T41" s="828"/>
      <c r="U41" s="828"/>
      <c r="V41" s="828"/>
      <c r="W41" s="828"/>
      <c r="X41" s="828"/>
      <c r="Y41" s="828"/>
      <c r="Z41" s="828"/>
      <c r="AA41" s="828"/>
      <c r="AB41" s="828"/>
      <c r="AC41" s="828"/>
      <c r="AD41" s="888">
        <f t="shared" si="13"/>
        <v>0</v>
      </c>
      <c r="AE41" s="592">
        <f t="shared" si="14"/>
        <v>0</v>
      </c>
      <c r="AF41" s="828"/>
      <c r="AG41" s="828"/>
      <c r="AH41" s="828"/>
      <c r="AI41" s="834"/>
      <c r="AJ41" s="827"/>
      <c r="AK41" s="829"/>
      <c r="AL41" s="828"/>
      <c r="AM41" s="828"/>
      <c r="AN41" s="593">
        <f t="shared" si="11"/>
        <v>0</v>
      </c>
      <c r="AO41" s="145"/>
      <c r="AP41" s="556"/>
      <c r="AQ41" s="556"/>
      <c r="AR41" s="556"/>
      <c r="AS41" s="145"/>
      <c r="AT41" s="145"/>
      <c r="AU41" s="1139"/>
      <c r="AV41" s="256"/>
      <c r="AW41" s="1136"/>
    </row>
    <row r="42" spans="4:49" ht="14.25">
      <c r="E42" s="128"/>
      <c r="F42" s="239"/>
      <c r="G42" s="229"/>
      <c r="H42" s="828"/>
      <c r="I42" s="828"/>
      <c r="J42" s="828"/>
      <c r="K42" s="828"/>
      <c r="L42" s="828"/>
      <c r="M42" s="828"/>
      <c r="N42" s="888">
        <f t="shared" si="12"/>
        <v>0</v>
      </c>
      <c r="O42" s="828"/>
      <c r="P42" s="828"/>
      <c r="Q42" s="828"/>
      <c r="R42" s="828"/>
      <c r="S42" s="828"/>
      <c r="T42" s="828"/>
      <c r="U42" s="828"/>
      <c r="V42" s="828"/>
      <c r="W42" s="828"/>
      <c r="X42" s="828"/>
      <c r="Y42" s="828"/>
      <c r="Z42" s="828"/>
      <c r="AA42" s="828"/>
      <c r="AB42" s="828"/>
      <c r="AC42" s="828"/>
      <c r="AD42" s="888">
        <f t="shared" si="13"/>
        <v>0</v>
      </c>
      <c r="AE42" s="592">
        <f t="shared" si="14"/>
        <v>0</v>
      </c>
      <c r="AF42" s="828"/>
      <c r="AG42" s="828"/>
      <c r="AH42" s="828"/>
      <c r="AI42" s="834"/>
      <c r="AJ42" s="827"/>
      <c r="AK42" s="829"/>
      <c r="AL42" s="828"/>
      <c r="AM42" s="828"/>
      <c r="AN42" s="593">
        <f t="shared" si="11"/>
        <v>0</v>
      </c>
      <c r="AO42" s="145"/>
      <c r="AP42" s="556"/>
      <c r="AQ42" s="556"/>
      <c r="AR42" s="556"/>
      <c r="AS42" s="145"/>
      <c r="AT42" s="145"/>
      <c r="AU42" s="1139"/>
      <c r="AV42" s="256"/>
      <c r="AW42" s="1136"/>
    </row>
    <row r="43" spans="4:49">
      <c r="E43" s="128"/>
      <c r="F43" s="407" t="s">
        <v>1116</v>
      </c>
      <c r="G43" s="229"/>
      <c r="H43" s="176"/>
      <c r="I43" s="176"/>
      <c r="J43" s="176"/>
      <c r="K43" s="884"/>
      <c r="L43" s="176"/>
      <c r="M43" s="176"/>
      <c r="N43" s="889"/>
      <c r="O43" s="176"/>
      <c r="P43" s="176"/>
      <c r="Q43" s="176"/>
      <c r="R43" s="176"/>
      <c r="S43" s="176"/>
      <c r="T43" s="176"/>
      <c r="U43" s="176"/>
      <c r="V43" s="176"/>
      <c r="W43" s="176"/>
      <c r="X43" s="176"/>
      <c r="Y43" s="176"/>
      <c r="Z43" s="176"/>
      <c r="AA43" s="176"/>
      <c r="AB43" s="176"/>
      <c r="AC43" s="884"/>
      <c r="AD43" s="889"/>
      <c r="AE43" s="885"/>
      <c r="AF43" s="884"/>
      <c r="AG43" s="128"/>
      <c r="AH43" s="128"/>
      <c r="AI43" s="1528"/>
      <c r="AJ43" s="161"/>
      <c r="AK43" s="589"/>
      <c r="AL43" s="128"/>
      <c r="AM43" s="128"/>
      <c r="AN43" s="886"/>
      <c r="AP43" s="664"/>
      <c r="AQ43" s="664"/>
      <c r="AR43" s="664"/>
      <c r="AU43" s="1135"/>
      <c r="AV43" s="197"/>
      <c r="AW43" s="1136"/>
    </row>
    <row r="44" spans="4:49" ht="14.25">
      <c r="D44" s="283"/>
      <c r="E44" s="128"/>
      <c r="F44" s="238" t="s">
        <v>753</v>
      </c>
      <c r="G44" s="229"/>
      <c r="H44" s="583">
        <f t="shared" ref="H44:M46" si="15">SUM(H12,H20,H28,H36)</f>
        <v>0</v>
      </c>
      <c r="I44" s="583">
        <f t="shared" si="15"/>
        <v>0</v>
      </c>
      <c r="J44" s="583">
        <f t="shared" si="15"/>
        <v>0</v>
      </c>
      <c r="K44" s="583">
        <f t="shared" si="15"/>
        <v>0</v>
      </c>
      <c r="L44" s="583">
        <f t="shared" si="15"/>
        <v>0</v>
      </c>
      <c r="M44" s="583">
        <f t="shared" si="15"/>
        <v>0</v>
      </c>
      <c r="N44" s="888">
        <f t="shared" ref="N44:N50" si="16">SUM(H44:M44)</f>
        <v>0</v>
      </c>
      <c r="O44" s="583">
        <f t="shared" ref="O44:AC44" si="17">SUM(O12,O20,O28,O36)</f>
        <v>0</v>
      </c>
      <c r="P44" s="583">
        <f t="shared" si="17"/>
        <v>0</v>
      </c>
      <c r="Q44" s="583">
        <f t="shared" si="17"/>
        <v>0</v>
      </c>
      <c r="R44" s="583">
        <f t="shared" si="17"/>
        <v>0</v>
      </c>
      <c r="S44" s="583">
        <f t="shared" si="17"/>
        <v>0</v>
      </c>
      <c r="T44" s="583">
        <f t="shared" si="17"/>
        <v>0</v>
      </c>
      <c r="U44" s="583">
        <f t="shared" si="17"/>
        <v>0</v>
      </c>
      <c r="V44" s="583">
        <f t="shared" si="17"/>
        <v>0</v>
      </c>
      <c r="W44" s="583">
        <f t="shared" si="17"/>
        <v>0</v>
      </c>
      <c r="X44" s="583">
        <f t="shared" si="17"/>
        <v>0</v>
      </c>
      <c r="Y44" s="583">
        <f t="shared" si="17"/>
        <v>0</v>
      </c>
      <c r="Z44" s="583">
        <f t="shared" si="17"/>
        <v>0</v>
      </c>
      <c r="AA44" s="583">
        <f t="shared" si="17"/>
        <v>0</v>
      </c>
      <c r="AB44" s="583">
        <f t="shared" si="17"/>
        <v>0</v>
      </c>
      <c r="AC44" s="583">
        <f t="shared" si="17"/>
        <v>0</v>
      </c>
      <c r="AD44" s="888">
        <f t="shared" ref="AD44:AD50" si="18">SUM(O44:AC44)</f>
        <v>0</v>
      </c>
      <c r="AE44" s="592">
        <f t="shared" ref="AE44:AE50" si="19">N44+AD44</f>
        <v>0</v>
      </c>
      <c r="AF44" s="583">
        <f t="shared" ref="AF44:AM46" si="20">SUM(AF12,AF20,AF28,AF36)</f>
        <v>0</v>
      </c>
      <c r="AG44" s="583">
        <f t="shared" si="20"/>
        <v>0</v>
      </c>
      <c r="AH44" s="583">
        <f t="shared" si="20"/>
        <v>0</v>
      </c>
      <c r="AI44" s="574">
        <f t="shared" ref="AI44:AI50" si="21">SUM(AI12,AI20,AI28,AI36)</f>
        <v>0</v>
      </c>
      <c r="AJ44" s="594">
        <f t="shared" si="20"/>
        <v>0</v>
      </c>
      <c r="AK44" s="577">
        <f t="shared" si="20"/>
        <v>0</v>
      </c>
      <c r="AL44" s="583">
        <f t="shared" si="20"/>
        <v>0</v>
      </c>
      <c r="AM44" s="583">
        <f t="shared" si="20"/>
        <v>0</v>
      </c>
      <c r="AN44" s="593">
        <f t="shared" ref="AN44:AN50" si="22">SUM(AE44:AM44)</f>
        <v>0</v>
      </c>
      <c r="AP44" s="664"/>
      <c r="AQ44" s="664"/>
      <c r="AR44" s="664"/>
      <c r="AU44" s="1135"/>
      <c r="AV44" s="197"/>
      <c r="AW44" s="1136"/>
    </row>
    <row r="45" spans="4:49" ht="14.25">
      <c r="D45" s="283"/>
      <c r="E45" s="128"/>
      <c r="F45" s="160" t="s">
        <v>752</v>
      </c>
      <c r="G45" s="229"/>
      <c r="H45" s="583">
        <f t="shared" si="15"/>
        <v>0</v>
      </c>
      <c r="I45" s="583">
        <f t="shared" si="15"/>
        <v>0</v>
      </c>
      <c r="J45" s="583">
        <f t="shared" si="15"/>
        <v>0</v>
      </c>
      <c r="K45" s="583">
        <f t="shared" si="15"/>
        <v>0</v>
      </c>
      <c r="L45" s="583">
        <f t="shared" si="15"/>
        <v>0</v>
      </c>
      <c r="M45" s="583">
        <f t="shared" si="15"/>
        <v>0</v>
      </c>
      <c r="N45" s="888">
        <f t="shared" si="16"/>
        <v>0</v>
      </c>
      <c r="O45" s="583">
        <f t="shared" ref="O45:AC45" si="23">SUM(O13,O21,O29,O37)</f>
        <v>0</v>
      </c>
      <c r="P45" s="583">
        <f t="shared" si="23"/>
        <v>0</v>
      </c>
      <c r="Q45" s="583">
        <f t="shared" si="23"/>
        <v>0</v>
      </c>
      <c r="R45" s="583">
        <f t="shared" si="23"/>
        <v>0</v>
      </c>
      <c r="S45" s="583">
        <f t="shared" si="23"/>
        <v>0</v>
      </c>
      <c r="T45" s="583">
        <f t="shared" si="23"/>
        <v>0</v>
      </c>
      <c r="U45" s="583">
        <f t="shared" si="23"/>
        <v>0</v>
      </c>
      <c r="V45" s="583">
        <f t="shared" si="23"/>
        <v>0</v>
      </c>
      <c r="W45" s="583">
        <f t="shared" si="23"/>
        <v>0</v>
      </c>
      <c r="X45" s="583">
        <f t="shared" si="23"/>
        <v>0</v>
      </c>
      <c r="Y45" s="583">
        <f t="shared" si="23"/>
        <v>0</v>
      </c>
      <c r="Z45" s="583">
        <f t="shared" si="23"/>
        <v>0</v>
      </c>
      <c r="AA45" s="583">
        <f t="shared" si="23"/>
        <v>0</v>
      </c>
      <c r="AB45" s="583">
        <f t="shared" si="23"/>
        <v>0</v>
      </c>
      <c r="AC45" s="583">
        <f t="shared" si="23"/>
        <v>0</v>
      </c>
      <c r="AD45" s="888">
        <f t="shared" si="18"/>
        <v>0</v>
      </c>
      <c r="AE45" s="592">
        <f t="shared" si="19"/>
        <v>0</v>
      </c>
      <c r="AF45" s="583">
        <f t="shared" si="20"/>
        <v>0</v>
      </c>
      <c r="AG45" s="583">
        <f t="shared" si="20"/>
        <v>0</v>
      </c>
      <c r="AH45" s="583">
        <f t="shared" si="20"/>
        <v>0</v>
      </c>
      <c r="AI45" s="574">
        <f t="shared" si="21"/>
        <v>0</v>
      </c>
      <c r="AJ45" s="594">
        <f t="shared" si="20"/>
        <v>0</v>
      </c>
      <c r="AK45" s="577">
        <f t="shared" si="20"/>
        <v>0</v>
      </c>
      <c r="AL45" s="583">
        <f t="shared" si="20"/>
        <v>0</v>
      </c>
      <c r="AM45" s="583">
        <f t="shared" si="20"/>
        <v>0</v>
      </c>
      <c r="AN45" s="593">
        <f t="shared" si="22"/>
        <v>0</v>
      </c>
      <c r="AP45" s="664"/>
      <c r="AQ45" s="664"/>
      <c r="AR45" s="664"/>
      <c r="AU45" s="1135"/>
      <c r="AV45" s="197"/>
      <c r="AW45" s="1136"/>
    </row>
    <row r="46" spans="4:49" ht="14.25">
      <c r="D46" s="283"/>
      <c r="E46" s="128"/>
      <c r="F46" s="238" t="s">
        <v>617</v>
      </c>
      <c r="G46" s="229"/>
      <c r="H46" s="583">
        <f t="shared" si="15"/>
        <v>0</v>
      </c>
      <c r="I46" s="583">
        <f t="shared" si="15"/>
        <v>0</v>
      </c>
      <c r="J46" s="583">
        <f t="shared" si="15"/>
        <v>0</v>
      </c>
      <c r="K46" s="583">
        <f t="shared" si="15"/>
        <v>0</v>
      </c>
      <c r="L46" s="583">
        <f t="shared" si="15"/>
        <v>0</v>
      </c>
      <c r="M46" s="583">
        <f t="shared" si="15"/>
        <v>0</v>
      </c>
      <c r="N46" s="888">
        <f t="shared" si="16"/>
        <v>0</v>
      </c>
      <c r="O46" s="583">
        <f t="shared" ref="O46:AC46" si="24">SUM(O14,O22,O30,O38)</f>
        <v>0</v>
      </c>
      <c r="P46" s="583">
        <f t="shared" si="24"/>
        <v>0</v>
      </c>
      <c r="Q46" s="583">
        <f t="shared" si="24"/>
        <v>0</v>
      </c>
      <c r="R46" s="583">
        <f t="shared" si="24"/>
        <v>0</v>
      </c>
      <c r="S46" s="583">
        <f t="shared" si="24"/>
        <v>0</v>
      </c>
      <c r="T46" s="583">
        <f t="shared" si="24"/>
        <v>0</v>
      </c>
      <c r="U46" s="583">
        <f t="shared" si="24"/>
        <v>0</v>
      </c>
      <c r="V46" s="583">
        <f t="shared" si="24"/>
        <v>0</v>
      </c>
      <c r="W46" s="583">
        <f t="shared" si="24"/>
        <v>0</v>
      </c>
      <c r="X46" s="583">
        <f t="shared" si="24"/>
        <v>0</v>
      </c>
      <c r="Y46" s="583">
        <f t="shared" si="24"/>
        <v>0</v>
      </c>
      <c r="Z46" s="583">
        <f t="shared" si="24"/>
        <v>0</v>
      </c>
      <c r="AA46" s="583">
        <f t="shared" si="24"/>
        <v>0</v>
      </c>
      <c r="AB46" s="583">
        <f t="shared" si="24"/>
        <v>0</v>
      </c>
      <c r="AC46" s="583">
        <f t="shared" si="24"/>
        <v>0</v>
      </c>
      <c r="AD46" s="888">
        <f t="shared" si="18"/>
        <v>0</v>
      </c>
      <c r="AE46" s="592">
        <f t="shared" si="19"/>
        <v>0</v>
      </c>
      <c r="AF46" s="583">
        <f t="shared" si="20"/>
        <v>0</v>
      </c>
      <c r="AG46" s="583">
        <f t="shared" si="20"/>
        <v>0</v>
      </c>
      <c r="AH46" s="583">
        <f t="shared" si="20"/>
        <v>0</v>
      </c>
      <c r="AI46" s="574">
        <f t="shared" si="21"/>
        <v>0</v>
      </c>
      <c r="AJ46" s="594">
        <f t="shared" si="20"/>
        <v>0</v>
      </c>
      <c r="AK46" s="577">
        <f t="shared" si="20"/>
        <v>0</v>
      </c>
      <c r="AL46" s="583">
        <f t="shared" si="20"/>
        <v>0</v>
      </c>
      <c r="AM46" s="583">
        <f t="shared" si="20"/>
        <v>0</v>
      </c>
      <c r="AN46" s="593">
        <f t="shared" si="22"/>
        <v>0</v>
      </c>
      <c r="AP46" s="664"/>
      <c r="AQ46" s="664"/>
      <c r="AR46" s="664"/>
      <c r="AU46" s="1135"/>
      <c r="AV46" s="197"/>
      <c r="AW46" s="1136"/>
    </row>
    <row r="47" spans="4:49" ht="14.25">
      <c r="D47" s="283"/>
      <c r="E47" s="128"/>
      <c r="F47" s="239"/>
      <c r="G47" s="229"/>
      <c r="H47" s="583">
        <f t="shared" ref="H47:M47" si="25">SUM(H15,H23,H31,H39)</f>
        <v>0</v>
      </c>
      <c r="I47" s="583">
        <f t="shared" si="25"/>
        <v>0</v>
      </c>
      <c r="J47" s="583">
        <f t="shared" si="25"/>
        <v>0</v>
      </c>
      <c r="K47" s="583">
        <f t="shared" si="25"/>
        <v>0</v>
      </c>
      <c r="L47" s="583">
        <f t="shared" si="25"/>
        <v>0</v>
      </c>
      <c r="M47" s="583">
        <f t="shared" si="25"/>
        <v>0</v>
      </c>
      <c r="N47" s="888">
        <f t="shared" si="16"/>
        <v>0</v>
      </c>
      <c r="O47" s="583">
        <f t="shared" ref="O47:AC47" si="26">SUM(O15,O23,O31,O39)</f>
        <v>0</v>
      </c>
      <c r="P47" s="583">
        <f t="shared" si="26"/>
        <v>0</v>
      </c>
      <c r="Q47" s="583">
        <f t="shared" si="26"/>
        <v>0</v>
      </c>
      <c r="R47" s="583">
        <f>SUM(R15,R23,R31,R39)</f>
        <v>0</v>
      </c>
      <c r="S47" s="583">
        <f t="shared" si="26"/>
        <v>0</v>
      </c>
      <c r="T47" s="583">
        <f t="shared" si="26"/>
        <v>0</v>
      </c>
      <c r="U47" s="583">
        <f t="shared" si="26"/>
        <v>0</v>
      </c>
      <c r="V47" s="583">
        <f t="shared" si="26"/>
        <v>0</v>
      </c>
      <c r="W47" s="583">
        <f t="shared" si="26"/>
        <v>0</v>
      </c>
      <c r="X47" s="583">
        <f t="shared" si="26"/>
        <v>0</v>
      </c>
      <c r="Y47" s="583">
        <f t="shared" si="26"/>
        <v>0</v>
      </c>
      <c r="Z47" s="583">
        <f t="shared" si="26"/>
        <v>0</v>
      </c>
      <c r="AA47" s="583">
        <f t="shared" si="26"/>
        <v>0</v>
      </c>
      <c r="AB47" s="583">
        <f t="shared" si="26"/>
        <v>0</v>
      </c>
      <c r="AC47" s="583">
        <f t="shared" si="26"/>
        <v>0</v>
      </c>
      <c r="AD47" s="888">
        <f t="shared" si="18"/>
        <v>0</v>
      </c>
      <c r="AE47" s="592">
        <f t="shared" si="19"/>
        <v>0</v>
      </c>
      <c r="AF47" s="583">
        <f t="shared" ref="AF47:AM47" si="27">SUM(AF15,AF23,AF31,AF39)</f>
        <v>0</v>
      </c>
      <c r="AG47" s="583">
        <f t="shared" si="27"/>
        <v>0</v>
      </c>
      <c r="AH47" s="583">
        <f t="shared" si="27"/>
        <v>0</v>
      </c>
      <c r="AI47" s="574">
        <f t="shared" si="21"/>
        <v>0</v>
      </c>
      <c r="AJ47" s="594">
        <f t="shared" si="27"/>
        <v>0</v>
      </c>
      <c r="AK47" s="577">
        <f t="shared" si="27"/>
        <v>0</v>
      </c>
      <c r="AL47" s="583">
        <f t="shared" si="27"/>
        <v>0</v>
      </c>
      <c r="AM47" s="583">
        <f t="shared" si="27"/>
        <v>0</v>
      </c>
      <c r="AN47" s="593">
        <f t="shared" si="22"/>
        <v>0</v>
      </c>
      <c r="AP47" s="664"/>
      <c r="AQ47" s="664"/>
      <c r="AR47" s="664"/>
      <c r="AU47" s="1135"/>
      <c r="AV47" s="197"/>
      <c r="AW47" s="1136"/>
    </row>
    <row r="48" spans="4:49" ht="14.25">
      <c r="D48" s="283"/>
      <c r="E48" s="128"/>
      <c r="F48" s="239"/>
      <c r="G48" s="229"/>
      <c r="H48" s="583">
        <f t="shared" ref="H48:M48" si="28">SUM(H16,H24,H32,H40)</f>
        <v>0</v>
      </c>
      <c r="I48" s="583">
        <f t="shared" si="28"/>
        <v>0</v>
      </c>
      <c r="J48" s="583">
        <f t="shared" si="28"/>
        <v>0</v>
      </c>
      <c r="K48" s="583">
        <f t="shared" si="28"/>
        <v>0</v>
      </c>
      <c r="L48" s="583">
        <f t="shared" si="28"/>
        <v>0</v>
      </c>
      <c r="M48" s="583">
        <f t="shared" si="28"/>
        <v>0</v>
      </c>
      <c r="N48" s="888">
        <f t="shared" si="16"/>
        <v>0</v>
      </c>
      <c r="O48" s="583">
        <f t="shared" ref="O48:AC48" si="29">SUM(O16,O24,O32,O40)</f>
        <v>0</v>
      </c>
      <c r="P48" s="583">
        <f t="shared" si="29"/>
        <v>0</v>
      </c>
      <c r="Q48" s="583">
        <f t="shared" si="29"/>
        <v>0</v>
      </c>
      <c r="R48" s="583">
        <f t="shared" si="29"/>
        <v>0</v>
      </c>
      <c r="S48" s="583">
        <f>SUM(S16,S24,S32,S40)</f>
        <v>0</v>
      </c>
      <c r="T48" s="583">
        <f t="shared" si="29"/>
        <v>0</v>
      </c>
      <c r="U48" s="583">
        <f t="shared" si="29"/>
        <v>0</v>
      </c>
      <c r="V48" s="583">
        <f t="shared" si="29"/>
        <v>0</v>
      </c>
      <c r="W48" s="583">
        <f t="shared" si="29"/>
        <v>0</v>
      </c>
      <c r="X48" s="583">
        <f t="shared" si="29"/>
        <v>0</v>
      </c>
      <c r="Y48" s="583">
        <f t="shared" si="29"/>
        <v>0</v>
      </c>
      <c r="Z48" s="583">
        <f t="shared" si="29"/>
        <v>0</v>
      </c>
      <c r="AA48" s="583">
        <f t="shared" si="29"/>
        <v>0</v>
      </c>
      <c r="AB48" s="583">
        <f t="shared" si="29"/>
        <v>0</v>
      </c>
      <c r="AC48" s="583">
        <f t="shared" si="29"/>
        <v>0</v>
      </c>
      <c r="AD48" s="888">
        <f t="shared" si="18"/>
        <v>0</v>
      </c>
      <c r="AE48" s="592">
        <f t="shared" si="19"/>
        <v>0</v>
      </c>
      <c r="AF48" s="583">
        <f t="shared" ref="AF48:AM48" si="30">SUM(AF16,AF24,AF32,AF40)</f>
        <v>0</v>
      </c>
      <c r="AG48" s="583">
        <f t="shared" si="30"/>
        <v>0</v>
      </c>
      <c r="AH48" s="583">
        <f t="shared" si="30"/>
        <v>0</v>
      </c>
      <c r="AI48" s="574">
        <f t="shared" si="21"/>
        <v>0</v>
      </c>
      <c r="AJ48" s="594">
        <f t="shared" si="30"/>
        <v>0</v>
      </c>
      <c r="AK48" s="577">
        <f t="shared" si="30"/>
        <v>0</v>
      </c>
      <c r="AL48" s="583">
        <f t="shared" si="30"/>
        <v>0</v>
      </c>
      <c r="AM48" s="583">
        <f t="shared" si="30"/>
        <v>0</v>
      </c>
      <c r="AN48" s="593">
        <f t="shared" si="22"/>
        <v>0</v>
      </c>
      <c r="AP48" s="664"/>
      <c r="AQ48" s="664"/>
      <c r="AR48" s="664"/>
      <c r="AU48" s="1135"/>
      <c r="AV48" s="197"/>
      <c r="AW48" s="1136"/>
    </row>
    <row r="49" spans="4:52" ht="14.25">
      <c r="D49" s="283"/>
      <c r="E49" s="128"/>
      <c r="F49" s="239"/>
      <c r="G49" s="229"/>
      <c r="H49" s="583">
        <f t="shared" ref="H49:M49" si="31">SUM(H17,H25,H33,H41)</f>
        <v>0</v>
      </c>
      <c r="I49" s="583">
        <f t="shared" si="31"/>
        <v>0</v>
      </c>
      <c r="J49" s="583">
        <f t="shared" si="31"/>
        <v>0</v>
      </c>
      <c r="K49" s="583">
        <f t="shared" si="31"/>
        <v>0</v>
      </c>
      <c r="L49" s="583">
        <f t="shared" si="31"/>
        <v>0</v>
      </c>
      <c r="M49" s="583">
        <f t="shared" si="31"/>
        <v>0</v>
      </c>
      <c r="N49" s="888">
        <f t="shared" si="16"/>
        <v>0</v>
      </c>
      <c r="O49" s="583">
        <f t="shared" ref="O49:AC49" si="32">SUM(O17,O25,O33,O41)</f>
        <v>0</v>
      </c>
      <c r="P49" s="583">
        <f t="shared" si="32"/>
        <v>0</v>
      </c>
      <c r="Q49" s="583">
        <f t="shared" si="32"/>
        <v>0</v>
      </c>
      <c r="R49" s="583">
        <f t="shared" si="32"/>
        <v>0</v>
      </c>
      <c r="S49" s="583">
        <f t="shared" si="32"/>
        <v>0</v>
      </c>
      <c r="T49" s="583">
        <f t="shared" si="32"/>
        <v>0</v>
      </c>
      <c r="U49" s="583">
        <f t="shared" si="32"/>
        <v>0</v>
      </c>
      <c r="V49" s="583">
        <f t="shared" si="32"/>
        <v>0</v>
      </c>
      <c r="W49" s="583">
        <f t="shared" si="32"/>
        <v>0</v>
      </c>
      <c r="X49" s="583">
        <f t="shared" si="32"/>
        <v>0</v>
      </c>
      <c r="Y49" s="583">
        <f t="shared" si="32"/>
        <v>0</v>
      </c>
      <c r="Z49" s="583">
        <f t="shared" si="32"/>
        <v>0</v>
      </c>
      <c r="AA49" s="583">
        <f t="shared" si="32"/>
        <v>0</v>
      </c>
      <c r="AB49" s="583">
        <f t="shared" si="32"/>
        <v>0</v>
      </c>
      <c r="AC49" s="583">
        <f t="shared" si="32"/>
        <v>0</v>
      </c>
      <c r="AD49" s="888">
        <f t="shared" si="18"/>
        <v>0</v>
      </c>
      <c r="AE49" s="592">
        <f t="shared" si="19"/>
        <v>0</v>
      </c>
      <c r="AF49" s="583">
        <f t="shared" ref="AF49:AM49" si="33">SUM(AF17,AF25,AF33,AF41)</f>
        <v>0</v>
      </c>
      <c r="AG49" s="583">
        <f t="shared" si="33"/>
        <v>0</v>
      </c>
      <c r="AH49" s="583">
        <f t="shared" si="33"/>
        <v>0</v>
      </c>
      <c r="AI49" s="574">
        <f t="shared" si="21"/>
        <v>0</v>
      </c>
      <c r="AJ49" s="594">
        <f t="shared" si="33"/>
        <v>0</v>
      </c>
      <c r="AK49" s="577">
        <f t="shared" si="33"/>
        <v>0</v>
      </c>
      <c r="AL49" s="583">
        <f t="shared" si="33"/>
        <v>0</v>
      </c>
      <c r="AM49" s="583">
        <f t="shared" si="33"/>
        <v>0</v>
      </c>
      <c r="AN49" s="593">
        <f t="shared" si="22"/>
        <v>0</v>
      </c>
      <c r="AP49" s="664"/>
      <c r="AQ49" s="664"/>
      <c r="AR49" s="664"/>
      <c r="AU49" s="1135"/>
      <c r="AV49" s="197"/>
      <c r="AW49" s="1136"/>
    </row>
    <row r="50" spans="4:52" ht="14.25">
      <c r="D50" s="283"/>
      <c r="E50" s="128"/>
      <c r="F50" s="239"/>
      <c r="G50" s="229"/>
      <c r="H50" s="583">
        <f t="shared" ref="H50:M50" si="34">SUM(H18,H26,H34,H42)</f>
        <v>0</v>
      </c>
      <c r="I50" s="583">
        <f t="shared" si="34"/>
        <v>0</v>
      </c>
      <c r="J50" s="583">
        <f t="shared" si="34"/>
        <v>0</v>
      </c>
      <c r="K50" s="583">
        <f t="shared" si="34"/>
        <v>0</v>
      </c>
      <c r="L50" s="583">
        <f t="shared" si="34"/>
        <v>0</v>
      </c>
      <c r="M50" s="583">
        <f t="shared" si="34"/>
        <v>0</v>
      </c>
      <c r="N50" s="888">
        <f t="shared" si="16"/>
        <v>0</v>
      </c>
      <c r="O50" s="583">
        <f t="shared" ref="O50:AC50" si="35">SUM(O18,O26,O34,O42)</f>
        <v>0</v>
      </c>
      <c r="P50" s="583">
        <f t="shared" si="35"/>
        <v>0</v>
      </c>
      <c r="Q50" s="583">
        <f t="shared" si="35"/>
        <v>0</v>
      </c>
      <c r="R50" s="583">
        <f t="shared" si="35"/>
        <v>0</v>
      </c>
      <c r="S50" s="583">
        <f t="shared" si="35"/>
        <v>0</v>
      </c>
      <c r="T50" s="583">
        <f t="shared" si="35"/>
        <v>0</v>
      </c>
      <c r="U50" s="583">
        <f t="shared" si="35"/>
        <v>0</v>
      </c>
      <c r="V50" s="583">
        <f t="shared" si="35"/>
        <v>0</v>
      </c>
      <c r="W50" s="583">
        <f t="shared" si="35"/>
        <v>0</v>
      </c>
      <c r="X50" s="583">
        <f t="shared" si="35"/>
        <v>0</v>
      </c>
      <c r="Y50" s="583">
        <f t="shared" si="35"/>
        <v>0</v>
      </c>
      <c r="Z50" s="583">
        <f t="shared" si="35"/>
        <v>0</v>
      </c>
      <c r="AA50" s="583">
        <f t="shared" si="35"/>
        <v>0</v>
      </c>
      <c r="AB50" s="583">
        <f t="shared" si="35"/>
        <v>0</v>
      </c>
      <c r="AC50" s="583">
        <f t="shared" si="35"/>
        <v>0</v>
      </c>
      <c r="AD50" s="888">
        <f t="shared" si="18"/>
        <v>0</v>
      </c>
      <c r="AE50" s="592">
        <f t="shared" si="19"/>
        <v>0</v>
      </c>
      <c r="AF50" s="583">
        <f t="shared" ref="AF50:AM50" si="36">SUM(AF18,AF26,AF34,AF42)</f>
        <v>0</v>
      </c>
      <c r="AG50" s="583">
        <f t="shared" si="36"/>
        <v>0</v>
      </c>
      <c r="AH50" s="583">
        <f t="shared" si="36"/>
        <v>0</v>
      </c>
      <c r="AI50" s="574">
        <f t="shared" si="21"/>
        <v>0</v>
      </c>
      <c r="AJ50" s="594">
        <f t="shared" si="36"/>
        <v>0</v>
      </c>
      <c r="AK50" s="577">
        <f t="shared" si="36"/>
        <v>0</v>
      </c>
      <c r="AL50" s="583">
        <f t="shared" si="36"/>
        <v>0</v>
      </c>
      <c r="AM50" s="583">
        <f t="shared" si="36"/>
        <v>0</v>
      </c>
      <c r="AN50" s="593">
        <f t="shared" si="22"/>
        <v>0</v>
      </c>
      <c r="AP50" s="664"/>
      <c r="AQ50" s="664"/>
      <c r="AR50" s="664"/>
      <c r="AU50" s="1135"/>
      <c r="AV50" s="197"/>
      <c r="AW50" s="1136"/>
    </row>
    <row r="51" spans="4:52" s="145" customFormat="1" thickBot="1">
      <c r="E51" s="148"/>
      <c r="F51" s="159"/>
      <c r="G51" s="229"/>
      <c r="H51" s="567"/>
      <c r="I51" s="567"/>
      <c r="J51" s="567"/>
      <c r="K51" s="564"/>
      <c r="L51" s="567"/>
      <c r="M51" s="567"/>
      <c r="N51" s="889"/>
      <c r="O51" s="567"/>
      <c r="P51" s="567"/>
      <c r="Q51" s="567"/>
      <c r="R51" s="567"/>
      <c r="S51" s="567"/>
      <c r="T51" s="567"/>
      <c r="U51" s="567"/>
      <c r="V51" s="567"/>
      <c r="W51" s="567"/>
      <c r="X51" s="567"/>
      <c r="Y51" s="567"/>
      <c r="Z51" s="567"/>
      <c r="AA51" s="567"/>
      <c r="AB51" s="567"/>
      <c r="AC51" s="564"/>
      <c r="AD51" s="564"/>
      <c r="AE51" s="893"/>
      <c r="AF51" s="564"/>
      <c r="AG51" s="567"/>
      <c r="AH51" s="567"/>
      <c r="AI51" s="1529"/>
      <c r="AJ51" s="555"/>
      <c r="AK51" s="893"/>
      <c r="AL51" s="567"/>
      <c r="AM51" s="567"/>
      <c r="AN51" s="894"/>
      <c r="AO51" s="130"/>
      <c r="AP51" s="664"/>
      <c r="AQ51" s="664"/>
      <c r="AR51" s="664"/>
      <c r="AS51" s="130"/>
      <c r="AT51" s="130"/>
      <c r="AU51" s="1135"/>
      <c r="AV51" s="197"/>
      <c r="AW51" s="1136"/>
      <c r="AX51" s="130"/>
      <c r="AY51" s="130"/>
      <c r="AZ51" s="130"/>
    </row>
    <row r="52" spans="4:52">
      <c r="E52" s="128"/>
      <c r="F52" s="408" t="s">
        <v>1150</v>
      </c>
      <c r="G52" s="1555"/>
      <c r="H52" s="644">
        <f t="shared" ref="H52:M52" si="37">SUM(H36:H42)</f>
        <v>0</v>
      </c>
      <c r="I52" s="644">
        <f t="shared" si="37"/>
        <v>0</v>
      </c>
      <c r="J52" s="644">
        <f t="shared" si="37"/>
        <v>0</v>
      </c>
      <c r="K52" s="644">
        <f t="shared" si="37"/>
        <v>0</v>
      </c>
      <c r="L52" s="644">
        <f t="shared" si="37"/>
        <v>0</v>
      </c>
      <c r="M52" s="644">
        <f t="shared" si="37"/>
        <v>0</v>
      </c>
      <c r="N52" s="899">
        <f>SUM(N53:N54)</f>
        <v>0</v>
      </c>
      <c r="O52" s="644">
        <f t="shared" ref="O52:AC52" si="38">SUM(O36:O42)</f>
        <v>0</v>
      </c>
      <c r="P52" s="644">
        <f t="shared" si="38"/>
        <v>0</v>
      </c>
      <c r="Q52" s="644">
        <f t="shared" si="38"/>
        <v>0</v>
      </c>
      <c r="R52" s="644">
        <f t="shared" si="38"/>
        <v>0</v>
      </c>
      <c r="S52" s="644">
        <f t="shared" si="38"/>
        <v>0</v>
      </c>
      <c r="T52" s="644">
        <f t="shared" si="38"/>
        <v>0</v>
      </c>
      <c r="U52" s="644">
        <f t="shared" si="38"/>
        <v>0</v>
      </c>
      <c r="V52" s="644">
        <f t="shared" si="38"/>
        <v>0</v>
      </c>
      <c r="W52" s="644">
        <f t="shared" si="38"/>
        <v>0</v>
      </c>
      <c r="X52" s="644">
        <f t="shared" si="38"/>
        <v>0</v>
      </c>
      <c r="Y52" s="644">
        <f t="shared" si="38"/>
        <v>0</v>
      </c>
      <c r="Z52" s="644">
        <f t="shared" si="38"/>
        <v>0</v>
      </c>
      <c r="AA52" s="644">
        <f t="shared" si="38"/>
        <v>0</v>
      </c>
      <c r="AB52" s="644">
        <f t="shared" si="38"/>
        <v>0</v>
      </c>
      <c r="AC52" s="644">
        <f t="shared" si="38"/>
        <v>0</v>
      </c>
      <c r="AD52" s="900">
        <f>SUM(AD53:AD54)</f>
        <v>0</v>
      </c>
      <c r="AE52" s="645">
        <f>SUM(AE53:AE54)</f>
        <v>0</v>
      </c>
      <c r="AF52" s="643">
        <f t="shared" ref="AF52:AM52" si="39">SUM(AF36:AF42)</f>
        <v>0</v>
      </c>
      <c r="AG52" s="644">
        <f t="shared" si="39"/>
        <v>0</v>
      </c>
      <c r="AH52" s="644">
        <f t="shared" si="39"/>
        <v>0</v>
      </c>
      <c r="AI52" s="646">
        <f>SUM(AI36:AI42)</f>
        <v>0</v>
      </c>
      <c r="AJ52" s="643">
        <f t="shared" si="39"/>
        <v>0</v>
      </c>
      <c r="AK52" s="645">
        <f t="shared" si="39"/>
        <v>0</v>
      </c>
      <c r="AL52" s="644">
        <f t="shared" si="39"/>
        <v>0</v>
      </c>
      <c r="AM52" s="644">
        <f t="shared" si="39"/>
        <v>0</v>
      </c>
      <c r="AN52" s="646">
        <f>SUM(AN53:AN54)</f>
        <v>0</v>
      </c>
      <c r="AP52" s="664"/>
      <c r="AQ52" s="664"/>
      <c r="AR52" s="664"/>
      <c r="AU52" s="1135"/>
      <c r="AV52" s="197"/>
      <c r="AW52" s="1136"/>
    </row>
    <row r="53" spans="4:52" ht="14.25">
      <c r="E53" s="128"/>
      <c r="F53" s="160" t="s">
        <v>702</v>
      </c>
      <c r="G53" s="229"/>
      <c r="H53" s="828"/>
      <c r="I53" s="828"/>
      <c r="J53" s="828"/>
      <c r="K53" s="828"/>
      <c r="L53" s="828"/>
      <c r="M53" s="828"/>
      <c r="N53" s="888">
        <f>SUM(H53:M53)</f>
        <v>0</v>
      </c>
      <c r="O53" s="828"/>
      <c r="P53" s="828"/>
      <c r="Q53" s="828"/>
      <c r="R53" s="828"/>
      <c r="S53" s="828"/>
      <c r="T53" s="828"/>
      <c r="U53" s="828"/>
      <c r="V53" s="828"/>
      <c r="W53" s="828"/>
      <c r="X53" s="828"/>
      <c r="Y53" s="828"/>
      <c r="Z53" s="828"/>
      <c r="AA53" s="828"/>
      <c r="AB53" s="828"/>
      <c r="AC53" s="828"/>
      <c r="AD53" s="891">
        <f>SUM(O53:AC53)</f>
        <v>0</v>
      </c>
      <c r="AE53" s="592">
        <f>N53+AD53</f>
        <v>0</v>
      </c>
      <c r="AF53" s="827"/>
      <c r="AG53" s="828"/>
      <c r="AH53" s="828"/>
      <c r="AI53" s="834"/>
      <c r="AJ53" s="827"/>
      <c r="AK53" s="829"/>
      <c r="AL53" s="828"/>
      <c r="AM53" s="828"/>
      <c r="AN53" s="593">
        <f>SUM(AE53:AM53)</f>
        <v>0</v>
      </c>
      <c r="AP53" s="664"/>
      <c r="AQ53" s="664"/>
      <c r="AR53" s="664"/>
      <c r="AU53" s="1135"/>
      <c r="AV53" s="197"/>
      <c r="AW53" s="1136"/>
    </row>
    <row r="54" spans="4:52" ht="14.25">
      <c r="E54" s="128"/>
      <c r="F54" s="160" t="s">
        <v>832</v>
      </c>
      <c r="G54" s="229"/>
      <c r="H54" s="828"/>
      <c r="I54" s="828"/>
      <c r="J54" s="828"/>
      <c r="K54" s="828"/>
      <c r="L54" s="828"/>
      <c r="M54" s="828"/>
      <c r="N54" s="888">
        <f>SUM(H54:M54)</f>
        <v>0</v>
      </c>
      <c r="O54" s="828"/>
      <c r="P54" s="828"/>
      <c r="Q54" s="828"/>
      <c r="R54" s="828"/>
      <c r="S54" s="828"/>
      <c r="T54" s="828"/>
      <c r="U54" s="828"/>
      <c r="V54" s="828"/>
      <c r="W54" s="828"/>
      <c r="X54" s="828"/>
      <c r="Y54" s="828"/>
      <c r="Z54" s="828"/>
      <c r="AA54" s="828"/>
      <c r="AB54" s="828"/>
      <c r="AC54" s="828"/>
      <c r="AD54" s="891">
        <f>SUM(O54:AC54)</f>
        <v>0</v>
      </c>
      <c r="AE54" s="592">
        <f>N54+AD54</f>
        <v>0</v>
      </c>
      <c r="AF54" s="827"/>
      <c r="AG54" s="828"/>
      <c r="AH54" s="828"/>
      <c r="AI54" s="834"/>
      <c r="AJ54" s="827"/>
      <c r="AK54" s="829"/>
      <c r="AL54" s="828"/>
      <c r="AM54" s="828"/>
      <c r="AN54" s="593">
        <f>SUM(AE54:AM54)</f>
        <v>0</v>
      </c>
      <c r="AP54" s="664"/>
      <c r="AQ54" s="664"/>
      <c r="AR54" s="664"/>
      <c r="AU54" s="1135"/>
      <c r="AV54" s="197"/>
      <c r="AW54" s="1136"/>
    </row>
    <row r="55" spans="4:52" ht="14.25">
      <c r="E55" s="128"/>
      <c r="F55" s="897" t="s">
        <v>435</v>
      </c>
      <c r="G55" s="229"/>
      <c r="H55" s="1554">
        <f t="shared" ref="H55:M55" si="40">SUM(H36:H42)</f>
        <v>0</v>
      </c>
      <c r="I55" s="640">
        <f t="shared" si="40"/>
        <v>0</v>
      </c>
      <c r="J55" s="640">
        <f t="shared" si="40"/>
        <v>0</v>
      </c>
      <c r="K55" s="640">
        <f t="shared" si="40"/>
        <v>0</v>
      </c>
      <c r="L55" s="640">
        <f t="shared" si="40"/>
        <v>0</v>
      </c>
      <c r="M55" s="640">
        <f t="shared" si="40"/>
        <v>0</v>
      </c>
      <c r="N55" s="879">
        <f>SUM(N56:N65)</f>
        <v>0</v>
      </c>
      <c r="O55" s="640">
        <f t="shared" ref="O55:AC55" si="41">SUM(O36:O42)</f>
        <v>0</v>
      </c>
      <c r="P55" s="640">
        <f t="shared" si="41"/>
        <v>0</v>
      </c>
      <c r="Q55" s="640">
        <f t="shared" si="41"/>
        <v>0</v>
      </c>
      <c r="R55" s="640">
        <f t="shared" si="41"/>
        <v>0</v>
      </c>
      <c r="S55" s="640">
        <f t="shared" si="41"/>
        <v>0</v>
      </c>
      <c r="T55" s="640">
        <f t="shared" si="41"/>
        <v>0</v>
      </c>
      <c r="U55" s="640">
        <f t="shared" si="41"/>
        <v>0</v>
      </c>
      <c r="V55" s="640">
        <f t="shared" si="41"/>
        <v>0</v>
      </c>
      <c r="W55" s="640">
        <f t="shared" si="41"/>
        <v>0</v>
      </c>
      <c r="X55" s="640">
        <f t="shared" si="41"/>
        <v>0</v>
      </c>
      <c r="Y55" s="640">
        <f t="shared" si="41"/>
        <v>0</v>
      </c>
      <c r="Z55" s="640">
        <f t="shared" si="41"/>
        <v>0</v>
      </c>
      <c r="AA55" s="640">
        <f t="shared" si="41"/>
        <v>0</v>
      </c>
      <c r="AB55" s="640">
        <f t="shared" si="41"/>
        <v>0</v>
      </c>
      <c r="AC55" s="640">
        <f t="shared" si="41"/>
        <v>0</v>
      </c>
      <c r="AD55" s="892">
        <f>SUM(AD56:AD65)</f>
        <v>0</v>
      </c>
      <c r="AE55" s="641">
        <f>SUM(AE56:AE65)</f>
        <v>0</v>
      </c>
      <c r="AF55" s="832">
        <f t="shared" ref="AF55:AM55" si="42">SUM(AF36:AF42)</f>
        <v>0</v>
      </c>
      <c r="AG55" s="640">
        <f t="shared" si="42"/>
        <v>0</v>
      </c>
      <c r="AH55" s="640">
        <f t="shared" si="42"/>
        <v>0</v>
      </c>
      <c r="AI55" s="642">
        <f>SUM(AI36:AI42)</f>
        <v>0</v>
      </c>
      <c r="AJ55" s="832">
        <f t="shared" si="42"/>
        <v>0</v>
      </c>
      <c r="AK55" s="641">
        <f t="shared" si="42"/>
        <v>0</v>
      </c>
      <c r="AL55" s="640">
        <f t="shared" si="42"/>
        <v>0</v>
      </c>
      <c r="AM55" s="640">
        <f t="shared" si="42"/>
        <v>0</v>
      </c>
      <c r="AN55" s="642">
        <f>SUM(AN56:AN65)</f>
        <v>0</v>
      </c>
      <c r="AP55" s="664"/>
      <c r="AQ55" s="664"/>
      <c r="AR55" s="664"/>
      <c r="AU55" s="1135"/>
      <c r="AV55" s="197"/>
      <c r="AW55" s="1136"/>
    </row>
    <row r="56" spans="4:52" ht="14.25">
      <c r="E56" s="128"/>
      <c r="F56" s="487" t="s">
        <v>714</v>
      </c>
      <c r="G56" s="229"/>
      <c r="H56" s="828"/>
      <c r="I56" s="828"/>
      <c r="J56" s="828"/>
      <c r="K56" s="828"/>
      <c r="L56" s="828"/>
      <c r="M56" s="828"/>
      <c r="N56" s="888">
        <f t="shared" ref="N56:N64" si="43">SUM(H56:M56)</f>
        <v>0</v>
      </c>
      <c r="O56" s="828"/>
      <c r="P56" s="828"/>
      <c r="Q56" s="828"/>
      <c r="R56" s="828"/>
      <c r="S56" s="828"/>
      <c r="T56" s="828"/>
      <c r="U56" s="828"/>
      <c r="V56" s="828"/>
      <c r="W56" s="828"/>
      <c r="X56" s="828"/>
      <c r="Y56" s="828"/>
      <c r="Z56" s="828"/>
      <c r="AA56" s="828"/>
      <c r="AB56" s="828"/>
      <c r="AC56" s="828"/>
      <c r="AD56" s="891">
        <f t="shared" ref="AD56:AD64" si="44">SUM(O56:AC56)</f>
        <v>0</v>
      </c>
      <c r="AE56" s="592">
        <f t="shared" ref="AE56:AE65" si="45">N56+AD56</f>
        <v>0</v>
      </c>
      <c r="AF56" s="827"/>
      <c r="AG56" s="828"/>
      <c r="AH56" s="828"/>
      <c r="AI56" s="834"/>
      <c r="AJ56" s="827"/>
      <c r="AK56" s="829"/>
      <c r="AL56" s="828"/>
      <c r="AM56" s="828"/>
      <c r="AN56" s="593">
        <f t="shared" ref="AN56:AN64" si="46">SUM(AE56:AM56)</f>
        <v>0</v>
      </c>
      <c r="AP56" s="664"/>
      <c r="AQ56" s="664"/>
      <c r="AR56" s="664"/>
      <c r="AU56" s="1135"/>
      <c r="AV56" s="197"/>
      <c r="AW56" s="1136"/>
    </row>
    <row r="57" spans="4:52" ht="14.25">
      <c r="E57" s="128"/>
      <c r="F57" s="487" t="s">
        <v>79</v>
      </c>
      <c r="G57" s="229"/>
      <c r="H57" s="828"/>
      <c r="I57" s="828"/>
      <c r="J57" s="828"/>
      <c r="K57" s="828"/>
      <c r="L57" s="828"/>
      <c r="M57" s="828"/>
      <c r="N57" s="888">
        <f t="shared" si="43"/>
        <v>0</v>
      </c>
      <c r="O57" s="828"/>
      <c r="P57" s="828"/>
      <c r="Q57" s="828"/>
      <c r="R57" s="828"/>
      <c r="S57" s="828"/>
      <c r="T57" s="828"/>
      <c r="U57" s="828"/>
      <c r="V57" s="828"/>
      <c r="W57" s="828"/>
      <c r="X57" s="828"/>
      <c r="Y57" s="828"/>
      <c r="Z57" s="828"/>
      <c r="AA57" s="828"/>
      <c r="AB57" s="828"/>
      <c r="AC57" s="828"/>
      <c r="AD57" s="891">
        <f t="shared" si="44"/>
        <v>0</v>
      </c>
      <c r="AE57" s="592">
        <f t="shared" si="45"/>
        <v>0</v>
      </c>
      <c r="AF57" s="827"/>
      <c r="AG57" s="828"/>
      <c r="AH57" s="828"/>
      <c r="AI57" s="834"/>
      <c r="AJ57" s="827"/>
      <c r="AK57" s="829"/>
      <c r="AL57" s="828"/>
      <c r="AM57" s="828"/>
      <c r="AN57" s="593">
        <f t="shared" si="46"/>
        <v>0</v>
      </c>
      <c r="AP57" s="664"/>
      <c r="AQ57" s="664"/>
      <c r="AR57" s="664"/>
      <c r="AU57" s="1135"/>
      <c r="AV57" s="197"/>
      <c r="AW57" s="1136"/>
    </row>
    <row r="58" spans="4:52" ht="14.25">
      <c r="E58" s="128"/>
      <c r="F58" s="488" t="s">
        <v>288</v>
      </c>
      <c r="G58" s="229"/>
      <c r="H58" s="828"/>
      <c r="I58" s="828"/>
      <c r="J58" s="828"/>
      <c r="K58" s="828"/>
      <c r="L58" s="828"/>
      <c r="M58" s="828"/>
      <c r="N58" s="888">
        <f t="shared" si="43"/>
        <v>0</v>
      </c>
      <c r="O58" s="828"/>
      <c r="P58" s="828"/>
      <c r="Q58" s="828"/>
      <c r="R58" s="828"/>
      <c r="S58" s="828"/>
      <c r="T58" s="828"/>
      <c r="U58" s="828"/>
      <c r="V58" s="828"/>
      <c r="W58" s="828"/>
      <c r="X58" s="828"/>
      <c r="Y58" s="828"/>
      <c r="Z58" s="828"/>
      <c r="AA58" s="828"/>
      <c r="AB58" s="828"/>
      <c r="AC58" s="828"/>
      <c r="AD58" s="891">
        <f t="shared" si="44"/>
        <v>0</v>
      </c>
      <c r="AE58" s="592">
        <f t="shared" si="45"/>
        <v>0</v>
      </c>
      <c r="AF58" s="827"/>
      <c r="AG58" s="828"/>
      <c r="AH58" s="828"/>
      <c r="AI58" s="834"/>
      <c r="AJ58" s="827"/>
      <c r="AK58" s="829"/>
      <c r="AL58" s="828"/>
      <c r="AM58" s="828"/>
      <c r="AN58" s="593">
        <f t="shared" si="46"/>
        <v>0</v>
      </c>
      <c r="AP58" s="664"/>
      <c r="AQ58" s="664"/>
      <c r="AR58" s="664"/>
      <c r="AU58" s="1135"/>
      <c r="AV58" s="197"/>
      <c r="AW58" s="1136"/>
    </row>
    <row r="59" spans="4:52" ht="14.25">
      <c r="E59" s="128"/>
      <c r="F59" s="488" t="s">
        <v>829</v>
      </c>
      <c r="G59" s="229"/>
      <c r="H59" s="828"/>
      <c r="I59" s="828"/>
      <c r="J59" s="828"/>
      <c r="K59" s="828"/>
      <c r="L59" s="828"/>
      <c r="M59" s="828"/>
      <c r="N59" s="888">
        <f t="shared" si="43"/>
        <v>0</v>
      </c>
      <c r="O59" s="828"/>
      <c r="P59" s="828"/>
      <c r="Q59" s="828"/>
      <c r="R59" s="828"/>
      <c r="S59" s="828"/>
      <c r="T59" s="828"/>
      <c r="U59" s="828"/>
      <c r="V59" s="828"/>
      <c r="W59" s="828"/>
      <c r="X59" s="828"/>
      <c r="Y59" s="828"/>
      <c r="Z59" s="828"/>
      <c r="AA59" s="828"/>
      <c r="AB59" s="828"/>
      <c r="AC59" s="828"/>
      <c r="AD59" s="891">
        <f t="shared" si="44"/>
        <v>0</v>
      </c>
      <c r="AE59" s="592">
        <f t="shared" si="45"/>
        <v>0</v>
      </c>
      <c r="AF59" s="827"/>
      <c r="AG59" s="828"/>
      <c r="AH59" s="828"/>
      <c r="AI59" s="834"/>
      <c r="AJ59" s="827"/>
      <c r="AK59" s="829"/>
      <c r="AL59" s="828"/>
      <c r="AM59" s="828"/>
      <c r="AN59" s="593">
        <f t="shared" si="46"/>
        <v>0</v>
      </c>
      <c r="AP59" s="664"/>
      <c r="AQ59" s="664"/>
      <c r="AR59" s="664"/>
      <c r="AU59" s="1135"/>
      <c r="AV59" s="197"/>
      <c r="AW59" s="1136"/>
    </row>
    <row r="60" spans="4:52" ht="14.25">
      <c r="E60" s="128"/>
      <c r="F60" s="488" t="s">
        <v>607</v>
      </c>
      <c r="G60" s="229"/>
      <c r="H60" s="828"/>
      <c r="I60" s="828"/>
      <c r="J60" s="828"/>
      <c r="K60" s="828"/>
      <c r="L60" s="828"/>
      <c r="M60" s="828"/>
      <c r="N60" s="888">
        <f t="shared" si="43"/>
        <v>0</v>
      </c>
      <c r="O60" s="828"/>
      <c r="P60" s="828"/>
      <c r="Q60" s="828"/>
      <c r="R60" s="828"/>
      <c r="S60" s="828"/>
      <c r="T60" s="828"/>
      <c r="U60" s="828"/>
      <c r="V60" s="828"/>
      <c r="W60" s="828"/>
      <c r="X60" s="828"/>
      <c r="Y60" s="828"/>
      <c r="Z60" s="828"/>
      <c r="AA60" s="828"/>
      <c r="AB60" s="828"/>
      <c r="AC60" s="828"/>
      <c r="AD60" s="891">
        <f t="shared" si="44"/>
        <v>0</v>
      </c>
      <c r="AE60" s="592">
        <f t="shared" si="45"/>
        <v>0</v>
      </c>
      <c r="AF60" s="827"/>
      <c r="AG60" s="828"/>
      <c r="AH60" s="828"/>
      <c r="AI60" s="834"/>
      <c r="AJ60" s="827"/>
      <c r="AK60" s="829"/>
      <c r="AL60" s="828"/>
      <c r="AM60" s="828"/>
      <c r="AN60" s="593">
        <f t="shared" si="46"/>
        <v>0</v>
      </c>
      <c r="AP60" s="664"/>
      <c r="AQ60" s="664"/>
      <c r="AR60" s="664"/>
      <c r="AU60" s="1135"/>
      <c r="AV60" s="197"/>
      <c r="AW60" s="1136"/>
    </row>
    <row r="61" spans="4:52" ht="14.25">
      <c r="E61" s="128"/>
      <c r="F61" s="488" t="s">
        <v>886</v>
      </c>
      <c r="G61" s="229"/>
      <c r="H61" s="828"/>
      <c r="I61" s="828"/>
      <c r="J61" s="828"/>
      <c r="K61" s="828"/>
      <c r="L61" s="828"/>
      <c r="M61" s="828"/>
      <c r="N61" s="888">
        <f t="shared" si="43"/>
        <v>0</v>
      </c>
      <c r="O61" s="828"/>
      <c r="P61" s="828"/>
      <c r="Q61" s="828"/>
      <c r="R61" s="828"/>
      <c r="S61" s="828"/>
      <c r="T61" s="828"/>
      <c r="U61" s="828"/>
      <c r="V61" s="828"/>
      <c r="W61" s="828"/>
      <c r="X61" s="828"/>
      <c r="Y61" s="828"/>
      <c r="Z61" s="828"/>
      <c r="AA61" s="828"/>
      <c r="AB61" s="828"/>
      <c r="AC61" s="828"/>
      <c r="AD61" s="891">
        <f t="shared" si="44"/>
        <v>0</v>
      </c>
      <c r="AE61" s="592">
        <f t="shared" si="45"/>
        <v>0</v>
      </c>
      <c r="AF61" s="827"/>
      <c r="AG61" s="828"/>
      <c r="AH61" s="828"/>
      <c r="AI61" s="834"/>
      <c r="AJ61" s="827"/>
      <c r="AK61" s="829"/>
      <c r="AL61" s="828"/>
      <c r="AM61" s="828"/>
      <c r="AN61" s="593">
        <f t="shared" si="46"/>
        <v>0</v>
      </c>
      <c r="AP61" s="664"/>
      <c r="AQ61" s="664"/>
      <c r="AR61" s="664"/>
      <c r="AU61" s="1135"/>
      <c r="AV61" s="197"/>
      <c r="AW61" s="1136"/>
    </row>
    <row r="62" spans="4:52" ht="14.25">
      <c r="E62" s="128"/>
      <c r="F62" s="488" t="s">
        <v>796</v>
      </c>
      <c r="G62" s="229"/>
      <c r="H62" s="828"/>
      <c r="I62" s="828"/>
      <c r="J62" s="828"/>
      <c r="K62" s="828"/>
      <c r="L62" s="828"/>
      <c r="M62" s="828"/>
      <c r="N62" s="888">
        <f t="shared" si="43"/>
        <v>0</v>
      </c>
      <c r="O62" s="828"/>
      <c r="P62" s="828"/>
      <c r="Q62" s="828"/>
      <c r="R62" s="828"/>
      <c r="S62" s="828"/>
      <c r="T62" s="828"/>
      <c r="U62" s="828"/>
      <c r="V62" s="828"/>
      <c r="W62" s="828"/>
      <c r="X62" s="828"/>
      <c r="Y62" s="828"/>
      <c r="Z62" s="828"/>
      <c r="AA62" s="828"/>
      <c r="AB62" s="828"/>
      <c r="AC62" s="828"/>
      <c r="AD62" s="891">
        <f t="shared" si="44"/>
        <v>0</v>
      </c>
      <c r="AE62" s="592">
        <f t="shared" si="45"/>
        <v>0</v>
      </c>
      <c r="AF62" s="827"/>
      <c r="AG62" s="828"/>
      <c r="AH62" s="828"/>
      <c r="AI62" s="834"/>
      <c r="AJ62" s="827"/>
      <c r="AK62" s="829"/>
      <c r="AL62" s="828"/>
      <c r="AM62" s="828"/>
      <c r="AN62" s="593">
        <f t="shared" si="46"/>
        <v>0</v>
      </c>
      <c r="AP62" s="664"/>
      <c r="AQ62" s="664"/>
      <c r="AR62" s="664"/>
      <c r="AU62" s="1135"/>
      <c r="AV62" s="197"/>
      <c r="AW62" s="1136"/>
    </row>
    <row r="63" spans="4:52" ht="14.25">
      <c r="E63" s="128"/>
      <c r="F63" s="488" t="s">
        <v>797</v>
      </c>
      <c r="G63" s="229"/>
      <c r="H63" s="828"/>
      <c r="I63" s="828"/>
      <c r="J63" s="828"/>
      <c r="K63" s="828"/>
      <c r="L63" s="828"/>
      <c r="M63" s="828"/>
      <c r="N63" s="888">
        <f t="shared" si="43"/>
        <v>0</v>
      </c>
      <c r="O63" s="828"/>
      <c r="P63" s="828"/>
      <c r="Q63" s="828"/>
      <c r="R63" s="828"/>
      <c r="S63" s="828"/>
      <c r="T63" s="828"/>
      <c r="U63" s="828"/>
      <c r="V63" s="828"/>
      <c r="W63" s="828"/>
      <c r="X63" s="828"/>
      <c r="Y63" s="828"/>
      <c r="Z63" s="828"/>
      <c r="AA63" s="828"/>
      <c r="AB63" s="828"/>
      <c r="AC63" s="828"/>
      <c r="AD63" s="891">
        <f t="shared" si="44"/>
        <v>0</v>
      </c>
      <c r="AE63" s="592">
        <f t="shared" si="45"/>
        <v>0</v>
      </c>
      <c r="AF63" s="827"/>
      <c r="AG63" s="828"/>
      <c r="AH63" s="828"/>
      <c r="AI63" s="834"/>
      <c r="AJ63" s="827"/>
      <c r="AK63" s="829"/>
      <c r="AL63" s="828"/>
      <c r="AM63" s="828"/>
      <c r="AN63" s="593">
        <f t="shared" si="46"/>
        <v>0</v>
      </c>
      <c r="AP63" s="664"/>
      <c r="AQ63" s="664"/>
      <c r="AR63" s="664"/>
      <c r="AU63" s="1135"/>
      <c r="AV63" s="197"/>
      <c r="AW63" s="1136"/>
    </row>
    <row r="64" spans="4:52" ht="14.25">
      <c r="E64" s="128"/>
      <c r="F64" s="488" t="s">
        <v>538</v>
      </c>
      <c r="G64" s="229"/>
      <c r="H64" s="828"/>
      <c r="I64" s="828"/>
      <c r="J64" s="828"/>
      <c r="K64" s="828"/>
      <c r="L64" s="828"/>
      <c r="M64" s="828"/>
      <c r="N64" s="888">
        <f t="shared" si="43"/>
        <v>0</v>
      </c>
      <c r="O64" s="828"/>
      <c r="P64" s="828"/>
      <c r="Q64" s="828"/>
      <c r="R64" s="828"/>
      <c r="S64" s="828"/>
      <c r="T64" s="828"/>
      <c r="U64" s="828"/>
      <c r="V64" s="828"/>
      <c r="W64" s="828"/>
      <c r="X64" s="828"/>
      <c r="Y64" s="828"/>
      <c r="Z64" s="828"/>
      <c r="AA64" s="828"/>
      <c r="AB64" s="828"/>
      <c r="AC64" s="828"/>
      <c r="AD64" s="891">
        <f t="shared" si="44"/>
        <v>0</v>
      </c>
      <c r="AE64" s="592">
        <f t="shared" si="45"/>
        <v>0</v>
      </c>
      <c r="AF64" s="827"/>
      <c r="AG64" s="828"/>
      <c r="AH64" s="828"/>
      <c r="AI64" s="834"/>
      <c r="AJ64" s="827"/>
      <c r="AK64" s="829"/>
      <c r="AL64" s="828"/>
      <c r="AM64" s="828"/>
      <c r="AN64" s="593">
        <f t="shared" si="46"/>
        <v>0</v>
      </c>
      <c r="AP64" s="664"/>
      <c r="AQ64" s="664"/>
      <c r="AR64" s="664"/>
      <c r="AU64" s="1135"/>
      <c r="AV64" s="197"/>
      <c r="AW64" s="1136"/>
    </row>
    <row r="65" spans="2:52" thickBot="1">
      <c r="E65" s="128"/>
      <c r="F65" s="1056" t="s">
        <v>882</v>
      </c>
      <c r="G65" s="1556"/>
      <c r="H65" s="909"/>
      <c r="I65" s="909"/>
      <c r="J65" s="909"/>
      <c r="K65" s="909"/>
      <c r="L65" s="909"/>
      <c r="M65" s="909"/>
      <c r="N65" s="910">
        <f>SUM(H65:M65)</f>
        <v>0</v>
      </c>
      <c r="O65" s="909"/>
      <c r="P65" s="909"/>
      <c r="Q65" s="909"/>
      <c r="R65" s="909"/>
      <c r="S65" s="909"/>
      <c r="T65" s="909"/>
      <c r="U65" s="909"/>
      <c r="V65" s="909"/>
      <c r="W65" s="909"/>
      <c r="X65" s="909"/>
      <c r="Y65" s="909"/>
      <c r="Z65" s="909"/>
      <c r="AA65" s="909"/>
      <c r="AB65" s="909"/>
      <c r="AC65" s="909"/>
      <c r="AD65" s="911">
        <f>SUM(O65:AC65)</f>
        <v>0</v>
      </c>
      <c r="AE65" s="610">
        <f t="shared" si="45"/>
        <v>0</v>
      </c>
      <c r="AF65" s="908"/>
      <c r="AG65" s="909"/>
      <c r="AH65" s="909"/>
      <c r="AI65" s="1530"/>
      <c r="AJ65" s="908"/>
      <c r="AK65" s="912"/>
      <c r="AL65" s="909"/>
      <c r="AM65" s="909"/>
      <c r="AN65" s="611">
        <f>SUM(AE65:AM65)</f>
        <v>0</v>
      </c>
      <c r="AP65" s="664"/>
      <c r="AQ65" s="664"/>
      <c r="AR65" s="664"/>
      <c r="AU65" s="1135"/>
      <c r="AV65" s="197"/>
      <c r="AW65" s="1136"/>
    </row>
    <row r="66" spans="2:52" s="145" customFormat="1" ht="14.25">
      <c r="E66" s="148"/>
      <c r="F66" s="137"/>
      <c r="G66" s="128"/>
      <c r="H66" s="895" t="str">
        <f>IF(ABS(H52-SUM(H53:H54))&lt;0.1,"OK","error")</f>
        <v>OK</v>
      </c>
      <c r="I66" s="895" t="str">
        <f t="shared" ref="I66:AN66" si="47">IF(ABS(I52-SUM(I53:I54))&lt;0.1,"OK","error")</f>
        <v>OK</v>
      </c>
      <c r="J66" s="895" t="str">
        <f t="shared" si="47"/>
        <v>OK</v>
      </c>
      <c r="K66" s="895" t="str">
        <f t="shared" si="47"/>
        <v>OK</v>
      </c>
      <c r="L66" s="895" t="str">
        <f t="shared" si="47"/>
        <v>OK</v>
      </c>
      <c r="M66" s="895" t="str">
        <f t="shared" si="47"/>
        <v>OK</v>
      </c>
      <c r="N66" s="895" t="str">
        <f t="shared" si="47"/>
        <v>OK</v>
      </c>
      <c r="O66" s="895" t="str">
        <f t="shared" si="47"/>
        <v>OK</v>
      </c>
      <c r="P66" s="895" t="str">
        <f t="shared" si="47"/>
        <v>OK</v>
      </c>
      <c r="Q66" s="895" t="str">
        <f t="shared" si="47"/>
        <v>OK</v>
      </c>
      <c r="R66" s="895" t="str">
        <f t="shared" si="47"/>
        <v>OK</v>
      </c>
      <c r="S66" s="895" t="str">
        <f t="shared" si="47"/>
        <v>OK</v>
      </c>
      <c r="T66" s="895" t="str">
        <f t="shared" si="47"/>
        <v>OK</v>
      </c>
      <c r="U66" s="895" t="str">
        <f t="shared" si="47"/>
        <v>OK</v>
      </c>
      <c r="V66" s="895" t="str">
        <f t="shared" si="47"/>
        <v>OK</v>
      </c>
      <c r="W66" s="895" t="str">
        <f t="shared" si="47"/>
        <v>OK</v>
      </c>
      <c r="X66" s="895" t="str">
        <f t="shared" si="47"/>
        <v>OK</v>
      </c>
      <c r="Y66" s="895" t="str">
        <f t="shared" si="47"/>
        <v>OK</v>
      </c>
      <c r="Z66" s="895" t="str">
        <f t="shared" si="47"/>
        <v>OK</v>
      </c>
      <c r="AA66" s="895" t="str">
        <f t="shared" si="47"/>
        <v>OK</v>
      </c>
      <c r="AB66" s="895" t="str">
        <f t="shared" si="47"/>
        <v>OK</v>
      </c>
      <c r="AC66" s="895" t="str">
        <f t="shared" si="47"/>
        <v>OK</v>
      </c>
      <c r="AD66" s="895" t="str">
        <f t="shared" si="47"/>
        <v>OK</v>
      </c>
      <c r="AE66" s="895" t="str">
        <f t="shared" si="47"/>
        <v>OK</v>
      </c>
      <c r="AF66" s="895" t="str">
        <f t="shared" si="47"/>
        <v>OK</v>
      </c>
      <c r="AG66" s="895" t="str">
        <f t="shared" si="47"/>
        <v>OK</v>
      </c>
      <c r="AH66" s="895" t="str">
        <f t="shared" si="47"/>
        <v>OK</v>
      </c>
      <c r="AI66" s="895" t="str">
        <f>IF(ABS(AI52-SUM(AI53:AI54))&lt;0.1,"OK","error")</f>
        <v>OK</v>
      </c>
      <c r="AJ66" s="895" t="str">
        <f t="shared" si="47"/>
        <v>OK</v>
      </c>
      <c r="AK66" s="895" t="str">
        <f t="shared" si="47"/>
        <v>OK</v>
      </c>
      <c r="AL66" s="895" t="str">
        <f t="shared" si="47"/>
        <v>OK</v>
      </c>
      <c r="AM66" s="895" t="str">
        <f t="shared" si="47"/>
        <v>OK</v>
      </c>
      <c r="AN66" s="895" t="str">
        <f t="shared" si="47"/>
        <v>OK</v>
      </c>
      <c r="AO66" s="130"/>
      <c r="AP66" s="664"/>
      <c r="AQ66" s="664"/>
      <c r="AR66" s="664"/>
      <c r="AS66" s="130"/>
      <c r="AT66" s="130"/>
      <c r="AU66" s="1135"/>
      <c r="AV66" s="197"/>
      <c r="AW66" s="1136"/>
      <c r="AX66" s="130"/>
      <c r="AY66" s="130"/>
      <c r="AZ66" s="130"/>
    </row>
    <row r="67" spans="2:52" s="145" customFormat="1" ht="14.25">
      <c r="E67" s="148"/>
      <c r="F67" s="137"/>
      <c r="G67" s="128"/>
      <c r="H67" s="895" t="str">
        <f>IF(ABS(H55-SUM(H56:H65))&lt;0.1,"OK","error")</f>
        <v>OK</v>
      </c>
      <c r="I67" s="895" t="str">
        <f t="shared" ref="I67:AN67" si="48">IF(ABS(I55-SUM(I56:I65))&lt;0.1,"OK","error")</f>
        <v>OK</v>
      </c>
      <c r="J67" s="895" t="str">
        <f t="shared" si="48"/>
        <v>OK</v>
      </c>
      <c r="K67" s="895" t="str">
        <f t="shared" si="48"/>
        <v>OK</v>
      </c>
      <c r="L67" s="895" t="str">
        <f t="shared" si="48"/>
        <v>OK</v>
      </c>
      <c r="M67" s="895" t="str">
        <f t="shared" si="48"/>
        <v>OK</v>
      </c>
      <c r="N67" s="895" t="str">
        <f t="shared" si="48"/>
        <v>OK</v>
      </c>
      <c r="O67" s="895" t="str">
        <f t="shared" si="48"/>
        <v>OK</v>
      </c>
      <c r="P67" s="895" t="str">
        <f t="shared" si="48"/>
        <v>OK</v>
      </c>
      <c r="Q67" s="895" t="str">
        <f t="shared" si="48"/>
        <v>OK</v>
      </c>
      <c r="R67" s="895" t="str">
        <f t="shared" si="48"/>
        <v>OK</v>
      </c>
      <c r="S67" s="895" t="str">
        <f t="shared" si="48"/>
        <v>OK</v>
      </c>
      <c r="T67" s="895" t="str">
        <f t="shared" si="48"/>
        <v>OK</v>
      </c>
      <c r="U67" s="895" t="str">
        <f t="shared" si="48"/>
        <v>OK</v>
      </c>
      <c r="V67" s="895" t="str">
        <f t="shared" si="48"/>
        <v>OK</v>
      </c>
      <c r="W67" s="895" t="str">
        <f t="shared" si="48"/>
        <v>OK</v>
      </c>
      <c r="X67" s="895" t="str">
        <f t="shared" si="48"/>
        <v>OK</v>
      </c>
      <c r="Y67" s="895" t="str">
        <f t="shared" si="48"/>
        <v>OK</v>
      </c>
      <c r="Z67" s="895" t="str">
        <f t="shared" si="48"/>
        <v>OK</v>
      </c>
      <c r="AA67" s="895" t="str">
        <f t="shared" si="48"/>
        <v>OK</v>
      </c>
      <c r="AB67" s="895" t="str">
        <f t="shared" si="48"/>
        <v>OK</v>
      </c>
      <c r="AC67" s="895" t="str">
        <f t="shared" si="48"/>
        <v>OK</v>
      </c>
      <c r="AD67" s="895" t="str">
        <f t="shared" si="48"/>
        <v>OK</v>
      </c>
      <c r="AE67" s="895" t="str">
        <f t="shared" si="48"/>
        <v>OK</v>
      </c>
      <c r="AF67" s="895" t="str">
        <f t="shared" si="48"/>
        <v>OK</v>
      </c>
      <c r="AG67" s="895" t="str">
        <f t="shared" si="48"/>
        <v>OK</v>
      </c>
      <c r="AH67" s="895" t="str">
        <f t="shared" si="48"/>
        <v>OK</v>
      </c>
      <c r="AI67" s="895" t="str">
        <f>IF(ABS(AI55-SUM(AI56:AI65))&lt;0.1,"OK","error")</f>
        <v>OK</v>
      </c>
      <c r="AJ67" s="895" t="str">
        <f t="shared" si="48"/>
        <v>OK</v>
      </c>
      <c r="AK67" s="895" t="str">
        <f t="shared" si="48"/>
        <v>OK</v>
      </c>
      <c r="AL67" s="895" t="str">
        <f t="shared" si="48"/>
        <v>OK</v>
      </c>
      <c r="AM67" s="895" t="str">
        <f t="shared" si="48"/>
        <v>OK</v>
      </c>
      <c r="AN67" s="895" t="str">
        <f t="shared" si="48"/>
        <v>OK</v>
      </c>
      <c r="AO67" s="130"/>
      <c r="AP67" s="664"/>
      <c r="AQ67" s="664"/>
      <c r="AR67" s="664"/>
      <c r="AS67" s="130"/>
      <c r="AT67" s="130"/>
      <c r="AU67" s="1135"/>
      <c r="AV67" s="197"/>
      <c r="AW67" s="1136"/>
      <c r="AX67" s="130"/>
      <c r="AY67" s="130"/>
      <c r="AZ67" s="130"/>
    </row>
    <row r="68" spans="2:52" ht="18.75" thickBot="1">
      <c r="B68" s="914" t="s">
        <v>922</v>
      </c>
      <c r="E68" s="128"/>
      <c r="F68" s="113"/>
      <c r="G68" s="128"/>
      <c r="H68" s="612"/>
      <c r="I68" s="612"/>
      <c r="J68" s="612"/>
      <c r="K68" s="567"/>
      <c r="L68" s="567"/>
      <c r="M68" s="567"/>
      <c r="N68" s="564"/>
      <c r="O68" s="564"/>
      <c r="P68" s="564"/>
      <c r="Q68" s="567"/>
      <c r="R68" s="567"/>
      <c r="S68" s="567"/>
      <c r="T68" s="567"/>
      <c r="U68" s="567"/>
      <c r="V68" s="567"/>
      <c r="W68" s="567"/>
      <c r="X68" s="567"/>
      <c r="Y68" s="567"/>
      <c r="Z68" s="567"/>
      <c r="AA68" s="567"/>
      <c r="AB68" s="567"/>
      <c r="AC68" s="567"/>
      <c r="AD68" s="567"/>
      <c r="AE68" s="564"/>
      <c r="AF68" s="612"/>
      <c r="AG68" s="612"/>
      <c r="AH68" s="612"/>
      <c r="AI68" s="612"/>
      <c r="AJ68" s="612"/>
      <c r="AK68" s="612"/>
      <c r="AL68" s="612"/>
      <c r="AM68" s="612"/>
      <c r="AN68" s="612"/>
      <c r="AP68" s="664"/>
      <c r="AQ68" s="562"/>
      <c r="AR68" s="664"/>
      <c r="AU68" s="1135"/>
      <c r="AV68" s="197"/>
      <c r="AW68" s="1136"/>
    </row>
    <row r="69" spans="2:52">
      <c r="E69" s="128"/>
      <c r="F69" s="408" t="s">
        <v>1118</v>
      </c>
      <c r="G69" s="166"/>
      <c r="H69" s="167"/>
      <c r="I69" s="168"/>
      <c r="J69" s="168"/>
      <c r="K69" s="169"/>
      <c r="L69" s="168"/>
      <c r="M69" s="168"/>
      <c r="N69" s="887"/>
      <c r="O69" s="168"/>
      <c r="P69" s="168"/>
      <c r="Q69" s="168"/>
      <c r="R69" s="168"/>
      <c r="S69" s="168"/>
      <c r="T69" s="168"/>
      <c r="U69" s="168"/>
      <c r="V69" s="168"/>
      <c r="W69" s="168"/>
      <c r="X69" s="168"/>
      <c r="Y69" s="168"/>
      <c r="Z69" s="168"/>
      <c r="AA69" s="168"/>
      <c r="AB69" s="168"/>
      <c r="AC69" s="169"/>
      <c r="AD69" s="887"/>
      <c r="AE69" s="170"/>
      <c r="AF69" s="169"/>
      <c r="AG69" s="166"/>
      <c r="AH69" s="166"/>
      <c r="AI69" s="1527"/>
      <c r="AJ69" s="171"/>
      <c r="AK69" s="287"/>
      <c r="AL69" s="166"/>
      <c r="AM69" s="166"/>
      <c r="AN69" s="173"/>
      <c r="AP69" s="664"/>
      <c r="AQ69" s="664"/>
      <c r="AR69" s="664"/>
      <c r="AU69" s="1135"/>
      <c r="AV69" s="197"/>
      <c r="AW69" s="1136"/>
    </row>
    <row r="70" spans="2:52" ht="14.25">
      <c r="D70" s="283"/>
      <c r="E70" s="128"/>
      <c r="F70" s="238" t="s">
        <v>299</v>
      </c>
      <c r="G70" s="231"/>
      <c r="H70" s="828"/>
      <c r="I70" s="828"/>
      <c r="J70" s="828"/>
      <c r="K70" s="828"/>
      <c r="L70" s="828"/>
      <c r="M70" s="828"/>
      <c r="N70" s="888">
        <f t="shared" ref="N70:N76" si="49">SUM(H70:M70)</f>
        <v>0</v>
      </c>
      <c r="O70" s="828"/>
      <c r="P70" s="828"/>
      <c r="Q70" s="828"/>
      <c r="R70" s="828"/>
      <c r="S70" s="828"/>
      <c r="T70" s="828"/>
      <c r="U70" s="828"/>
      <c r="V70" s="828"/>
      <c r="W70" s="828"/>
      <c r="X70" s="828"/>
      <c r="Y70" s="828"/>
      <c r="Z70" s="828"/>
      <c r="AA70" s="828"/>
      <c r="AB70" s="828"/>
      <c r="AC70" s="828"/>
      <c r="AD70" s="888">
        <f t="shared" ref="AD70:AD76" si="50">SUM(O70:AC70)</f>
        <v>0</v>
      </c>
      <c r="AE70" s="592">
        <f t="shared" ref="AE70:AE76" si="51">N70+AD70</f>
        <v>0</v>
      </c>
      <c r="AF70" s="828"/>
      <c r="AG70" s="828"/>
      <c r="AH70" s="828"/>
      <c r="AI70" s="834"/>
      <c r="AJ70" s="827"/>
      <c r="AK70" s="829"/>
      <c r="AL70" s="828"/>
      <c r="AM70" s="828"/>
      <c r="AN70" s="593">
        <f t="shared" ref="AN70:AN76" si="52">SUM(AE70:AM70)</f>
        <v>0</v>
      </c>
      <c r="AP70" s="664"/>
      <c r="AQ70" s="664"/>
      <c r="AR70" s="664"/>
      <c r="AU70" s="1135"/>
      <c r="AV70" s="197"/>
      <c r="AW70" s="1136"/>
    </row>
    <row r="71" spans="2:52" ht="14.25">
      <c r="D71" s="283"/>
      <c r="E71" s="128"/>
      <c r="F71" s="238" t="s">
        <v>366</v>
      </c>
      <c r="G71" s="229"/>
      <c r="H71" s="828"/>
      <c r="I71" s="828"/>
      <c r="J71" s="828"/>
      <c r="K71" s="828"/>
      <c r="L71" s="828"/>
      <c r="M71" s="828"/>
      <c r="N71" s="888">
        <f t="shared" si="49"/>
        <v>0</v>
      </c>
      <c r="O71" s="828"/>
      <c r="P71" s="828"/>
      <c r="Q71" s="828"/>
      <c r="R71" s="828"/>
      <c r="S71" s="828"/>
      <c r="T71" s="828"/>
      <c r="U71" s="828"/>
      <c r="V71" s="828"/>
      <c r="W71" s="828"/>
      <c r="X71" s="828"/>
      <c r="Y71" s="828"/>
      <c r="Z71" s="828"/>
      <c r="AA71" s="828"/>
      <c r="AB71" s="828"/>
      <c r="AC71" s="828"/>
      <c r="AD71" s="888">
        <f t="shared" si="50"/>
        <v>0</v>
      </c>
      <c r="AE71" s="592">
        <f t="shared" si="51"/>
        <v>0</v>
      </c>
      <c r="AF71" s="828"/>
      <c r="AG71" s="828"/>
      <c r="AH71" s="828"/>
      <c r="AI71" s="834"/>
      <c r="AJ71" s="827"/>
      <c r="AK71" s="829"/>
      <c r="AL71" s="828"/>
      <c r="AM71" s="828"/>
      <c r="AN71" s="593">
        <f t="shared" si="52"/>
        <v>0</v>
      </c>
      <c r="AP71" s="664"/>
      <c r="AQ71" s="664"/>
      <c r="AR71" s="664"/>
      <c r="AU71" s="1135"/>
      <c r="AV71" s="197"/>
      <c r="AW71" s="1136"/>
    </row>
    <row r="72" spans="2:52" ht="14.25">
      <c r="D72" s="283"/>
      <c r="E72" s="128"/>
      <c r="F72" s="239"/>
      <c r="G72" s="229"/>
      <c r="H72" s="828"/>
      <c r="I72" s="828"/>
      <c r="J72" s="828"/>
      <c r="K72" s="828"/>
      <c r="L72" s="828"/>
      <c r="M72" s="828"/>
      <c r="N72" s="888">
        <f t="shared" si="49"/>
        <v>0</v>
      </c>
      <c r="O72" s="828"/>
      <c r="P72" s="828"/>
      <c r="Q72" s="828"/>
      <c r="R72" s="828"/>
      <c r="S72" s="828"/>
      <c r="T72" s="828"/>
      <c r="U72" s="828"/>
      <c r="V72" s="828"/>
      <c r="W72" s="828"/>
      <c r="X72" s="828"/>
      <c r="Y72" s="828"/>
      <c r="Z72" s="828"/>
      <c r="AA72" s="828"/>
      <c r="AB72" s="828"/>
      <c r="AC72" s="828"/>
      <c r="AD72" s="888">
        <f t="shared" si="50"/>
        <v>0</v>
      </c>
      <c r="AE72" s="592">
        <f t="shared" si="51"/>
        <v>0</v>
      </c>
      <c r="AF72" s="828"/>
      <c r="AG72" s="828"/>
      <c r="AH72" s="828"/>
      <c r="AI72" s="834"/>
      <c r="AJ72" s="827"/>
      <c r="AK72" s="829"/>
      <c r="AL72" s="828"/>
      <c r="AM72" s="828"/>
      <c r="AN72" s="593">
        <f t="shared" si="52"/>
        <v>0</v>
      </c>
      <c r="AP72" s="664"/>
      <c r="AQ72" s="664"/>
      <c r="AR72" s="664"/>
      <c r="AU72" s="1135"/>
      <c r="AV72" s="197"/>
      <c r="AW72" s="1136"/>
    </row>
    <row r="73" spans="2:52" ht="14.25">
      <c r="D73" s="283"/>
      <c r="E73" s="128"/>
      <c r="F73" s="239"/>
      <c r="G73" s="229"/>
      <c r="H73" s="828"/>
      <c r="I73" s="828"/>
      <c r="J73" s="828"/>
      <c r="K73" s="828"/>
      <c r="L73" s="828"/>
      <c r="M73" s="828"/>
      <c r="N73" s="888">
        <f t="shared" si="49"/>
        <v>0</v>
      </c>
      <c r="O73" s="828"/>
      <c r="P73" s="828"/>
      <c r="Q73" s="828"/>
      <c r="R73" s="828"/>
      <c r="S73" s="828"/>
      <c r="T73" s="828"/>
      <c r="U73" s="828"/>
      <c r="V73" s="828"/>
      <c r="W73" s="828"/>
      <c r="X73" s="828"/>
      <c r="Y73" s="828"/>
      <c r="Z73" s="828"/>
      <c r="AA73" s="828"/>
      <c r="AB73" s="828"/>
      <c r="AC73" s="828"/>
      <c r="AD73" s="888">
        <f t="shared" si="50"/>
        <v>0</v>
      </c>
      <c r="AE73" s="592">
        <f t="shared" si="51"/>
        <v>0</v>
      </c>
      <c r="AF73" s="828"/>
      <c r="AG73" s="828"/>
      <c r="AH73" s="828"/>
      <c r="AI73" s="834"/>
      <c r="AJ73" s="827"/>
      <c r="AK73" s="829"/>
      <c r="AL73" s="828"/>
      <c r="AM73" s="828"/>
      <c r="AN73" s="593">
        <f t="shared" si="52"/>
        <v>0</v>
      </c>
      <c r="AP73" s="664"/>
      <c r="AQ73" s="664"/>
      <c r="AR73" s="664"/>
      <c r="AU73" s="1135"/>
      <c r="AV73" s="197"/>
      <c r="AW73" s="1136"/>
    </row>
    <row r="74" spans="2:52" ht="14.25">
      <c r="D74" s="283"/>
      <c r="E74" s="128"/>
      <c r="F74" s="239"/>
      <c r="G74" s="229"/>
      <c r="H74" s="828"/>
      <c r="I74" s="828"/>
      <c r="J74" s="828"/>
      <c r="K74" s="828"/>
      <c r="L74" s="828"/>
      <c r="M74" s="828"/>
      <c r="N74" s="888">
        <f t="shared" si="49"/>
        <v>0</v>
      </c>
      <c r="O74" s="828"/>
      <c r="P74" s="828"/>
      <c r="Q74" s="828"/>
      <c r="R74" s="828"/>
      <c r="S74" s="828"/>
      <c r="T74" s="828"/>
      <c r="U74" s="828"/>
      <c r="V74" s="828"/>
      <c r="W74" s="828"/>
      <c r="X74" s="828"/>
      <c r="Y74" s="828"/>
      <c r="Z74" s="828"/>
      <c r="AA74" s="828"/>
      <c r="AB74" s="828"/>
      <c r="AC74" s="828"/>
      <c r="AD74" s="888">
        <f t="shared" si="50"/>
        <v>0</v>
      </c>
      <c r="AE74" s="592">
        <f t="shared" si="51"/>
        <v>0</v>
      </c>
      <c r="AF74" s="828"/>
      <c r="AG74" s="828"/>
      <c r="AH74" s="828"/>
      <c r="AI74" s="834"/>
      <c r="AJ74" s="827"/>
      <c r="AK74" s="829"/>
      <c r="AL74" s="828"/>
      <c r="AM74" s="828"/>
      <c r="AN74" s="593">
        <f t="shared" si="52"/>
        <v>0</v>
      </c>
      <c r="AP74" s="664"/>
      <c r="AQ74" s="664"/>
      <c r="AR74" s="664"/>
      <c r="AU74" s="1135"/>
      <c r="AV74" s="197"/>
      <c r="AW74" s="1136"/>
    </row>
    <row r="75" spans="2:52" ht="14.25">
      <c r="D75" s="283"/>
      <c r="E75" s="128"/>
      <c r="F75" s="239"/>
      <c r="G75" s="229"/>
      <c r="H75" s="828"/>
      <c r="I75" s="828"/>
      <c r="J75" s="828"/>
      <c r="K75" s="828"/>
      <c r="L75" s="828"/>
      <c r="M75" s="828"/>
      <c r="N75" s="888">
        <f t="shared" si="49"/>
        <v>0</v>
      </c>
      <c r="O75" s="828"/>
      <c r="P75" s="828"/>
      <c r="Q75" s="828"/>
      <c r="R75" s="828"/>
      <c r="S75" s="828"/>
      <c r="T75" s="828"/>
      <c r="U75" s="828"/>
      <c r="V75" s="828"/>
      <c r="W75" s="828"/>
      <c r="X75" s="828"/>
      <c r="Y75" s="828"/>
      <c r="Z75" s="828"/>
      <c r="AA75" s="828"/>
      <c r="AB75" s="828"/>
      <c r="AC75" s="828"/>
      <c r="AD75" s="888">
        <f t="shared" si="50"/>
        <v>0</v>
      </c>
      <c r="AE75" s="592">
        <f t="shared" si="51"/>
        <v>0</v>
      </c>
      <c r="AF75" s="828"/>
      <c r="AG75" s="828"/>
      <c r="AH75" s="828"/>
      <c r="AI75" s="834"/>
      <c r="AJ75" s="827"/>
      <c r="AK75" s="829"/>
      <c r="AL75" s="828"/>
      <c r="AM75" s="828"/>
      <c r="AN75" s="593">
        <f t="shared" si="52"/>
        <v>0</v>
      </c>
      <c r="AP75" s="664"/>
      <c r="AQ75" s="664"/>
      <c r="AR75" s="664"/>
      <c r="AU75" s="1135"/>
      <c r="AV75" s="197"/>
      <c r="AW75" s="1136"/>
    </row>
    <row r="76" spans="2:52" ht="14.25">
      <c r="D76" s="283"/>
      <c r="E76" s="128"/>
      <c r="F76" s="238" t="s">
        <v>688</v>
      </c>
      <c r="G76" s="229"/>
      <c r="H76" s="828"/>
      <c r="I76" s="828"/>
      <c r="J76" s="828"/>
      <c r="K76" s="828"/>
      <c r="L76" s="828"/>
      <c r="M76" s="828"/>
      <c r="N76" s="888">
        <f t="shared" si="49"/>
        <v>0</v>
      </c>
      <c r="O76" s="828"/>
      <c r="P76" s="828"/>
      <c r="Q76" s="828"/>
      <c r="R76" s="828"/>
      <c r="S76" s="828"/>
      <c r="T76" s="828"/>
      <c r="U76" s="828"/>
      <c r="V76" s="828"/>
      <c r="W76" s="828"/>
      <c r="X76" s="828"/>
      <c r="Y76" s="828"/>
      <c r="Z76" s="828"/>
      <c r="AA76" s="828"/>
      <c r="AB76" s="828"/>
      <c r="AC76" s="828"/>
      <c r="AD76" s="888">
        <f t="shared" si="50"/>
        <v>0</v>
      </c>
      <c r="AE76" s="592">
        <f t="shared" si="51"/>
        <v>0</v>
      </c>
      <c r="AF76" s="828"/>
      <c r="AG76" s="828"/>
      <c r="AH76" s="828"/>
      <c r="AI76" s="834"/>
      <c r="AJ76" s="827"/>
      <c r="AK76" s="829"/>
      <c r="AL76" s="828"/>
      <c r="AM76" s="828"/>
      <c r="AN76" s="593">
        <f t="shared" si="52"/>
        <v>0</v>
      </c>
      <c r="AP76" s="664"/>
      <c r="AQ76" s="664"/>
      <c r="AR76" s="664"/>
      <c r="AU76" s="1135"/>
      <c r="AV76" s="197"/>
      <c r="AW76" s="1136"/>
    </row>
    <row r="77" spans="2:52">
      <c r="E77" s="128"/>
      <c r="F77" s="407" t="s">
        <v>931</v>
      </c>
      <c r="G77" s="229"/>
      <c r="H77" s="176"/>
      <c r="I77" s="176"/>
      <c r="J77" s="176"/>
      <c r="K77" s="884"/>
      <c r="L77" s="176"/>
      <c r="M77" s="176"/>
      <c r="N77" s="889"/>
      <c r="O77" s="176"/>
      <c r="P77" s="176"/>
      <c r="Q77" s="176"/>
      <c r="R77" s="176"/>
      <c r="S77" s="176"/>
      <c r="T77" s="176"/>
      <c r="U77" s="176"/>
      <c r="V77" s="176"/>
      <c r="W77" s="176"/>
      <c r="X77" s="176"/>
      <c r="Y77" s="176"/>
      <c r="Z77" s="176"/>
      <c r="AA77" s="176"/>
      <c r="AB77" s="176"/>
      <c r="AC77" s="884"/>
      <c r="AD77" s="889"/>
      <c r="AE77" s="885"/>
      <c r="AF77" s="884"/>
      <c r="AG77" s="128"/>
      <c r="AH77" s="128"/>
      <c r="AI77" s="1528"/>
      <c r="AJ77" s="161"/>
      <c r="AK77" s="589"/>
      <c r="AL77" s="128"/>
      <c r="AM77" s="128"/>
      <c r="AN77" s="886"/>
      <c r="AP77" s="664"/>
      <c r="AQ77" s="664"/>
      <c r="AR77" s="664"/>
      <c r="AU77" s="1135"/>
      <c r="AV77" s="197"/>
      <c r="AW77" s="1136"/>
    </row>
    <row r="78" spans="2:52" ht="14.25">
      <c r="D78" s="283"/>
      <c r="E78" s="128"/>
      <c r="F78" s="238" t="s">
        <v>299</v>
      </c>
      <c r="G78" s="229"/>
      <c r="H78" s="828"/>
      <c r="I78" s="828"/>
      <c r="J78" s="828"/>
      <c r="K78" s="828"/>
      <c r="L78" s="828"/>
      <c r="M78" s="828"/>
      <c r="N78" s="888">
        <f t="shared" ref="N78:N84" si="53">SUM(H78:M78)</f>
        <v>0</v>
      </c>
      <c r="O78" s="828"/>
      <c r="P78" s="828"/>
      <c r="Q78" s="828"/>
      <c r="R78" s="828"/>
      <c r="S78" s="828"/>
      <c r="T78" s="828"/>
      <c r="U78" s="828"/>
      <c r="V78" s="828"/>
      <c r="W78" s="828"/>
      <c r="X78" s="828"/>
      <c r="Y78" s="828"/>
      <c r="Z78" s="828"/>
      <c r="AA78" s="828"/>
      <c r="AB78" s="828"/>
      <c r="AC78" s="828"/>
      <c r="AD78" s="888">
        <f t="shared" ref="AD78:AD84" si="54">SUM(O78:AC78)</f>
        <v>0</v>
      </c>
      <c r="AE78" s="592">
        <f t="shared" ref="AE78:AE84" si="55">N78+AD78</f>
        <v>0</v>
      </c>
      <c r="AF78" s="828"/>
      <c r="AG78" s="828"/>
      <c r="AH78" s="828"/>
      <c r="AI78" s="834"/>
      <c r="AJ78" s="827"/>
      <c r="AK78" s="829"/>
      <c r="AL78" s="828"/>
      <c r="AM78" s="828"/>
      <c r="AN78" s="593">
        <f t="shared" ref="AN78:AN84" si="56">SUM(AE78:AM78)</f>
        <v>0</v>
      </c>
      <c r="AP78" s="664"/>
      <c r="AQ78" s="664"/>
      <c r="AR78" s="664"/>
      <c r="AU78" s="1135"/>
      <c r="AV78" s="197"/>
      <c r="AW78" s="1136"/>
    </row>
    <row r="79" spans="2:52" ht="14.25">
      <c r="D79" s="283"/>
      <c r="E79" s="128"/>
      <c r="F79" s="238" t="s">
        <v>366</v>
      </c>
      <c r="G79" s="229"/>
      <c r="H79" s="828"/>
      <c r="I79" s="828"/>
      <c r="J79" s="828"/>
      <c r="K79" s="828"/>
      <c r="L79" s="828"/>
      <c r="M79" s="828"/>
      <c r="N79" s="888">
        <f t="shared" si="53"/>
        <v>0</v>
      </c>
      <c r="O79" s="828"/>
      <c r="P79" s="828"/>
      <c r="Q79" s="828"/>
      <c r="R79" s="828"/>
      <c r="S79" s="828"/>
      <c r="T79" s="828"/>
      <c r="U79" s="828"/>
      <c r="V79" s="828"/>
      <c r="W79" s="828"/>
      <c r="X79" s="828"/>
      <c r="Y79" s="828"/>
      <c r="Z79" s="828"/>
      <c r="AA79" s="828"/>
      <c r="AB79" s="828"/>
      <c r="AC79" s="828"/>
      <c r="AD79" s="888">
        <f t="shared" si="54"/>
        <v>0</v>
      </c>
      <c r="AE79" s="592">
        <f t="shared" si="55"/>
        <v>0</v>
      </c>
      <c r="AF79" s="828"/>
      <c r="AG79" s="828"/>
      <c r="AH79" s="828"/>
      <c r="AI79" s="834"/>
      <c r="AJ79" s="827"/>
      <c r="AK79" s="829"/>
      <c r="AL79" s="828"/>
      <c r="AM79" s="828"/>
      <c r="AN79" s="593">
        <f t="shared" si="56"/>
        <v>0</v>
      </c>
      <c r="AP79" s="664"/>
      <c r="AQ79" s="664"/>
      <c r="AR79" s="664"/>
      <c r="AU79" s="1135"/>
      <c r="AV79" s="197"/>
      <c r="AW79" s="1136"/>
    </row>
    <row r="80" spans="2:52" ht="14.25">
      <c r="D80" s="283"/>
      <c r="E80" s="128"/>
      <c r="F80" s="239"/>
      <c r="G80" s="229"/>
      <c r="H80" s="828"/>
      <c r="I80" s="828"/>
      <c r="J80" s="828"/>
      <c r="K80" s="828"/>
      <c r="L80" s="828"/>
      <c r="M80" s="828"/>
      <c r="N80" s="888">
        <f t="shared" si="53"/>
        <v>0</v>
      </c>
      <c r="O80" s="828"/>
      <c r="P80" s="828"/>
      <c r="Q80" s="828"/>
      <c r="R80" s="828"/>
      <c r="S80" s="828"/>
      <c r="T80" s="828"/>
      <c r="U80" s="828"/>
      <c r="V80" s="828"/>
      <c r="W80" s="828"/>
      <c r="X80" s="828"/>
      <c r="Y80" s="828"/>
      <c r="Z80" s="828"/>
      <c r="AA80" s="828"/>
      <c r="AB80" s="828"/>
      <c r="AC80" s="828"/>
      <c r="AD80" s="888">
        <f t="shared" si="54"/>
        <v>0</v>
      </c>
      <c r="AE80" s="592">
        <f t="shared" si="55"/>
        <v>0</v>
      </c>
      <c r="AF80" s="828"/>
      <c r="AG80" s="828"/>
      <c r="AH80" s="828"/>
      <c r="AI80" s="834"/>
      <c r="AJ80" s="827"/>
      <c r="AK80" s="829"/>
      <c r="AL80" s="828"/>
      <c r="AM80" s="828"/>
      <c r="AN80" s="593">
        <f t="shared" si="56"/>
        <v>0</v>
      </c>
      <c r="AP80" s="664"/>
      <c r="AQ80" s="664"/>
      <c r="AR80" s="664"/>
      <c r="AU80" s="1135"/>
      <c r="AV80" s="197"/>
      <c r="AW80" s="1136"/>
    </row>
    <row r="81" spans="4:49" ht="14.25">
      <c r="D81" s="283"/>
      <c r="E81" s="128"/>
      <c r="F81" s="239"/>
      <c r="G81" s="229"/>
      <c r="H81" s="828"/>
      <c r="I81" s="828"/>
      <c r="J81" s="828"/>
      <c r="K81" s="828"/>
      <c r="L81" s="828"/>
      <c r="M81" s="828"/>
      <c r="N81" s="888">
        <f t="shared" si="53"/>
        <v>0</v>
      </c>
      <c r="O81" s="828"/>
      <c r="P81" s="828"/>
      <c r="Q81" s="828"/>
      <c r="R81" s="828"/>
      <c r="S81" s="828"/>
      <c r="T81" s="828"/>
      <c r="U81" s="828"/>
      <c r="V81" s="828"/>
      <c r="W81" s="828"/>
      <c r="X81" s="828"/>
      <c r="Y81" s="828"/>
      <c r="Z81" s="828"/>
      <c r="AA81" s="828"/>
      <c r="AB81" s="828"/>
      <c r="AC81" s="828"/>
      <c r="AD81" s="888">
        <f t="shared" si="54"/>
        <v>0</v>
      </c>
      <c r="AE81" s="592">
        <f t="shared" si="55"/>
        <v>0</v>
      </c>
      <c r="AF81" s="828"/>
      <c r="AG81" s="828"/>
      <c r="AH81" s="828"/>
      <c r="AI81" s="834"/>
      <c r="AJ81" s="827"/>
      <c r="AK81" s="829"/>
      <c r="AL81" s="828"/>
      <c r="AM81" s="828"/>
      <c r="AN81" s="593">
        <f t="shared" si="56"/>
        <v>0</v>
      </c>
      <c r="AP81" s="664"/>
      <c r="AQ81" s="664"/>
      <c r="AR81" s="664"/>
      <c r="AU81" s="1135"/>
      <c r="AV81" s="197"/>
      <c r="AW81" s="1136"/>
    </row>
    <row r="82" spans="4:49" ht="14.25">
      <c r="D82" s="283"/>
      <c r="E82" s="128"/>
      <c r="F82" s="239"/>
      <c r="G82" s="229"/>
      <c r="H82" s="828"/>
      <c r="I82" s="828"/>
      <c r="J82" s="828"/>
      <c r="K82" s="828"/>
      <c r="L82" s="828"/>
      <c r="M82" s="828"/>
      <c r="N82" s="888">
        <f t="shared" si="53"/>
        <v>0</v>
      </c>
      <c r="O82" s="828"/>
      <c r="P82" s="828"/>
      <c r="Q82" s="828"/>
      <c r="R82" s="828"/>
      <c r="S82" s="828"/>
      <c r="T82" s="828"/>
      <c r="U82" s="828"/>
      <c r="V82" s="828"/>
      <c r="W82" s="828"/>
      <c r="X82" s="828"/>
      <c r="Y82" s="828"/>
      <c r="Z82" s="828"/>
      <c r="AA82" s="828"/>
      <c r="AB82" s="828"/>
      <c r="AC82" s="828"/>
      <c r="AD82" s="888">
        <f t="shared" si="54"/>
        <v>0</v>
      </c>
      <c r="AE82" s="592">
        <f t="shared" si="55"/>
        <v>0</v>
      </c>
      <c r="AF82" s="828"/>
      <c r="AG82" s="828"/>
      <c r="AH82" s="828"/>
      <c r="AI82" s="834"/>
      <c r="AJ82" s="827"/>
      <c r="AK82" s="829"/>
      <c r="AL82" s="828"/>
      <c r="AM82" s="828"/>
      <c r="AN82" s="593">
        <f t="shared" si="56"/>
        <v>0</v>
      </c>
      <c r="AP82" s="664"/>
      <c r="AQ82" s="664"/>
      <c r="AR82" s="664"/>
      <c r="AU82" s="1135"/>
      <c r="AV82" s="197"/>
      <c r="AW82" s="1136"/>
    </row>
    <row r="83" spans="4:49" ht="14.25">
      <c r="D83" s="283"/>
      <c r="E83" s="128"/>
      <c r="F83" s="239"/>
      <c r="G83" s="229"/>
      <c r="H83" s="828"/>
      <c r="I83" s="828"/>
      <c r="J83" s="828"/>
      <c r="K83" s="828"/>
      <c r="L83" s="828"/>
      <c r="M83" s="828"/>
      <c r="N83" s="888">
        <f t="shared" si="53"/>
        <v>0</v>
      </c>
      <c r="O83" s="828"/>
      <c r="P83" s="828"/>
      <c r="Q83" s="828"/>
      <c r="R83" s="828"/>
      <c r="S83" s="828"/>
      <c r="T83" s="828"/>
      <c r="U83" s="828"/>
      <c r="V83" s="828"/>
      <c r="W83" s="828"/>
      <c r="X83" s="828"/>
      <c r="Y83" s="828"/>
      <c r="Z83" s="828"/>
      <c r="AA83" s="828"/>
      <c r="AB83" s="828"/>
      <c r="AC83" s="828"/>
      <c r="AD83" s="888">
        <f t="shared" si="54"/>
        <v>0</v>
      </c>
      <c r="AE83" s="592">
        <f t="shared" si="55"/>
        <v>0</v>
      </c>
      <c r="AF83" s="828"/>
      <c r="AG83" s="828"/>
      <c r="AH83" s="828"/>
      <c r="AI83" s="834"/>
      <c r="AJ83" s="827"/>
      <c r="AK83" s="829"/>
      <c r="AL83" s="828"/>
      <c r="AM83" s="828"/>
      <c r="AN83" s="593">
        <f t="shared" si="56"/>
        <v>0</v>
      </c>
      <c r="AP83" s="664"/>
      <c r="AQ83" s="664"/>
      <c r="AR83" s="664"/>
      <c r="AU83" s="1135"/>
      <c r="AV83" s="197"/>
      <c r="AW83" s="1136"/>
    </row>
    <row r="84" spans="4:49" ht="14.25">
      <c r="D84" s="283"/>
      <c r="E84" s="128"/>
      <c r="F84" s="238" t="s">
        <v>688</v>
      </c>
      <c r="G84" s="229"/>
      <c r="H84" s="828"/>
      <c r="I84" s="828"/>
      <c r="J84" s="828"/>
      <c r="K84" s="828"/>
      <c r="L84" s="828"/>
      <c r="M84" s="828"/>
      <c r="N84" s="888">
        <f t="shared" si="53"/>
        <v>0</v>
      </c>
      <c r="O84" s="828"/>
      <c r="P84" s="828"/>
      <c r="Q84" s="828"/>
      <c r="R84" s="828"/>
      <c r="S84" s="828"/>
      <c r="T84" s="828"/>
      <c r="U84" s="828"/>
      <c r="V84" s="828"/>
      <c r="W84" s="828"/>
      <c r="X84" s="828"/>
      <c r="Y84" s="828"/>
      <c r="Z84" s="828"/>
      <c r="AA84" s="828"/>
      <c r="AB84" s="828"/>
      <c r="AC84" s="828"/>
      <c r="AD84" s="888">
        <f t="shared" si="54"/>
        <v>0</v>
      </c>
      <c r="AE84" s="592">
        <f t="shared" si="55"/>
        <v>0</v>
      </c>
      <c r="AF84" s="828"/>
      <c r="AG84" s="828"/>
      <c r="AH84" s="828"/>
      <c r="AI84" s="834"/>
      <c r="AJ84" s="827"/>
      <c r="AK84" s="829"/>
      <c r="AL84" s="828"/>
      <c r="AM84" s="828"/>
      <c r="AN84" s="593">
        <f t="shared" si="56"/>
        <v>0</v>
      </c>
      <c r="AP84" s="664"/>
      <c r="AQ84" s="664"/>
      <c r="AR84" s="664"/>
      <c r="AU84" s="1135"/>
      <c r="AV84" s="197"/>
      <c r="AW84" s="1136"/>
    </row>
    <row r="85" spans="4:49">
      <c r="D85" s="283"/>
      <c r="E85" s="128"/>
      <c r="F85" s="407" t="s">
        <v>932</v>
      </c>
      <c r="G85" s="229"/>
      <c r="H85" s="603"/>
      <c r="I85" s="603"/>
      <c r="J85" s="603"/>
      <c r="K85" s="603"/>
      <c r="L85" s="603"/>
      <c r="M85" s="603"/>
      <c r="N85" s="890"/>
      <c r="O85" s="603"/>
      <c r="P85" s="603"/>
      <c r="Q85" s="603"/>
      <c r="R85" s="603"/>
      <c r="S85" s="603"/>
      <c r="T85" s="603"/>
      <c r="U85" s="603"/>
      <c r="V85" s="603"/>
      <c r="W85" s="603"/>
      <c r="X85" s="603"/>
      <c r="Y85" s="603"/>
      <c r="Z85" s="603"/>
      <c r="AA85" s="603"/>
      <c r="AB85" s="603"/>
      <c r="AC85" s="603"/>
      <c r="AD85" s="890"/>
      <c r="AE85" s="604"/>
      <c r="AF85" s="603"/>
      <c r="AG85" s="603"/>
      <c r="AH85" s="603"/>
      <c r="AI85" s="1087"/>
      <c r="AJ85" s="602"/>
      <c r="AK85" s="605"/>
      <c r="AL85" s="603"/>
      <c r="AM85" s="603"/>
      <c r="AN85" s="606"/>
      <c r="AP85" s="664"/>
      <c r="AQ85" s="664"/>
      <c r="AR85" s="664"/>
      <c r="AU85" s="1135"/>
      <c r="AV85" s="197"/>
      <c r="AW85" s="1136"/>
    </row>
    <row r="86" spans="4:49" ht="14.25">
      <c r="D86" s="283"/>
      <c r="E86" s="128"/>
      <c r="F86" s="238" t="s">
        <v>299</v>
      </c>
      <c r="G86" s="229"/>
      <c r="H86" s="828"/>
      <c r="I86" s="828"/>
      <c r="J86" s="828"/>
      <c r="K86" s="828"/>
      <c r="L86" s="828"/>
      <c r="M86" s="828"/>
      <c r="N86" s="888">
        <f t="shared" ref="N86:N92" si="57">SUM(H86:M86)</f>
        <v>0</v>
      </c>
      <c r="O86" s="828"/>
      <c r="P86" s="828"/>
      <c r="Q86" s="828"/>
      <c r="R86" s="828"/>
      <c r="S86" s="828"/>
      <c r="T86" s="828"/>
      <c r="U86" s="828"/>
      <c r="V86" s="828"/>
      <c r="W86" s="828"/>
      <c r="X86" s="828"/>
      <c r="Y86" s="828"/>
      <c r="Z86" s="828"/>
      <c r="AA86" s="828"/>
      <c r="AB86" s="828"/>
      <c r="AC86" s="828"/>
      <c r="AD86" s="888">
        <f t="shared" ref="AD86:AD92" si="58">SUM(O86:AC86)</f>
        <v>0</v>
      </c>
      <c r="AE86" s="592">
        <f t="shared" ref="AE86:AE92" si="59">N86+AD86</f>
        <v>0</v>
      </c>
      <c r="AF86" s="828"/>
      <c r="AG86" s="828"/>
      <c r="AH86" s="828"/>
      <c r="AI86" s="834"/>
      <c r="AJ86" s="827"/>
      <c r="AK86" s="829"/>
      <c r="AL86" s="828"/>
      <c r="AM86" s="828"/>
      <c r="AN86" s="593">
        <f t="shared" ref="AN86:AN92" si="60">SUM(AE86:AM86)</f>
        <v>0</v>
      </c>
      <c r="AP86" s="664"/>
      <c r="AQ86" s="664"/>
      <c r="AR86" s="664"/>
      <c r="AU86" s="1135"/>
      <c r="AV86" s="197"/>
      <c r="AW86" s="1136"/>
    </row>
    <row r="87" spans="4:49" ht="14.25">
      <c r="D87" s="283"/>
      <c r="E87" s="128"/>
      <c r="F87" s="238" t="s">
        <v>366</v>
      </c>
      <c r="G87" s="229"/>
      <c r="H87" s="828"/>
      <c r="I87" s="828"/>
      <c r="J87" s="828"/>
      <c r="K87" s="828"/>
      <c r="L87" s="828"/>
      <c r="M87" s="828"/>
      <c r="N87" s="888">
        <f t="shared" si="57"/>
        <v>0</v>
      </c>
      <c r="O87" s="828"/>
      <c r="P87" s="828"/>
      <c r="Q87" s="828"/>
      <c r="R87" s="828"/>
      <c r="S87" s="828"/>
      <c r="T87" s="828"/>
      <c r="U87" s="828"/>
      <c r="V87" s="828"/>
      <c r="W87" s="828"/>
      <c r="X87" s="828"/>
      <c r="Y87" s="828"/>
      <c r="Z87" s="828"/>
      <c r="AA87" s="828"/>
      <c r="AB87" s="828"/>
      <c r="AC87" s="828"/>
      <c r="AD87" s="888">
        <f t="shared" si="58"/>
        <v>0</v>
      </c>
      <c r="AE87" s="592">
        <f t="shared" si="59"/>
        <v>0</v>
      </c>
      <c r="AF87" s="828"/>
      <c r="AG87" s="828"/>
      <c r="AH87" s="828"/>
      <c r="AI87" s="834"/>
      <c r="AJ87" s="827"/>
      <c r="AK87" s="829"/>
      <c r="AL87" s="828"/>
      <c r="AM87" s="828"/>
      <c r="AN87" s="593">
        <f t="shared" si="60"/>
        <v>0</v>
      </c>
      <c r="AP87" s="664"/>
      <c r="AQ87" s="664"/>
      <c r="AR87" s="664"/>
      <c r="AU87" s="1135"/>
      <c r="AV87" s="197"/>
      <c r="AW87" s="1136"/>
    </row>
    <row r="88" spans="4:49" ht="14.25">
      <c r="D88" s="283"/>
      <c r="E88" s="128"/>
      <c r="F88" s="239"/>
      <c r="G88" s="229"/>
      <c r="H88" s="828"/>
      <c r="I88" s="828"/>
      <c r="J88" s="828"/>
      <c r="K88" s="828"/>
      <c r="L88" s="828"/>
      <c r="M88" s="828"/>
      <c r="N88" s="888">
        <f>SUM(H88:M88)</f>
        <v>0</v>
      </c>
      <c r="O88" s="828"/>
      <c r="P88" s="828"/>
      <c r="Q88" s="828"/>
      <c r="R88" s="828"/>
      <c r="S88" s="828"/>
      <c r="T88" s="828"/>
      <c r="U88" s="828"/>
      <c r="V88" s="828"/>
      <c r="W88" s="828"/>
      <c r="X88" s="828"/>
      <c r="Y88" s="828"/>
      <c r="Z88" s="828"/>
      <c r="AA88" s="828"/>
      <c r="AB88" s="828"/>
      <c r="AC88" s="828"/>
      <c r="AD88" s="888">
        <f>SUM(O88:AC88)</f>
        <v>0</v>
      </c>
      <c r="AE88" s="592">
        <f t="shared" si="59"/>
        <v>0</v>
      </c>
      <c r="AF88" s="828"/>
      <c r="AG88" s="828"/>
      <c r="AH88" s="828"/>
      <c r="AI88" s="834"/>
      <c r="AJ88" s="827"/>
      <c r="AK88" s="829"/>
      <c r="AL88" s="828"/>
      <c r="AM88" s="828"/>
      <c r="AN88" s="593">
        <f>SUM(AE88:AM88)</f>
        <v>0</v>
      </c>
      <c r="AP88" s="664"/>
      <c r="AQ88" s="664"/>
      <c r="AR88" s="664"/>
      <c r="AU88" s="1135"/>
      <c r="AV88" s="197"/>
      <c r="AW88" s="1136"/>
    </row>
    <row r="89" spans="4:49" ht="14.25">
      <c r="D89" s="283"/>
      <c r="E89" s="128"/>
      <c r="F89" s="239"/>
      <c r="G89" s="229"/>
      <c r="H89" s="828"/>
      <c r="I89" s="828"/>
      <c r="J89" s="828"/>
      <c r="K89" s="828"/>
      <c r="L89" s="828"/>
      <c r="M89" s="828"/>
      <c r="N89" s="888">
        <f>SUM(H89:M89)</f>
        <v>0</v>
      </c>
      <c r="O89" s="828"/>
      <c r="P89" s="828"/>
      <c r="Q89" s="828"/>
      <c r="R89" s="828"/>
      <c r="S89" s="828"/>
      <c r="T89" s="828"/>
      <c r="U89" s="828"/>
      <c r="V89" s="828"/>
      <c r="W89" s="828"/>
      <c r="X89" s="828"/>
      <c r="Y89" s="828"/>
      <c r="Z89" s="828"/>
      <c r="AA89" s="828"/>
      <c r="AB89" s="828"/>
      <c r="AC89" s="828"/>
      <c r="AD89" s="888">
        <f>SUM(O89:AC89)</f>
        <v>0</v>
      </c>
      <c r="AE89" s="592">
        <f t="shared" si="59"/>
        <v>0</v>
      </c>
      <c r="AF89" s="828"/>
      <c r="AG89" s="828"/>
      <c r="AH89" s="828"/>
      <c r="AI89" s="834"/>
      <c r="AJ89" s="827"/>
      <c r="AK89" s="829"/>
      <c r="AL89" s="828"/>
      <c r="AM89" s="828"/>
      <c r="AN89" s="593">
        <f>SUM(AE89:AM89)</f>
        <v>0</v>
      </c>
      <c r="AP89" s="664"/>
      <c r="AQ89" s="664"/>
      <c r="AR89" s="664"/>
      <c r="AU89" s="1135"/>
      <c r="AV89" s="197"/>
      <c r="AW89" s="1136"/>
    </row>
    <row r="90" spans="4:49" ht="14.25">
      <c r="D90" s="283"/>
      <c r="E90" s="128"/>
      <c r="F90" s="239"/>
      <c r="G90" s="229"/>
      <c r="H90" s="828"/>
      <c r="I90" s="828"/>
      <c r="J90" s="828"/>
      <c r="K90" s="828"/>
      <c r="L90" s="828"/>
      <c r="M90" s="828"/>
      <c r="N90" s="888">
        <f t="shared" si="57"/>
        <v>0</v>
      </c>
      <c r="O90" s="828"/>
      <c r="P90" s="828"/>
      <c r="Q90" s="828"/>
      <c r="R90" s="828"/>
      <c r="S90" s="828"/>
      <c r="T90" s="828"/>
      <c r="U90" s="828"/>
      <c r="V90" s="828"/>
      <c r="W90" s="828"/>
      <c r="X90" s="828"/>
      <c r="Y90" s="828"/>
      <c r="Z90" s="828"/>
      <c r="AA90" s="828"/>
      <c r="AB90" s="828"/>
      <c r="AC90" s="828"/>
      <c r="AD90" s="888">
        <f t="shared" si="58"/>
        <v>0</v>
      </c>
      <c r="AE90" s="592">
        <f t="shared" si="59"/>
        <v>0</v>
      </c>
      <c r="AF90" s="828"/>
      <c r="AG90" s="828"/>
      <c r="AH90" s="828"/>
      <c r="AI90" s="834"/>
      <c r="AJ90" s="827"/>
      <c r="AK90" s="829"/>
      <c r="AL90" s="828"/>
      <c r="AM90" s="828"/>
      <c r="AN90" s="593">
        <f t="shared" si="60"/>
        <v>0</v>
      </c>
      <c r="AP90" s="664"/>
      <c r="AQ90" s="664"/>
      <c r="AR90" s="664"/>
      <c r="AU90" s="1135"/>
      <c r="AV90" s="197"/>
      <c r="AW90" s="1136"/>
    </row>
    <row r="91" spans="4:49" ht="14.25">
      <c r="D91" s="283"/>
      <c r="E91" s="128"/>
      <c r="F91" s="239"/>
      <c r="G91" s="229"/>
      <c r="H91" s="828"/>
      <c r="I91" s="828"/>
      <c r="J91" s="828"/>
      <c r="K91" s="828"/>
      <c r="L91" s="828"/>
      <c r="M91" s="828"/>
      <c r="N91" s="888">
        <f t="shared" si="57"/>
        <v>0</v>
      </c>
      <c r="O91" s="828"/>
      <c r="P91" s="828"/>
      <c r="Q91" s="828"/>
      <c r="R91" s="828"/>
      <c r="S91" s="828"/>
      <c r="T91" s="828"/>
      <c r="U91" s="828"/>
      <c r="V91" s="828"/>
      <c r="W91" s="828"/>
      <c r="X91" s="828"/>
      <c r="Y91" s="828"/>
      <c r="Z91" s="828"/>
      <c r="AA91" s="828"/>
      <c r="AB91" s="828"/>
      <c r="AC91" s="828"/>
      <c r="AD91" s="888">
        <f t="shared" si="58"/>
        <v>0</v>
      </c>
      <c r="AE91" s="592">
        <f t="shared" si="59"/>
        <v>0</v>
      </c>
      <c r="AF91" s="828"/>
      <c r="AG91" s="828"/>
      <c r="AH91" s="828"/>
      <c r="AI91" s="834"/>
      <c r="AJ91" s="827"/>
      <c r="AK91" s="829"/>
      <c r="AL91" s="828"/>
      <c r="AM91" s="828"/>
      <c r="AN91" s="593">
        <f t="shared" si="60"/>
        <v>0</v>
      </c>
      <c r="AP91" s="664"/>
      <c r="AQ91" s="664"/>
      <c r="AR91" s="664"/>
      <c r="AU91" s="1135"/>
      <c r="AV91" s="197"/>
      <c r="AW91" s="1136"/>
    </row>
    <row r="92" spans="4:49" ht="14.25">
      <c r="D92" s="283"/>
      <c r="E92" s="128"/>
      <c r="F92" s="238" t="s">
        <v>688</v>
      </c>
      <c r="G92" s="229"/>
      <c r="H92" s="828"/>
      <c r="I92" s="828"/>
      <c r="J92" s="828"/>
      <c r="K92" s="828"/>
      <c r="L92" s="828"/>
      <c r="M92" s="828"/>
      <c r="N92" s="888">
        <f t="shared" si="57"/>
        <v>0</v>
      </c>
      <c r="O92" s="828"/>
      <c r="P92" s="828"/>
      <c r="Q92" s="828"/>
      <c r="R92" s="828"/>
      <c r="S92" s="828"/>
      <c r="T92" s="828"/>
      <c r="U92" s="828"/>
      <c r="V92" s="828"/>
      <c r="W92" s="828"/>
      <c r="X92" s="828"/>
      <c r="Y92" s="828"/>
      <c r="Z92" s="828"/>
      <c r="AA92" s="828"/>
      <c r="AB92" s="828"/>
      <c r="AC92" s="828"/>
      <c r="AD92" s="888">
        <f t="shared" si="58"/>
        <v>0</v>
      </c>
      <c r="AE92" s="592">
        <f t="shared" si="59"/>
        <v>0</v>
      </c>
      <c r="AF92" s="828"/>
      <c r="AG92" s="828"/>
      <c r="AH92" s="828"/>
      <c r="AI92" s="834"/>
      <c r="AJ92" s="827"/>
      <c r="AK92" s="829"/>
      <c r="AL92" s="828"/>
      <c r="AM92" s="828"/>
      <c r="AN92" s="593">
        <f t="shared" si="60"/>
        <v>0</v>
      </c>
      <c r="AP92" s="664"/>
      <c r="AQ92" s="664"/>
      <c r="AR92" s="664"/>
      <c r="AU92" s="1135"/>
      <c r="AV92" s="197"/>
      <c r="AW92" s="1136"/>
    </row>
    <row r="93" spans="4:49">
      <c r="D93" s="283"/>
      <c r="E93" s="128"/>
      <c r="F93" s="407" t="s">
        <v>1117</v>
      </c>
      <c r="G93" s="229"/>
      <c r="H93" s="603"/>
      <c r="I93" s="603"/>
      <c r="J93" s="603"/>
      <c r="K93" s="603"/>
      <c r="L93" s="603"/>
      <c r="M93" s="603"/>
      <c r="N93" s="890"/>
      <c r="O93" s="603"/>
      <c r="P93" s="603"/>
      <c r="Q93" s="603"/>
      <c r="R93" s="603"/>
      <c r="S93" s="603"/>
      <c r="T93" s="603"/>
      <c r="U93" s="603"/>
      <c r="V93" s="603"/>
      <c r="W93" s="603"/>
      <c r="X93" s="603"/>
      <c r="Y93" s="603"/>
      <c r="Z93" s="603"/>
      <c r="AA93" s="603"/>
      <c r="AB93" s="603"/>
      <c r="AC93" s="603"/>
      <c r="AD93" s="890"/>
      <c r="AE93" s="604"/>
      <c r="AF93" s="603"/>
      <c r="AG93" s="603"/>
      <c r="AH93" s="603"/>
      <c r="AI93" s="1087"/>
      <c r="AJ93" s="602"/>
      <c r="AK93" s="605"/>
      <c r="AL93" s="603"/>
      <c r="AM93" s="603"/>
      <c r="AN93" s="606"/>
      <c r="AP93" s="664"/>
      <c r="AQ93" s="664"/>
      <c r="AR93" s="664"/>
      <c r="AU93" s="1135"/>
      <c r="AV93" s="197"/>
      <c r="AW93" s="1136"/>
    </row>
    <row r="94" spans="4:49" ht="14.25">
      <c r="D94" s="283"/>
      <c r="E94" s="128"/>
      <c r="F94" s="238" t="s">
        <v>299</v>
      </c>
      <c r="G94" s="229"/>
      <c r="H94" s="828"/>
      <c r="I94" s="828"/>
      <c r="J94" s="828"/>
      <c r="K94" s="828"/>
      <c r="L94" s="828"/>
      <c r="M94" s="828"/>
      <c r="N94" s="888">
        <f t="shared" ref="N94:N100" si="61">SUM(H94:M94)</f>
        <v>0</v>
      </c>
      <c r="O94" s="828"/>
      <c r="P94" s="828"/>
      <c r="Q94" s="828"/>
      <c r="R94" s="828"/>
      <c r="S94" s="828"/>
      <c r="T94" s="828"/>
      <c r="U94" s="828"/>
      <c r="V94" s="828"/>
      <c r="W94" s="828"/>
      <c r="X94" s="828"/>
      <c r="Y94" s="828"/>
      <c r="Z94" s="828"/>
      <c r="AA94" s="828"/>
      <c r="AB94" s="828"/>
      <c r="AC94" s="828"/>
      <c r="AD94" s="888">
        <f t="shared" ref="AD94:AD100" si="62">SUM(O94:AC94)</f>
        <v>0</v>
      </c>
      <c r="AE94" s="592">
        <f t="shared" ref="AE94:AE100" si="63">N94+AD94</f>
        <v>0</v>
      </c>
      <c r="AF94" s="828"/>
      <c r="AG94" s="828"/>
      <c r="AH94" s="828"/>
      <c r="AI94" s="834"/>
      <c r="AJ94" s="827"/>
      <c r="AK94" s="829"/>
      <c r="AL94" s="828"/>
      <c r="AM94" s="828"/>
      <c r="AN94" s="593">
        <f t="shared" ref="AN94:AN100" si="64">SUM(AE94:AM94)</f>
        <v>0</v>
      </c>
      <c r="AP94" s="1105"/>
      <c r="AQ94" s="664"/>
      <c r="AR94" s="664"/>
      <c r="AU94" s="1135"/>
      <c r="AV94" s="197"/>
      <c r="AW94" s="1136"/>
    </row>
    <row r="95" spans="4:49" ht="14.25">
      <c r="D95" s="283"/>
      <c r="E95" s="128"/>
      <c r="F95" s="238" t="s">
        <v>366</v>
      </c>
      <c r="G95" s="229"/>
      <c r="H95" s="828"/>
      <c r="I95" s="828"/>
      <c r="J95" s="828"/>
      <c r="K95" s="828"/>
      <c r="L95" s="828"/>
      <c r="M95" s="828"/>
      <c r="N95" s="888">
        <f t="shared" si="61"/>
        <v>0</v>
      </c>
      <c r="O95" s="828"/>
      <c r="P95" s="828"/>
      <c r="Q95" s="828"/>
      <c r="R95" s="828"/>
      <c r="S95" s="828"/>
      <c r="T95" s="828"/>
      <c r="U95" s="828"/>
      <c r="V95" s="828"/>
      <c r="W95" s="828"/>
      <c r="X95" s="828"/>
      <c r="Y95" s="828"/>
      <c r="Z95" s="828"/>
      <c r="AA95" s="828"/>
      <c r="AB95" s="828"/>
      <c r="AC95" s="828"/>
      <c r="AD95" s="888">
        <f t="shared" si="62"/>
        <v>0</v>
      </c>
      <c r="AE95" s="592">
        <f t="shared" si="63"/>
        <v>0</v>
      </c>
      <c r="AF95" s="828"/>
      <c r="AG95" s="828"/>
      <c r="AH95" s="828"/>
      <c r="AI95" s="834"/>
      <c r="AJ95" s="827"/>
      <c r="AK95" s="829"/>
      <c r="AL95" s="828"/>
      <c r="AM95" s="828"/>
      <c r="AN95" s="593">
        <f t="shared" si="64"/>
        <v>0</v>
      </c>
      <c r="AP95" s="664"/>
      <c r="AQ95" s="664"/>
      <c r="AR95" s="664"/>
      <c r="AU95" s="1137">
        <f>SUM(H95:I95)</f>
        <v>0</v>
      </c>
      <c r="AV95" s="1130">
        <f>SUM(J95:M95)</f>
        <v>0</v>
      </c>
      <c r="AW95" s="1138">
        <f>AD95</f>
        <v>0</v>
      </c>
    </row>
    <row r="96" spans="4:49" ht="14.25">
      <c r="D96" s="283"/>
      <c r="E96" s="128"/>
      <c r="F96" s="239"/>
      <c r="G96" s="229"/>
      <c r="H96" s="828"/>
      <c r="I96" s="828"/>
      <c r="J96" s="828"/>
      <c r="K96" s="828"/>
      <c r="L96" s="828"/>
      <c r="M96" s="828"/>
      <c r="N96" s="888">
        <f t="shared" si="61"/>
        <v>0</v>
      </c>
      <c r="O96" s="828"/>
      <c r="P96" s="828"/>
      <c r="Q96" s="828"/>
      <c r="R96" s="828"/>
      <c r="S96" s="828"/>
      <c r="T96" s="828"/>
      <c r="U96" s="828"/>
      <c r="V96" s="828"/>
      <c r="W96" s="828"/>
      <c r="X96" s="828"/>
      <c r="Y96" s="828"/>
      <c r="Z96" s="828"/>
      <c r="AA96" s="828"/>
      <c r="AB96" s="828"/>
      <c r="AC96" s="828"/>
      <c r="AD96" s="888">
        <f t="shared" si="62"/>
        <v>0</v>
      </c>
      <c r="AE96" s="592">
        <f t="shared" si="63"/>
        <v>0</v>
      </c>
      <c r="AF96" s="828"/>
      <c r="AG96" s="828"/>
      <c r="AH96" s="828"/>
      <c r="AI96" s="834"/>
      <c r="AJ96" s="827"/>
      <c r="AK96" s="829"/>
      <c r="AL96" s="828"/>
      <c r="AM96" s="828"/>
      <c r="AN96" s="593">
        <f t="shared" si="64"/>
        <v>0</v>
      </c>
      <c r="AP96" s="664"/>
      <c r="AQ96" s="664"/>
      <c r="AR96" s="664"/>
      <c r="AU96" s="1135"/>
      <c r="AV96" s="197"/>
      <c r="AW96" s="1136"/>
    </row>
    <row r="97" spans="4:52" ht="14.25">
      <c r="D97" s="283"/>
      <c r="E97" s="128"/>
      <c r="F97" s="239"/>
      <c r="G97" s="229"/>
      <c r="H97" s="828"/>
      <c r="I97" s="828"/>
      <c r="J97" s="828"/>
      <c r="K97" s="828"/>
      <c r="L97" s="828"/>
      <c r="M97" s="828"/>
      <c r="N97" s="888">
        <f t="shared" si="61"/>
        <v>0</v>
      </c>
      <c r="O97" s="828"/>
      <c r="P97" s="828"/>
      <c r="Q97" s="828"/>
      <c r="R97" s="828"/>
      <c r="S97" s="828"/>
      <c r="T97" s="828"/>
      <c r="U97" s="828"/>
      <c r="V97" s="828"/>
      <c r="W97" s="828"/>
      <c r="X97" s="828"/>
      <c r="Y97" s="828"/>
      <c r="Z97" s="828"/>
      <c r="AA97" s="828"/>
      <c r="AB97" s="828"/>
      <c r="AC97" s="828"/>
      <c r="AD97" s="888">
        <f t="shared" si="62"/>
        <v>0</v>
      </c>
      <c r="AE97" s="592">
        <f t="shared" si="63"/>
        <v>0</v>
      </c>
      <c r="AF97" s="828"/>
      <c r="AG97" s="828"/>
      <c r="AH97" s="828"/>
      <c r="AI97" s="834"/>
      <c r="AJ97" s="827"/>
      <c r="AK97" s="829"/>
      <c r="AL97" s="828"/>
      <c r="AM97" s="828"/>
      <c r="AN97" s="593">
        <f t="shared" si="64"/>
        <v>0</v>
      </c>
      <c r="AP97" s="664"/>
      <c r="AQ97" s="664"/>
      <c r="AR97" s="664"/>
      <c r="AU97" s="1135"/>
      <c r="AV97" s="197"/>
      <c r="AW97" s="1136"/>
    </row>
    <row r="98" spans="4:52" ht="14.25">
      <c r="D98" s="283"/>
      <c r="E98" s="128"/>
      <c r="F98" s="239"/>
      <c r="G98" s="229"/>
      <c r="H98" s="828"/>
      <c r="I98" s="828"/>
      <c r="J98" s="828"/>
      <c r="K98" s="828"/>
      <c r="L98" s="828"/>
      <c r="M98" s="828"/>
      <c r="N98" s="888">
        <f t="shared" si="61"/>
        <v>0</v>
      </c>
      <c r="O98" s="828"/>
      <c r="P98" s="828"/>
      <c r="Q98" s="828"/>
      <c r="R98" s="828"/>
      <c r="S98" s="828"/>
      <c r="T98" s="828"/>
      <c r="U98" s="828"/>
      <c r="V98" s="828"/>
      <c r="W98" s="828"/>
      <c r="X98" s="828"/>
      <c r="Y98" s="828"/>
      <c r="Z98" s="828"/>
      <c r="AA98" s="828"/>
      <c r="AB98" s="828"/>
      <c r="AC98" s="828"/>
      <c r="AD98" s="888">
        <f t="shared" si="62"/>
        <v>0</v>
      </c>
      <c r="AE98" s="592">
        <f t="shared" si="63"/>
        <v>0</v>
      </c>
      <c r="AF98" s="828"/>
      <c r="AG98" s="828"/>
      <c r="AH98" s="828"/>
      <c r="AI98" s="834"/>
      <c r="AJ98" s="827"/>
      <c r="AK98" s="829"/>
      <c r="AL98" s="828"/>
      <c r="AM98" s="828"/>
      <c r="AN98" s="593">
        <f t="shared" si="64"/>
        <v>0</v>
      </c>
      <c r="AP98" s="664"/>
      <c r="AQ98" s="664"/>
      <c r="AR98" s="664"/>
      <c r="AU98" s="1135"/>
      <c r="AV98" s="197"/>
      <c r="AW98" s="1136"/>
    </row>
    <row r="99" spans="4:52" ht="14.25">
      <c r="E99" s="128"/>
      <c r="F99" s="239"/>
      <c r="G99" s="229"/>
      <c r="H99" s="828"/>
      <c r="I99" s="828"/>
      <c r="J99" s="828"/>
      <c r="K99" s="828"/>
      <c r="L99" s="828"/>
      <c r="M99" s="828"/>
      <c r="N99" s="888">
        <f t="shared" si="61"/>
        <v>0</v>
      </c>
      <c r="O99" s="828"/>
      <c r="P99" s="828"/>
      <c r="Q99" s="828"/>
      <c r="R99" s="828"/>
      <c r="S99" s="828"/>
      <c r="T99" s="828"/>
      <c r="U99" s="828"/>
      <c r="V99" s="828"/>
      <c r="W99" s="828"/>
      <c r="X99" s="828"/>
      <c r="Y99" s="828"/>
      <c r="Z99" s="828"/>
      <c r="AA99" s="828"/>
      <c r="AB99" s="828"/>
      <c r="AC99" s="828"/>
      <c r="AD99" s="888">
        <f t="shared" si="62"/>
        <v>0</v>
      </c>
      <c r="AE99" s="592">
        <f t="shared" si="63"/>
        <v>0</v>
      </c>
      <c r="AF99" s="828"/>
      <c r="AG99" s="828"/>
      <c r="AH99" s="828"/>
      <c r="AI99" s="834"/>
      <c r="AJ99" s="827"/>
      <c r="AK99" s="829"/>
      <c r="AL99" s="828"/>
      <c r="AM99" s="828"/>
      <c r="AN99" s="593">
        <f t="shared" si="64"/>
        <v>0</v>
      </c>
      <c r="AO99" s="145"/>
      <c r="AP99" s="556"/>
      <c r="AQ99" s="556"/>
      <c r="AR99" s="556"/>
      <c r="AS99" s="145"/>
      <c r="AT99" s="145"/>
      <c r="AU99" s="1139"/>
      <c r="AV99" s="256"/>
      <c r="AW99" s="1136"/>
    </row>
    <row r="100" spans="4:52" ht="14.25">
      <c r="E100" s="128"/>
      <c r="F100" s="238" t="s">
        <v>688</v>
      </c>
      <c r="G100" s="229"/>
      <c r="H100" s="828"/>
      <c r="I100" s="828"/>
      <c r="J100" s="828"/>
      <c r="K100" s="828"/>
      <c r="L100" s="828"/>
      <c r="M100" s="828"/>
      <c r="N100" s="888">
        <f t="shared" si="61"/>
        <v>0</v>
      </c>
      <c r="O100" s="828"/>
      <c r="P100" s="828"/>
      <c r="Q100" s="828"/>
      <c r="R100" s="828"/>
      <c r="S100" s="828"/>
      <c r="T100" s="828"/>
      <c r="U100" s="828"/>
      <c r="V100" s="828"/>
      <c r="W100" s="828"/>
      <c r="X100" s="828"/>
      <c r="Y100" s="828"/>
      <c r="Z100" s="828"/>
      <c r="AA100" s="828"/>
      <c r="AB100" s="828"/>
      <c r="AC100" s="828"/>
      <c r="AD100" s="888">
        <f t="shared" si="62"/>
        <v>0</v>
      </c>
      <c r="AE100" s="592">
        <f t="shared" si="63"/>
        <v>0</v>
      </c>
      <c r="AF100" s="828"/>
      <c r="AG100" s="828"/>
      <c r="AH100" s="828"/>
      <c r="AI100" s="834"/>
      <c r="AJ100" s="827"/>
      <c r="AK100" s="829"/>
      <c r="AL100" s="828"/>
      <c r="AM100" s="828"/>
      <c r="AN100" s="593">
        <f t="shared" si="64"/>
        <v>0</v>
      </c>
      <c r="AO100" s="145"/>
      <c r="AP100" s="556"/>
      <c r="AQ100" s="556"/>
      <c r="AR100" s="556"/>
      <c r="AS100" s="145"/>
      <c r="AT100" s="145"/>
      <c r="AU100" s="1139"/>
      <c r="AV100" s="256"/>
      <c r="AW100" s="1136"/>
    </row>
    <row r="101" spans="4:52">
      <c r="E101" s="128"/>
      <c r="F101" s="407" t="s">
        <v>633</v>
      </c>
      <c r="G101" s="229"/>
      <c r="H101" s="176"/>
      <c r="I101" s="176"/>
      <c r="J101" s="176"/>
      <c r="K101" s="884"/>
      <c r="L101" s="176"/>
      <c r="M101" s="176"/>
      <c r="N101" s="889"/>
      <c r="O101" s="176"/>
      <c r="P101" s="176"/>
      <c r="Q101" s="176"/>
      <c r="R101" s="176"/>
      <c r="S101" s="176"/>
      <c r="T101" s="176"/>
      <c r="U101" s="176"/>
      <c r="V101" s="176"/>
      <c r="W101" s="176"/>
      <c r="X101" s="176"/>
      <c r="Y101" s="176"/>
      <c r="Z101" s="176"/>
      <c r="AA101" s="176"/>
      <c r="AB101" s="176"/>
      <c r="AC101" s="884"/>
      <c r="AD101" s="889"/>
      <c r="AE101" s="885"/>
      <c r="AF101" s="884"/>
      <c r="AG101" s="128"/>
      <c r="AH101" s="128"/>
      <c r="AI101" s="1528"/>
      <c r="AJ101" s="161"/>
      <c r="AK101" s="589"/>
      <c r="AL101" s="128"/>
      <c r="AM101" s="128"/>
      <c r="AN101" s="886"/>
      <c r="AP101" s="664"/>
      <c r="AQ101" s="664"/>
      <c r="AR101" s="664"/>
      <c r="AU101" s="1135"/>
      <c r="AV101" s="197"/>
      <c r="AW101" s="1136"/>
    </row>
    <row r="102" spans="4:52" ht="14.25">
      <c r="D102" s="283"/>
      <c r="E102" s="128"/>
      <c r="F102" s="238" t="s">
        <v>299</v>
      </c>
      <c r="G102" s="229"/>
      <c r="H102" s="583">
        <f t="shared" ref="H102:M102" si="65">SUM(H70,H78,H86,H94)</f>
        <v>0</v>
      </c>
      <c r="I102" s="583">
        <f t="shared" si="65"/>
        <v>0</v>
      </c>
      <c r="J102" s="583">
        <f t="shared" si="65"/>
        <v>0</v>
      </c>
      <c r="K102" s="583">
        <f t="shared" si="65"/>
        <v>0</v>
      </c>
      <c r="L102" s="583">
        <f t="shared" si="65"/>
        <v>0</v>
      </c>
      <c r="M102" s="583">
        <f t="shared" si="65"/>
        <v>0</v>
      </c>
      <c r="N102" s="888">
        <f t="shared" ref="N102:N108" si="66">SUM(H102:M102)</f>
        <v>0</v>
      </c>
      <c r="O102" s="583">
        <f t="shared" ref="O102:AC102" si="67">SUM(O70,O78,O86,O94)</f>
        <v>0</v>
      </c>
      <c r="P102" s="583">
        <f t="shared" si="67"/>
        <v>0</v>
      </c>
      <c r="Q102" s="583">
        <f t="shared" si="67"/>
        <v>0</v>
      </c>
      <c r="R102" s="583">
        <f t="shared" si="67"/>
        <v>0</v>
      </c>
      <c r="S102" s="583">
        <f t="shared" si="67"/>
        <v>0</v>
      </c>
      <c r="T102" s="583">
        <f t="shared" si="67"/>
        <v>0</v>
      </c>
      <c r="U102" s="583">
        <f t="shared" si="67"/>
        <v>0</v>
      </c>
      <c r="V102" s="583">
        <f t="shared" si="67"/>
        <v>0</v>
      </c>
      <c r="W102" s="583">
        <f t="shared" si="67"/>
        <v>0</v>
      </c>
      <c r="X102" s="583">
        <f t="shared" si="67"/>
        <v>0</v>
      </c>
      <c r="Y102" s="583">
        <f t="shared" si="67"/>
        <v>0</v>
      </c>
      <c r="Z102" s="583">
        <f t="shared" si="67"/>
        <v>0</v>
      </c>
      <c r="AA102" s="583">
        <f t="shared" si="67"/>
        <v>0</v>
      </c>
      <c r="AB102" s="583">
        <f t="shared" si="67"/>
        <v>0</v>
      </c>
      <c r="AC102" s="583">
        <f t="shared" si="67"/>
        <v>0</v>
      </c>
      <c r="AD102" s="888">
        <f t="shared" ref="AD102:AD108" si="68">SUM(O102:AC102)</f>
        <v>0</v>
      </c>
      <c r="AE102" s="592">
        <f t="shared" ref="AE102:AE108" si="69">N102+AD102</f>
        <v>0</v>
      </c>
      <c r="AF102" s="583">
        <f t="shared" ref="AF102:AM102" si="70">SUM(AF70,AF78,AF86,AF94)</f>
        <v>0</v>
      </c>
      <c r="AG102" s="583">
        <f t="shared" si="70"/>
        <v>0</v>
      </c>
      <c r="AH102" s="583">
        <f t="shared" si="70"/>
        <v>0</v>
      </c>
      <c r="AI102" s="574">
        <f t="shared" ref="AI102:AI108" si="71">SUM(AI70,AI78,AI86,AI94)</f>
        <v>0</v>
      </c>
      <c r="AJ102" s="594">
        <f t="shared" si="70"/>
        <v>0</v>
      </c>
      <c r="AK102" s="577">
        <f t="shared" si="70"/>
        <v>0</v>
      </c>
      <c r="AL102" s="583">
        <f t="shared" si="70"/>
        <v>0</v>
      </c>
      <c r="AM102" s="583">
        <f t="shared" si="70"/>
        <v>0</v>
      </c>
      <c r="AN102" s="593">
        <f t="shared" ref="AN102:AN108" si="72">SUM(AE102:AM102)</f>
        <v>0</v>
      </c>
      <c r="AP102" s="664"/>
      <c r="AQ102" s="664"/>
      <c r="AR102" s="664"/>
      <c r="AU102" s="1135"/>
      <c r="AV102" s="197"/>
      <c r="AW102" s="1136"/>
    </row>
    <row r="103" spans="4:52" ht="14.25">
      <c r="D103" s="283"/>
      <c r="E103" s="128"/>
      <c r="F103" s="238" t="s">
        <v>366</v>
      </c>
      <c r="G103" s="229"/>
      <c r="H103" s="583">
        <f t="shared" ref="H103:M103" si="73">SUM(H71,H79,H87,H95)</f>
        <v>0</v>
      </c>
      <c r="I103" s="583">
        <f t="shared" si="73"/>
        <v>0</v>
      </c>
      <c r="J103" s="583">
        <f t="shared" si="73"/>
        <v>0</v>
      </c>
      <c r="K103" s="583">
        <f t="shared" si="73"/>
        <v>0</v>
      </c>
      <c r="L103" s="583">
        <f t="shared" si="73"/>
        <v>0</v>
      </c>
      <c r="M103" s="583">
        <f t="shared" si="73"/>
        <v>0</v>
      </c>
      <c r="N103" s="888">
        <f t="shared" si="66"/>
        <v>0</v>
      </c>
      <c r="O103" s="583">
        <f t="shared" ref="O103:AC103" si="74">SUM(O71,O79,O87,O95)</f>
        <v>0</v>
      </c>
      <c r="P103" s="583">
        <f t="shared" si="74"/>
        <v>0</v>
      </c>
      <c r="Q103" s="583">
        <f t="shared" si="74"/>
        <v>0</v>
      </c>
      <c r="R103" s="583">
        <f t="shared" si="74"/>
        <v>0</v>
      </c>
      <c r="S103" s="583">
        <f t="shared" si="74"/>
        <v>0</v>
      </c>
      <c r="T103" s="583">
        <f t="shared" si="74"/>
        <v>0</v>
      </c>
      <c r="U103" s="583">
        <f t="shared" si="74"/>
        <v>0</v>
      </c>
      <c r="V103" s="583">
        <f t="shared" si="74"/>
        <v>0</v>
      </c>
      <c r="W103" s="583">
        <f t="shared" si="74"/>
        <v>0</v>
      </c>
      <c r="X103" s="583">
        <f t="shared" si="74"/>
        <v>0</v>
      </c>
      <c r="Y103" s="583">
        <f t="shared" si="74"/>
        <v>0</v>
      </c>
      <c r="Z103" s="583">
        <f t="shared" si="74"/>
        <v>0</v>
      </c>
      <c r="AA103" s="583">
        <f t="shared" si="74"/>
        <v>0</v>
      </c>
      <c r="AB103" s="583">
        <f t="shared" si="74"/>
        <v>0</v>
      </c>
      <c r="AC103" s="583">
        <f t="shared" si="74"/>
        <v>0</v>
      </c>
      <c r="AD103" s="888">
        <f t="shared" si="68"/>
        <v>0</v>
      </c>
      <c r="AE103" s="592">
        <f t="shared" si="69"/>
        <v>0</v>
      </c>
      <c r="AF103" s="583">
        <f t="shared" ref="AF103:AM103" si="75">SUM(AF71,AF79,AF87,AF95)</f>
        <v>0</v>
      </c>
      <c r="AG103" s="583">
        <f t="shared" si="75"/>
        <v>0</v>
      </c>
      <c r="AH103" s="583">
        <f t="shared" si="75"/>
        <v>0</v>
      </c>
      <c r="AI103" s="574">
        <f t="shared" si="71"/>
        <v>0</v>
      </c>
      <c r="AJ103" s="594">
        <f t="shared" si="75"/>
        <v>0</v>
      </c>
      <c r="AK103" s="577">
        <f t="shared" si="75"/>
        <v>0</v>
      </c>
      <c r="AL103" s="583">
        <f t="shared" si="75"/>
        <v>0</v>
      </c>
      <c r="AM103" s="583">
        <f t="shared" si="75"/>
        <v>0</v>
      </c>
      <c r="AN103" s="593">
        <f t="shared" si="72"/>
        <v>0</v>
      </c>
      <c r="AP103" s="664"/>
      <c r="AQ103" s="664"/>
      <c r="AR103" s="664"/>
      <c r="AU103" s="1135"/>
      <c r="AV103" s="197"/>
      <c r="AW103" s="1136"/>
    </row>
    <row r="104" spans="4:52" ht="14.25">
      <c r="D104" s="283"/>
      <c r="E104" s="128"/>
      <c r="F104" s="239"/>
      <c r="G104" s="229"/>
      <c r="H104" s="583">
        <f t="shared" ref="H104:M104" si="76">SUM(H72,H80,H88,H96)</f>
        <v>0</v>
      </c>
      <c r="I104" s="583">
        <f t="shared" si="76"/>
        <v>0</v>
      </c>
      <c r="J104" s="583">
        <f t="shared" si="76"/>
        <v>0</v>
      </c>
      <c r="K104" s="583">
        <f t="shared" si="76"/>
        <v>0</v>
      </c>
      <c r="L104" s="583">
        <f t="shared" si="76"/>
        <v>0</v>
      </c>
      <c r="M104" s="583">
        <f t="shared" si="76"/>
        <v>0</v>
      </c>
      <c r="N104" s="888">
        <f t="shared" si="66"/>
        <v>0</v>
      </c>
      <c r="O104" s="583">
        <f t="shared" ref="O104:AC104" si="77">SUM(O72,O80,O88,O96)</f>
        <v>0</v>
      </c>
      <c r="P104" s="583">
        <f t="shared" si="77"/>
        <v>0</v>
      </c>
      <c r="Q104" s="583">
        <f t="shared" si="77"/>
        <v>0</v>
      </c>
      <c r="R104" s="583">
        <f t="shared" si="77"/>
        <v>0</v>
      </c>
      <c r="S104" s="583">
        <f t="shared" si="77"/>
        <v>0</v>
      </c>
      <c r="T104" s="583">
        <f t="shared" si="77"/>
        <v>0</v>
      </c>
      <c r="U104" s="583">
        <f t="shared" si="77"/>
        <v>0</v>
      </c>
      <c r="V104" s="583">
        <f t="shared" si="77"/>
        <v>0</v>
      </c>
      <c r="W104" s="583">
        <f t="shared" si="77"/>
        <v>0</v>
      </c>
      <c r="X104" s="583">
        <f t="shared" si="77"/>
        <v>0</v>
      </c>
      <c r="Y104" s="583">
        <f t="shared" si="77"/>
        <v>0</v>
      </c>
      <c r="Z104" s="583">
        <f t="shared" si="77"/>
        <v>0</v>
      </c>
      <c r="AA104" s="583">
        <f t="shared" si="77"/>
        <v>0</v>
      </c>
      <c r="AB104" s="583">
        <f t="shared" si="77"/>
        <v>0</v>
      </c>
      <c r="AC104" s="583">
        <f t="shared" si="77"/>
        <v>0</v>
      </c>
      <c r="AD104" s="888">
        <f t="shared" si="68"/>
        <v>0</v>
      </c>
      <c r="AE104" s="592">
        <f t="shared" si="69"/>
        <v>0</v>
      </c>
      <c r="AF104" s="583">
        <f t="shared" ref="AF104:AM104" si="78">SUM(AF72,AF80,AF88,AF96)</f>
        <v>0</v>
      </c>
      <c r="AG104" s="583">
        <f t="shared" si="78"/>
        <v>0</v>
      </c>
      <c r="AH104" s="583">
        <f t="shared" si="78"/>
        <v>0</v>
      </c>
      <c r="AI104" s="574">
        <f t="shared" si="71"/>
        <v>0</v>
      </c>
      <c r="AJ104" s="594">
        <f t="shared" si="78"/>
        <v>0</v>
      </c>
      <c r="AK104" s="577">
        <f t="shared" si="78"/>
        <v>0</v>
      </c>
      <c r="AL104" s="583">
        <f t="shared" si="78"/>
        <v>0</v>
      </c>
      <c r="AM104" s="583">
        <f t="shared" si="78"/>
        <v>0</v>
      </c>
      <c r="AN104" s="593">
        <f t="shared" si="72"/>
        <v>0</v>
      </c>
      <c r="AP104" s="664"/>
      <c r="AQ104" s="664"/>
      <c r="AR104" s="664"/>
      <c r="AU104" s="1135"/>
      <c r="AV104" s="197"/>
      <c r="AW104" s="1136"/>
    </row>
    <row r="105" spans="4:52" ht="14.25">
      <c r="D105" s="283"/>
      <c r="E105" s="128"/>
      <c r="F105" s="239"/>
      <c r="G105" s="229"/>
      <c r="H105" s="583">
        <f t="shared" ref="H105:M105" si="79">SUM(H73,H81,H89,H97)</f>
        <v>0</v>
      </c>
      <c r="I105" s="583">
        <f t="shared" si="79"/>
        <v>0</v>
      </c>
      <c r="J105" s="583">
        <f t="shared" si="79"/>
        <v>0</v>
      </c>
      <c r="K105" s="583">
        <f t="shared" si="79"/>
        <v>0</v>
      </c>
      <c r="L105" s="583">
        <f t="shared" si="79"/>
        <v>0</v>
      </c>
      <c r="M105" s="583">
        <f t="shared" si="79"/>
        <v>0</v>
      </c>
      <c r="N105" s="888">
        <f t="shared" si="66"/>
        <v>0</v>
      </c>
      <c r="O105" s="583">
        <f t="shared" ref="O105:AC105" si="80">SUM(O73,O81,O89,O97)</f>
        <v>0</v>
      </c>
      <c r="P105" s="583">
        <f t="shared" si="80"/>
        <v>0</v>
      </c>
      <c r="Q105" s="583">
        <f t="shared" si="80"/>
        <v>0</v>
      </c>
      <c r="R105" s="583">
        <f t="shared" si="80"/>
        <v>0</v>
      </c>
      <c r="S105" s="583">
        <f t="shared" si="80"/>
        <v>0</v>
      </c>
      <c r="T105" s="583">
        <f t="shared" si="80"/>
        <v>0</v>
      </c>
      <c r="U105" s="583">
        <f t="shared" si="80"/>
        <v>0</v>
      </c>
      <c r="V105" s="583">
        <f t="shared" si="80"/>
        <v>0</v>
      </c>
      <c r="W105" s="583">
        <f t="shared" si="80"/>
        <v>0</v>
      </c>
      <c r="X105" s="583">
        <f t="shared" si="80"/>
        <v>0</v>
      </c>
      <c r="Y105" s="583">
        <f t="shared" si="80"/>
        <v>0</v>
      </c>
      <c r="Z105" s="583">
        <f t="shared" si="80"/>
        <v>0</v>
      </c>
      <c r="AA105" s="583">
        <f t="shared" si="80"/>
        <v>0</v>
      </c>
      <c r="AB105" s="583">
        <f t="shared" si="80"/>
        <v>0</v>
      </c>
      <c r="AC105" s="583">
        <f t="shared" si="80"/>
        <v>0</v>
      </c>
      <c r="AD105" s="888">
        <f t="shared" si="68"/>
        <v>0</v>
      </c>
      <c r="AE105" s="592">
        <f t="shared" si="69"/>
        <v>0</v>
      </c>
      <c r="AF105" s="583">
        <f t="shared" ref="AF105:AM105" si="81">SUM(AF73,AF81,AF89,AF97)</f>
        <v>0</v>
      </c>
      <c r="AG105" s="583">
        <f t="shared" si="81"/>
        <v>0</v>
      </c>
      <c r="AH105" s="583">
        <f t="shared" si="81"/>
        <v>0</v>
      </c>
      <c r="AI105" s="574">
        <f t="shared" si="71"/>
        <v>0</v>
      </c>
      <c r="AJ105" s="594">
        <f t="shared" si="81"/>
        <v>0</v>
      </c>
      <c r="AK105" s="577">
        <f t="shared" si="81"/>
        <v>0</v>
      </c>
      <c r="AL105" s="583">
        <f t="shared" si="81"/>
        <v>0</v>
      </c>
      <c r="AM105" s="583">
        <f t="shared" si="81"/>
        <v>0</v>
      </c>
      <c r="AN105" s="593">
        <f t="shared" si="72"/>
        <v>0</v>
      </c>
      <c r="AP105" s="664"/>
      <c r="AQ105" s="664"/>
      <c r="AR105" s="664"/>
      <c r="AU105" s="1135"/>
      <c r="AV105" s="197"/>
      <c r="AW105" s="1136"/>
    </row>
    <row r="106" spans="4:52" ht="14.25">
      <c r="D106" s="283"/>
      <c r="E106" s="128"/>
      <c r="F106" s="239"/>
      <c r="G106" s="229"/>
      <c r="H106" s="583">
        <f t="shared" ref="H106:M106" si="82">SUM(H74,H82,H90,H98)</f>
        <v>0</v>
      </c>
      <c r="I106" s="583">
        <f t="shared" si="82"/>
        <v>0</v>
      </c>
      <c r="J106" s="583">
        <f t="shared" si="82"/>
        <v>0</v>
      </c>
      <c r="K106" s="583">
        <f t="shared" si="82"/>
        <v>0</v>
      </c>
      <c r="L106" s="583">
        <f t="shared" si="82"/>
        <v>0</v>
      </c>
      <c r="M106" s="583">
        <f t="shared" si="82"/>
        <v>0</v>
      </c>
      <c r="N106" s="888">
        <f t="shared" si="66"/>
        <v>0</v>
      </c>
      <c r="O106" s="583">
        <f t="shared" ref="O106:AC106" si="83">SUM(O74,O82,O90,O98)</f>
        <v>0</v>
      </c>
      <c r="P106" s="583">
        <f t="shared" si="83"/>
        <v>0</v>
      </c>
      <c r="Q106" s="583">
        <f t="shared" si="83"/>
        <v>0</v>
      </c>
      <c r="R106" s="583">
        <f t="shared" si="83"/>
        <v>0</v>
      </c>
      <c r="S106" s="583">
        <f t="shared" si="83"/>
        <v>0</v>
      </c>
      <c r="T106" s="583">
        <f t="shared" si="83"/>
        <v>0</v>
      </c>
      <c r="U106" s="583">
        <f t="shared" si="83"/>
        <v>0</v>
      </c>
      <c r="V106" s="583">
        <f t="shared" si="83"/>
        <v>0</v>
      </c>
      <c r="W106" s="583">
        <f t="shared" si="83"/>
        <v>0</v>
      </c>
      <c r="X106" s="583">
        <f t="shared" si="83"/>
        <v>0</v>
      </c>
      <c r="Y106" s="583">
        <f t="shared" si="83"/>
        <v>0</v>
      </c>
      <c r="Z106" s="583">
        <f t="shared" si="83"/>
        <v>0</v>
      </c>
      <c r="AA106" s="583">
        <f t="shared" si="83"/>
        <v>0</v>
      </c>
      <c r="AB106" s="583">
        <f t="shared" si="83"/>
        <v>0</v>
      </c>
      <c r="AC106" s="583">
        <f t="shared" si="83"/>
        <v>0</v>
      </c>
      <c r="AD106" s="888">
        <f t="shared" si="68"/>
        <v>0</v>
      </c>
      <c r="AE106" s="592">
        <f t="shared" si="69"/>
        <v>0</v>
      </c>
      <c r="AF106" s="583">
        <f t="shared" ref="AF106:AM106" si="84">SUM(AF74,AF82,AF90,AF98)</f>
        <v>0</v>
      </c>
      <c r="AG106" s="583">
        <f t="shared" si="84"/>
        <v>0</v>
      </c>
      <c r="AH106" s="583">
        <f t="shared" si="84"/>
        <v>0</v>
      </c>
      <c r="AI106" s="574">
        <f t="shared" si="71"/>
        <v>0</v>
      </c>
      <c r="AJ106" s="594">
        <f t="shared" si="84"/>
        <v>0</v>
      </c>
      <c r="AK106" s="577">
        <f t="shared" si="84"/>
        <v>0</v>
      </c>
      <c r="AL106" s="583">
        <f t="shared" si="84"/>
        <v>0</v>
      </c>
      <c r="AM106" s="583">
        <f t="shared" si="84"/>
        <v>0</v>
      </c>
      <c r="AN106" s="593">
        <f t="shared" si="72"/>
        <v>0</v>
      </c>
      <c r="AP106" s="664"/>
      <c r="AQ106" s="664"/>
      <c r="AR106" s="664"/>
      <c r="AU106" s="1135"/>
      <c r="AV106" s="197"/>
      <c r="AW106" s="1136"/>
    </row>
    <row r="107" spans="4:52" ht="14.25">
      <c r="D107" s="283"/>
      <c r="E107" s="128"/>
      <c r="F107" s="239"/>
      <c r="G107" s="229"/>
      <c r="H107" s="583">
        <f t="shared" ref="H107:M107" si="85">SUM(H75,H83,H91,H99)</f>
        <v>0</v>
      </c>
      <c r="I107" s="583">
        <f t="shared" si="85"/>
        <v>0</v>
      </c>
      <c r="J107" s="583">
        <f t="shared" si="85"/>
        <v>0</v>
      </c>
      <c r="K107" s="583">
        <f t="shared" si="85"/>
        <v>0</v>
      </c>
      <c r="L107" s="583">
        <f t="shared" si="85"/>
        <v>0</v>
      </c>
      <c r="M107" s="583">
        <f t="shared" si="85"/>
        <v>0</v>
      </c>
      <c r="N107" s="888">
        <f t="shared" si="66"/>
        <v>0</v>
      </c>
      <c r="O107" s="583">
        <f t="shared" ref="O107:AC107" si="86">SUM(O75,O83,O91,O99)</f>
        <v>0</v>
      </c>
      <c r="P107" s="583">
        <f t="shared" si="86"/>
        <v>0</v>
      </c>
      <c r="Q107" s="583">
        <f t="shared" si="86"/>
        <v>0</v>
      </c>
      <c r="R107" s="583">
        <f t="shared" si="86"/>
        <v>0</v>
      </c>
      <c r="S107" s="583">
        <f t="shared" si="86"/>
        <v>0</v>
      </c>
      <c r="T107" s="583">
        <f t="shared" si="86"/>
        <v>0</v>
      </c>
      <c r="U107" s="583">
        <f t="shared" si="86"/>
        <v>0</v>
      </c>
      <c r="V107" s="583">
        <f t="shared" si="86"/>
        <v>0</v>
      </c>
      <c r="W107" s="583">
        <f t="shared" si="86"/>
        <v>0</v>
      </c>
      <c r="X107" s="583">
        <f t="shared" si="86"/>
        <v>0</v>
      </c>
      <c r="Y107" s="583">
        <f t="shared" si="86"/>
        <v>0</v>
      </c>
      <c r="Z107" s="583">
        <f t="shared" si="86"/>
        <v>0</v>
      </c>
      <c r="AA107" s="583">
        <f t="shared" si="86"/>
        <v>0</v>
      </c>
      <c r="AB107" s="583">
        <f t="shared" si="86"/>
        <v>0</v>
      </c>
      <c r="AC107" s="583">
        <f t="shared" si="86"/>
        <v>0</v>
      </c>
      <c r="AD107" s="888">
        <f t="shared" si="68"/>
        <v>0</v>
      </c>
      <c r="AE107" s="592">
        <f t="shared" si="69"/>
        <v>0</v>
      </c>
      <c r="AF107" s="583">
        <f t="shared" ref="AF107:AM107" si="87">SUM(AF75,AF83,AF91,AF99)</f>
        <v>0</v>
      </c>
      <c r="AG107" s="583">
        <f t="shared" si="87"/>
        <v>0</v>
      </c>
      <c r="AH107" s="583">
        <f t="shared" si="87"/>
        <v>0</v>
      </c>
      <c r="AI107" s="574">
        <f t="shared" si="71"/>
        <v>0</v>
      </c>
      <c r="AJ107" s="594">
        <f t="shared" si="87"/>
        <v>0</v>
      </c>
      <c r="AK107" s="577">
        <f t="shared" si="87"/>
        <v>0</v>
      </c>
      <c r="AL107" s="583">
        <f t="shared" si="87"/>
        <v>0</v>
      </c>
      <c r="AM107" s="583">
        <f t="shared" si="87"/>
        <v>0</v>
      </c>
      <c r="AN107" s="593">
        <f t="shared" si="72"/>
        <v>0</v>
      </c>
      <c r="AP107" s="664"/>
      <c r="AQ107" s="664"/>
      <c r="AR107" s="664"/>
      <c r="AU107" s="1135"/>
      <c r="AV107" s="197"/>
      <c r="AW107" s="1136"/>
    </row>
    <row r="108" spans="4:52" ht="14.25">
      <c r="D108" s="283"/>
      <c r="E108" s="128"/>
      <c r="F108" s="238" t="s">
        <v>688</v>
      </c>
      <c r="G108" s="229"/>
      <c r="H108" s="583">
        <f t="shared" ref="H108:M108" si="88">SUM(H76,H84,H92,H100)</f>
        <v>0</v>
      </c>
      <c r="I108" s="583">
        <f t="shared" si="88"/>
        <v>0</v>
      </c>
      <c r="J108" s="583">
        <f t="shared" si="88"/>
        <v>0</v>
      </c>
      <c r="K108" s="583">
        <f t="shared" si="88"/>
        <v>0</v>
      </c>
      <c r="L108" s="583">
        <f t="shared" si="88"/>
        <v>0</v>
      </c>
      <c r="M108" s="583">
        <f t="shared" si="88"/>
        <v>0</v>
      </c>
      <c r="N108" s="888">
        <f t="shared" si="66"/>
        <v>0</v>
      </c>
      <c r="O108" s="583">
        <f t="shared" ref="O108:AC108" si="89">SUM(O76,O84,O92,O100)</f>
        <v>0</v>
      </c>
      <c r="P108" s="583">
        <f t="shared" si="89"/>
        <v>0</v>
      </c>
      <c r="Q108" s="583">
        <f t="shared" si="89"/>
        <v>0</v>
      </c>
      <c r="R108" s="583">
        <f t="shared" si="89"/>
        <v>0</v>
      </c>
      <c r="S108" s="583">
        <f t="shared" si="89"/>
        <v>0</v>
      </c>
      <c r="T108" s="583">
        <f t="shared" si="89"/>
        <v>0</v>
      </c>
      <c r="U108" s="583">
        <f t="shared" si="89"/>
        <v>0</v>
      </c>
      <c r="V108" s="583">
        <f t="shared" si="89"/>
        <v>0</v>
      </c>
      <c r="W108" s="583">
        <f t="shared" si="89"/>
        <v>0</v>
      </c>
      <c r="X108" s="583">
        <f t="shared" si="89"/>
        <v>0</v>
      </c>
      <c r="Y108" s="583">
        <f t="shared" si="89"/>
        <v>0</v>
      </c>
      <c r="Z108" s="583">
        <f t="shared" si="89"/>
        <v>0</v>
      </c>
      <c r="AA108" s="583">
        <f t="shared" si="89"/>
        <v>0</v>
      </c>
      <c r="AB108" s="583">
        <f t="shared" si="89"/>
        <v>0</v>
      </c>
      <c r="AC108" s="583">
        <f t="shared" si="89"/>
        <v>0</v>
      </c>
      <c r="AD108" s="888">
        <f t="shared" si="68"/>
        <v>0</v>
      </c>
      <c r="AE108" s="592">
        <f t="shared" si="69"/>
        <v>0</v>
      </c>
      <c r="AF108" s="583">
        <f t="shared" ref="AF108:AM108" si="90">SUM(AF76,AF84,AF92,AF100)</f>
        <v>0</v>
      </c>
      <c r="AG108" s="583">
        <f t="shared" si="90"/>
        <v>0</v>
      </c>
      <c r="AH108" s="583">
        <f t="shared" si="90"/>
        <v>0</v>
      </c>
      <c r="AI108" s="574">
        <f t="shared" si="71"/>
        <v>0</v>
      </c>
      <c r="AJ108" s="594">
        <f t="shared" si="90"/>
        <v>0</v>
      </c>
      <c r="AK108" s="577">
        <f t="shared" si="90"/>
        <v>0</v>
      </c>
      <c r="AL108" s="583">
        <f t="shared" si="90"/>
        <v>0</v>
      </c>
      <c r="AM108" s="583">
        <f t="shared" si="90"/>
        <v>0</v>
      </c>
      <c r="AN108" s="593">
        <f t="shared" si="72"/>
        <v>0</v>
      </c>
      <c r="AP108" s="664"/>
      <c r="AQ108" s="664"/>
      <c r="AR108" s="664"/>
      <c r="AU108" s="1135"/>
      <c r="AV108" s="197"/>
      <c r="AW108" s="1136"/>
    </row>
    <row r="109" spans="4:52" s="145" customFormat="1" thickBot="1">
      <c r="E109" s="148"/>
      <c r="F109" s="159"/>
      <c r="G109" s="229"/>
      <c r="H109" s="567"/>
      <c r="I109" s="567"/>
      <c r="J109" s="567"/>
      <c r="K109" s="564"/>
      <c r="L109" s="567"/>
      <c r="M109" s="567"/>
      <c r="N109" s="889"/>
      <c r="O109" s="567"/>
      <c r="P109" s="567"/>
      <c r="Q109" s="567"/>
      <c r="R109" s="567"/>
      <c r="S109" s="567"/>
      <c r="T109" s="567"/>
      <c r="U109" s="567"/>
      <c r="V109" s="567"/>
      <c r="W109" s="567"/>
      <c r="X109" s="567"/>
      <c r="Y109" s="567"/>
      <c r="Z109" s="567"/>
      <c r="AA109" s="567"/>
      <c r="AB109" s="567"/>
      <c r="AC109" s="564"/>
      <c r="AD109" s="564"/>
      <c r="AE109" s="893"/>
      <c r="AF109" s="564"/>
      <c r="AG109" s="567"/>
      <c r="AH109" s="567"/>
      <c r="AI109" s="1529"/>
      <c r="AJ109" s="555"/>
      <c r="AK109" s="893"/>
      <c r="AL109" s="567"/>
      <c r="AM109" s="567"/>
      <c r="AN109" s="894"/>
      <c r="AO109" s="130"/>
      <c r="AP109" s="664"/>
      <c r="AQ109" s="664"/>
      <c r="AR109" s="664"/>
      <c r="AS109" s="130"/>
      <c r="AT109" s="130"/>
      <c r="AU109" s="1135"/>
      <c r="AV109" s="197"/>
      <c r="AW109" s="1136"/>
      <c r="AX109" s="130"/>
      <c r="AY109" s="130"/>
      <c r="AZ109" s="130"/>
    </row>
    <row r="110" spans="4:52" ht="30">
      <c r="E110" s="128"/>
      <c r="F110" s="901" t="s">
        <v>1161</v>
      </c>
      <c r="G110" s="1555"/>
      <c r="H110" s="644">
        <f t="shared" ref="H110:M110" si="91">SUM(H94:H100)</f>
        <v>0</v>
      </c>
      <c r="I110" s="644">
        <f t="shared" si="91"/>
        <v>0</v>
      </c>
      <c r="J110" s="644">
        <f t="shared" si="91"/>
        <v>0</v>
      </c>
      <c r="K110" s="644">
        <f t="shared" si="91"/>
        <v>0</v>
      </c>
      <c r="L110" s="644">
        <f t="shared" si="91"/>
        <v>0</v>
      </c>
      <c r="M110" s="644">
        <f t="shared" si="91"/>
        <v>0</v>
      </c>
      <c r="N110" s="899">
        <f>SUM(N111:N112)</f>
        <v>0</v>
      </c>
      <c r="O110" s="644">
        <f t="shared" ref="O110:AC110" si="92">SUM(O94:O100)</f>
        <v>0</v>
      </c>
      <c r="P110" s="644">
        <f t="shared" si="92"/>
        <v>0</v>
      </c>
      <c r="Q110" s="644">
        <f t="shared" si="92"/>
        <v>0</v>
      </c>
      <c r="R110" s="644">
        <f t="shared" si="92"/>
        <v>0</v>
      </c>
      <c r="S110" s="644">
        <f t="shared" si="92"/>
        <v>0</v>
      </c>
      <c r="T110" s="644">
        <f t="shared" si="92"/>
        <v>0</v>
      </c>
      <c r="U110" s="644">
        <f t="shared" si="92"/>
        <v>0</v>
      </c>
      <c r="V110" s="644">
        <f t="shared" si="92"/>
        <v>0</v>
      </c>
      <c r="W110" s="644">
        <f t="shared" si="92"/>
        <v>0</v>
      </c>
      <c r="X110" s="644">
        <f t="shared" si="92"/>
        <v>0</v>
      </c>
      <c r="Y110" s="644">
        <f t="shared" si="92"/>
        <v>0</v>
      </c>
      <c r="Z110" s="644">
        <f t="shared" si="92"/>
        <v>0</v>
      </c>
      <c r="AA110" s="644">
        <f t="shared" si="92"/>
        <v>0</v>
      </c>
      <c r="AB110" s="644">
        <f t="shared" si="92"/>
        <v>0</v>
      </c>
      <c r="AC110" s="644">
        <f t="shared" si="92"/>
        <v>0</v>
      </c>
      <c r="AD110" s="900">
        <f>SUM(AD111:AD112)</f>
        <v>0</v>
      </c>
      <c r="AE110" s="645">
        <f>SUM(AE111:AE112)</f>
        <v>0</v>
      </c>
      <c r="AF110" s="643">
        <f t="shared" ref="AF110:AM110" si="93">SUM(AF94:AF100)</f>
        <v>0</v>
      </c>
      <c r="AG110" s="644">
        <f t="shared" si="93"/>
        <v>0</v>
      </c>
      <c r="AH110" s="644">
        <f t="shared" si="93"/>
        <v>0</v>
      </c>
      <c r="AI110" s="646">
        <f>SUM(AI94:AI100)</f>
        <v>0</v>
      </c>
      <c r="AJ110" s="643">
        <f t="shared" si="93"/>
        <v>0</v>
      </c>
      <c r="AK110" s="645">
        <f t="shared" si="93"/>
        <v>0</v>
      </c>
      <c r="AL110" s="644">
        <f t="shared" si="93"/>
        <v>0</v>
      </c>
      <c r="AM110" s="644">
        <f t="shared" si="93"/>
        <v>0</v>
      </c>
      <c r="AN110" s="646">
        <f>SUM(AN111:AN112)</f>
        <v>0</v>
      </c>
      <c r="AP110" s="664"/>
      <c r="AQ110" s="664"/>
      <c r="AR110" s="664"/>
      <c r="AU110" s="1135"/>
      <c r="AV110" s="197"/>
      <c r="AW110" s="1136"/>
    </row>
    <row r="111" spans="4:52" ht="14.25">
      <c r="E111" s="128"/>
      <c r="F111" s="160" t="s">
        <v>702</v>
      </c>
      <c r="G111" s="229"/>
      <c r="H111" s="828"/>
      <c r="I111" s="828"/>
      <c r="J111" s="828"/>
      <c r="K111" s="828"/>
      <c r="L111" s="828"/>
      <c r="M111" s="828"/>
      <c r="N111" s="888">
        <f>SUM(H111:M111)</f>
        <v>0</v>
      </c>
      <c r="O111" s="828"/>
      <c r="P111" s="828"/>
      <c r="Q111" s="828"/>
      <c r="R111" s="828"/>
      <c r="S111" s="828"/>
      <c r="T111" s="828"/>
      <c r="U111" s="828"/>
      <c r="V111" s="828"/>
      <c r="W111" s="828"/>
      <c r="X111" s="828"/>
      <c r="Y111" s="828"/>
      <c r="Z111" s="828"/>
      <c r="AA111" s="828"/>
      <c r="AB111" s="828"/>
      <c r="AC111" s="828"/>
      <c r="AD111" s="891">
        <f>SUM(O111:AC111)</f>
        <v>0</v>
      </c>
      <c r="AE111" s="592">
        <f>N111+AD111</f>
        <v>0</v>
      </c>
      <c r="AF111" s="827"/>
      <c r="AG111" s="828"/>
      <c r="AH111" s="828"/>
      <c r="AI111" s="834"/>
      <c r="AJ111" s="827"/>
      <c r="AK111" s="829"/>
      <c r="AL111" s="828"/>
      <c r="AM111" s="828"/>
      <c r="AN111" s="593">
        <f>SUM(AE111:AM111)</f>
        <v>0</v>
      </c>
      <c r="AP111" s="664"/>
      <c r="AQ111" s="664"/>
      <c r="AR111" s="664"/>
      <c r="AU111" s="1135"/>
      <c r="AV111" s="197"/>
      <c r="AW111" s="1136"/>
    </row>
    <row r="112" spans="4:52" ht="14.25">
      <c r="E112" s="128"/>
      <c r="F112" s="160" t="s">
        <v>832</v>
      </c>
      <c r="G112" s="229"/>
      <c r="H112" s="828"/>
      <c r="I112" s="828"/>
      <c r="J112" s="828"/>
      <c r="K112" s="828"/>
      <c r="L112" s="828"/>
      <c r="M112" s="828"/>
      <c r="N112" s="888">
        <f>SUM(H112:M112)</f>
        <v>0</v>
      </c>
      <c r="O112" s="828"/>
      <c r="P112" s="828"/>
      <c r="Q112" s="828"/>
      <c r="R112" s="828"/>
      <c r="S112" s="828"/>
      <c r="T112" s="828"/>
      <c r="U112" s="828"/>
      <c r="V112" s="828"/>
      <c r="W112" s="828"/>
      <c r="X112" s="828"/>
      <c r="Y112" s="828"/>
      <c r="Z112" s="828"/>
      <c r="AA112" s="828"/>
      <c r="AB112" s="828"/>
      <c r="AC112" s="828"/>
      <c r="AD112" s="891">
        <f>SUM(O112:AC112)</f>
        <v>0</v>
      </c>
      <c r="AE112" s="592">
        <f>N112+AD112</f>
        <v>0</v>
      </c>
      <c r="AF112" s="827"/>
      <c r="AG112" s="828"/>
      <c r="AH112" s="828"/>
      <c r="AI112" s="834"/>
      <c r="AJ112" s="827"/>
      <c r="AK112" s="829"/>
      <c r="AL112" s="828"/>
      <c r="AM112" s="828"/>
      <c r="AN112" s="593">
        <f>SUM(AE112:AM112)</f>
        <v>0</v>
      </c>
      <c r="AP112" s="664"/>
      <c r="AQ112" s="664"/>
      <c r="AR112" s="664"/>
      <c r="AU112" s="1135"/>
      <c r="AV112" s="197"/>
      <c r="AW112" s="1136"/>
    </row>
    <row r="113" spans="2:52" ht="14.25">
      <c r="E113" s="128"/>
      <c r="F113" s="897" t="s">
        <v>435</v>
      </c>
      <c r="G113" s="229"/>
      <c r="H113" s="1554">
        <f t="shared" ref="H113:M113" si="94">SUM(H94:H100)</f>
        <v>0</v>
      </c>
      <c r="I113" s="640">
        <f t="shared" si="94"/>
        <v>0</v>
      </c>
      <c r="J113" s="640">
        <f t="shared" si="94"/>
        <v>0</v>
      </c>
      <c r="K113" s="640">
        <f t="shared" si="94"/>
        <v>0</v>
      </c>
      <c r="L113" s="640">
        <f t="shared" si="94"/>
        <v>0</v>
      </c>
      <c r="M113" s="640">
        <f t="shared" si="94"/>
        <v>0</v>
      </c>
      <c r="N113" s="879">
        <f>SUM(N114:N123)</f>
        <v>0</v>
      </c>
      <c r="O113" s="640">
        <f t="shared" ref="O113:AC113" si="95">SUM(O94:O100)</f>
        <v>0</v>
      </c>
      <c r="P113" s="640">
        <f t="shared" si="95"/>
        <v>0</v>
      </c>
      <c r="Q113" s="640">
        <f t="shared" si="95"/>
        <v>0</v>
      </c>
      <c r="R113" s="640">
        <f t="shared" si="95"/>
        <v>0</v>
      </c>
      <c r="S113" s="640">
        <f t="shared" si="95"/>
        <v>0</v>
      </c>
      <c r="T113" s="640">
        <f t="shared" si="95"/>
        <v>0</v>
      </c>
      <c r="U113" s="640">
        <f t="shared" si="95"/>
        <v>0</v>
      </c>
      <c r="V113" s="640">
        <f t="shared" si="95"/>
        <v>0</v>
      </c>
      <c r="W113" s="640">
        <f t="shared" si="95"/>
        <v>0</v>
      </c>
      <c r="X113" s="640">
        <f t="shared" si="95"/>
        <v>0</v>
      </c>
      <c r="Y113" s="640">
        <f t="shared" si="95"/>
        <v>0</v>
      </c>
      <c r="Z113" s="640">
        <f t="shared" si="95"/>
        <v>0</v>
      </c>
      <c r="AA113" s="640">
        <f t="shared" si="95"/>
        <v>0</v>
      </c>
      <c r="AB113" s="640">
        <f t="shared" si="95"/>
        <v>0</v>
      </c>
      <c r="AC113" s="640">
        <f t="shared" si="95"/>
        <v>0</v>
      </c>
      <c r="AD113" s="892">
        <f>SUM(AD114:AD123)</f>
        <v>0</v>
      </c>
      <c r="AE113" s="641">
        <f>SUM(AE114:AE123)</f>
        <v>0</v>
      </c>
      <c r="AF113" s="832">
        <f t="shared" ref="AF113:AM113" si="96">SUM(AF94:AF100)</f>
        <v>0</v>
      </c>
      <c r="AG113" s="640">
        <f t="shared" si="96"/>
        <v>0</v>
      </c>
      <c r="AH113" s="640">
        <f t="shared" si="96"/>
        <v>0</v>
      </c>
      <c r="AI113" s="642">
        <f>SUM(AI94:AI100)</f>
        <v>0</v>
      </c>
      <c r="AJ113" s="832">
        <f t="shared" si="96"/>
        <v>0</v>
      </c>
      <c r="AK113" s="641">
        <f t="shared" si="96"/>
        <v>0</v>
      </c>
      <c r="AL113" s="640">
        <f t="shared" si="96"/>
        <v>0</v>
      </c>
      <c r="AM113" s="640">
        <f t="shared" si="96"/>
        <v>0</v>
      </c>
      <c r="AN113" s="642">
        <f>SUM(AN114:AN123)</f>
        <v>0</v>
      </c>
      <c r="AP113" s="664"/>
      <c r="AQ113" s="664"/>
      <c r="AR113" s="664"/>
      <c r="AU113" s="1135"/>
      <c r="AV113" s="197"/>
      <c r="AW113" s="1136"/>
    </row>
    <row r="114" spans="2:52" ht="14.25">
      <c r="E114" s="128"/>
      <c r="F114" s="487" t="s">
        <v>714</v>
      </c>
      <c r="G114" s="229"/>
      <c r="H114" s="828"/>
      <c r="I114" s="828"/>
      <c r="J114" s="828"/>
      <c r="K114" s="828"/>
      <c r="L114" s="828"/>
      <c r="M114" s="828"/>
      <c r="N114" s="888">
        <f t="shared" ref="N114:N123" si="97">SUM(H114:M114)</f>
        <v>0</v>
      </c>
      <c r="O114" s="828"/>
      <c r="P114" s="828"/>
      <c r="Q114" s="828"/>
      <c r="R114" s="828"/>
      <c r="S114" s="828"/>
      <c r="T114" s="828"/>
      <c r="U114" s="828"/>
      <c r="V114" s="828"/>
      <c r="W114" s="828"/>
      <c r="X114" s="828"/>
      <c r="Y114" s="828"/>
      <c r="Z114" s="828"/>
      <c r="AA114" s="828"/>
      <c r="AB114" s="828"/>
      <c r="AC114" s="828"/>
      <c r="AD114" s="891">
        <f t="shared" ref="AD114:AD123" si="98">SUM(O114:AC114)</f>
        <v>0</v>
      </c>
      <c r="AE114" s="592">
        <f t="shared" ref="AE114:AE123" si="99">N114+AD114</f>
        <v>0</v>
      </c>
      <c r="AF114" s="827"/>
      <c r="AG114" s="828"/>
      <c r="AH114" s="828"/>
      <c r="AI114" s="834"/>
      <c r="AJ114" s="827"/>
      <c r="AK114" s="829"/>
      <c r="AL114" s="828"/>
      <c r="AM114" s="828"/>
      <c r="AN114" s="593">
        <f t="shared" ref="AN114:AN123" si="100">SUM(AE114:AM114)</f>
        <v>0</v>
      </c>
      <c r="AP114" s="664"/>
      <c r="AQ114" s="664"/>
      <c r="AR114" s="664"/>
      <c r="AU114" s="1135"/>
      <c r="AV114" s="197"/>
      <c r="AW114" s="1136"/>
    </row>
    <row r="115" spans="2:52" ht="14.25">
      <c r="E115" s="128"/>
      <c r="F115" s="487" t="s">
        <v>79</v>
      </c>
      <c r="G115" s="229"/>
      <c r="H115" s="828"/>
      <c r="I115" s="828"/>
      <c r="J115" s="828"/>
      <c r="K115" s="828"/>
      <c r="L115" s="828"/>
      <c r="M115" s="828"/>
      <c r="N115" s="888">
        <f t="shared" si="97"/>
        <v>0</v>
      </c>
      <c r="O115" s="828"/>
      <c r="P115" s="828"/>
      <c r="Q115" s="828"/>
      <c r="R115" s="828"/>
      <c r="S115" s="828"/>
      <c r="T115" s="828"/>
      <c r="U115" s="828"/>
      <c r="V115" s="828"/>
      <c r="W115" s="828"/>
      <c r="X115" s="828"/>
      <c r="Y115" s="828"/>
      <c r="Z115" s="828"/>
      <c r="AA115" s="828"/>
      <c r="AB115" s="828"/>
      <c r="AC115" s="828"/>
      <c r="AD115" s="891">
        <f t="shared" si="98"/>
        <v>0</v>
      </c>
      <c r="AE115" s="592">
        <f t="shared" si="99"/>
        <v>0</v>
      </c>
      <c r="AF115" s="827"/>
      <c r="AG115" s="828"/>
      <c r="AH115" s="828"/>
      <c r="AI115" s="834"/>
      <c r="AJ115" s="827"/>
      <c r="AK115" s="829"/>
      <c r="AL115" s="828"/>
      <c r="AM115" s="828"/>
      <c r="AN115" s="593">
        <f t="shared" si="100"/>
        <v>0</v>
      </c>
      <c r="AP115" s="664"/>
      <c r="AQ115" s="664"/>
      <c r="AR115" s="664"/>
      <c r="AU115" s="1135"/>
      <c r="AV115" s="197"/>
      <c r="AW115" s="1136"/>
    </row>
    <row r="116" spans="2:52" ht="14.25">
      <c r="E116" s="128"/>
      <c r="F116" s="488" t="s">
        <v>288</v>
      </c>
      <c r="G116" s="229"/>
      <c r="H116" s="828"/>
      <c r="I116" s="828"/>
      <c r="J116" s="828"/>
      <c r="K116" s="828"/>
      <c r="L116" s="828"/>
      <c r="M116" s="828"/>
      <c r="N116" s="888">
        <f t="shared" si="97"/>
        <v>0</v>
      </c>
      <c r="O116" s="828"/>
      <c r="P116" s="828"/>
      <c r="Q116" s="828"/>
      <c r="R116" s="828"/>
      <c r="S116" s="828"/>
      <c r="T116" s="828"/>
      <c r="U116" s="828"/>
      <c r="V116" s="828"/>
      <c r="W116" s="828"/>
      <c r="X116" s="828"/>
      <c r="Y116" s="828"/>
      <c r="Z116" s="828"/>
      <c r="AA116" s="828"/>
      <c r="AB116" s="828"/>
      <c r="AC116" s="828"/>
      <c r="AD116" s="891">
        <f t="shared" si="98"/>
        <v>0</v>
      </c>
      <c r="AE116" s="592">
        <f t="shared" si="99"/>
        <v>0</v>
      </c>
      <c r="AF116" s="827"/>
      <c r="AG116" s="828"/>
      <c r="AH116" s="828"/>
      <c r="AI116" s="834"/>
      <c r="AJ116" s="827"/>
      <c r="AK116" s="829"/>
      <c r="AL116" s="828"/>
      <c r="AM116" s="828"/>
      <c r="AN116" s="593">
        <f t="shared" si="100"/>
        <v>0</v>
      </c>
      <c r="AP116" s="664"/>
      <c r="AQ116" s="664"/>
      <c r="AR116" s="664"/>
      <c r="AU116" s="1135"/>
      <c r="AV116" s="197"/>
      <c r="AW116" s="1136"/>
    </row>
    <row r="117" spans="2:52" ht="14.25">
      <c r="E117" s="128"/>
      <c r="F117" s="488" t="s">
        <v>829</v>
      </c>
      <c r="G117" s="229"/>
      <c r="H117" s="828"/>
      <c r="I117" s="828"/>
      <c r="J117" s="828"/>
      <c r="K117" s="828"/>
      <c r="L117" s="828"/>
      <c r="M117" s="828"/>
      <c r="N117" s="888">
        <f t="shared" si="97"/>
        <v>0</v>
      </c>
      <c r="O117" s="828"/>
      <c r="P117" s="828"/>
      <c r="Q117" s="828"/>
      <c r="R117" s="828"/>
      <c r="S117" s="828"/>
      <c r="T117" s="828"/>
      <c r="U117" s="828"/>
      <c r="V117" s="828"/>
      <c r="W117" s="828"/>
      <c r="X117" s="828"/>
      <c r="Y117" s="828"/>
      <c r="Z117" s="828"/>
      <c r="AA117" s="828"/>
      <c r="AB117" s="828"/>
      <c r="AC117" s="828"/>
      <c r="AD117" s="891">
        <f t="shared" si="98"/>
        <v>0</v>
      </c>
      <c r="AE117" s="592">
        <f t="shared" si="99"/>
        <v>0</v>
      </c>
      <c r="AF117" s="827"/>
      <c r="AG117" s="828"/>
      <c r="AH117" s="828"/>
      <c r="AI117" s="834"/>
      <c r="AJ117" s="827"/>
      <c r="AK117" s="829"/>
      <c r="AL117" s="828"/>
      <c r="AM117" s="828"/>
      <c r="AN117" s="593">
        <f t="shared" si="100"/>
        <v>0</v>
      </c>
      <c r="AP117" s="664"/>
      <c r="AQ117" s="664"/>
      <c r="AR117" s="664"/>
      <c r="AU117" s="1135"/>
      <c r="AV117" s="197"/>
      <c r="AW117" s="1136"/>
    </row>
    <row r="118" spans="2:52" ht="14.25">
      <c r="E118" s="128"/>
      <c r="F118" s="488" t="s">
        <v>607</v>
      </c>
      <c r="G118" s="229"/>
      <c r="H118" s="828"/>
      <c r="I118" s="828"/>
      <c r="J118" s="828"/>
      <c r="K118" s="828"/>
      <c r="L118" s="828"/>
      <c r="M118" s="828"/>
      <c r="N118" s="888">
        <f t="shared" si="97"/>
        <v>0</v>
      </c>
      <c r="O118" s="828"/>
      <c r="P118" s="828"/>
      <c r="Q118" s="828"/>
      <c r="R118" s="828"/>
      <c r="S118" s="828"/>
      <c r="T118" s="828"/>
      <c r="U118" s="828"/>
      <c r="V118" s="828"/>
      <c r="W118" s="828"/>
      <c r="X118" s="828"/>
      <c r="Y118" s="828"/>
      <c r="Z118" s="828"/>
      <c r="AA118" s="828"/>
      <c r="AB118" s="828"/>
      <c r="AC118" s="828"/>
      <c r="AD118" s="891">
        <f t="shared" si="98"/>
        <v>0</v>
      </c>
      <c r="AE118" s="592">
        <f t="shared" si="99"/>
        <v>0</v>
      </c>
      <c r="AF118" s="827"/>
      <c r="AG118" s="828"/>
      <c r="AH118" s="828"/>
      <c r="AI118" s="834"/>
      <c r="AJ118" s="827"/>
      <c r="AK118" s="829"/>
      <c r="AL118" s="828"/>
      <c r="AM118" s="828"/>
      <c r="AN118" s="593">
        <f t="shared" si="100"/>
        <v>0</v>
      </c>
      <c r="AP118" s="664"/>
      <c r="AQ118" s="664"/>
      <c r="AR118" s="664"/>
      <c r="AU118" s="1135"/>
      <c r="AV118" s="197"/>
      <c r="AW118" s="1136"/>
    </row>
    <row r="119" spans="2:52" ht="14.25">
      <c r="E119" s="128"/>
      <c r="F119" s="488" t="s">
        <v>886</v>
      </c>
      <c r="G119" s="229"/>
      <c r="H119" s="828"/>
      <c r="I119" s="828"/>
      <c r="J119" s="828"/>
      <c r="K119" s="828"/>
      <c r="L119" s="828"/>
      <c r="M119" s="828"/>
      <c r="N119" s="888">
        <f t="shared" si="97"/>
        <v>0</v>
      </c>
      <c r="O119" s="828"/>
      <c r="P119" s="828"/>
      <c r="Q119" s="828"/>
      <c r="R119" s="828"/>
      <c r="S119" s="828"/>
      <c r="T119" s="828"/>
      <c r="U119" s="828"/>
      <c r="V119" s="828"/>
      <c r="W119" s="828"/>
      <c r="X119" s="828"/>
      <c r="Y119" s="828"/>
      <c r="Z119" s="828"/>
      <c r="AA119" s="828"/>
      <c r="AB119" s="828"/>
      <c r="AC119" s="828"/>
      <c r="AD119" s="891">
        <f t="shared" si="98"/>
        <v>0</v>
      </c>
      <c r="AE119" s="592">
        <f t="shared" si="99"/>
        <v>0</v>
      </c>
      <c r="AF119" s="827"/>
      <c r="AG119" s="828"/>
      <c r="AH119" s="828"/>
      <c r="AI119" s="834"/>
      <c r="AJ119" s="827"/>
      <c r="AK119" s="829"/>
      <c r="AL119" s="828"/>
      <c r="AM119" s="828"/>
      <c r="AN119" s="593">
        <f t="shared" si="100"/>
        <v>0</v>
      </c>
      <c r="AP119" s="664"/>
      <c r="AQ119" s="664"/>
      <c r="AR119" s="664"/>
      <c r="AU119" s="1135"/>
      <c r="AV119" s="197"/>
      <c r="AW119" s="1136"/>
    </row>
    <row r="120" spans="2:52" ht="14.25">
      <c r="E120" s="128"/>
      <c r="F120" s="488" t="s">
        <v>796</v>
      </c>
      <c r="G120" s="229"/>
      <c r="H120" s="828"/>
      <c r="I120" s="828"/>
      <c r="J120" s="828"/>
      <c r="K120" s="828"/>
      <c r="L120" s="828"/>
      <c r="M120" s="828"/>
      <c r="N120" s="888">
        <f t="shared" si="97"/>
        <v>0</v>
      </c>
      <c r="O120" s="828"/>
      <c r="P120" s="828"/>
      <c r="Q120" s="828"/>
      <c r="R120" s="828"/>
      <c r="S120" s="828"/>
      <c r="T120" s="828"/>
      <c r="U120" s="828"/>
      <c r="V120" s="828"/>
      <c r="W120" s="828"/>
      <c r="X120" s="828"/>
      <c r="Y120" s="828"/>
      <c r="Z120" s="828"/>
      <c r="AA120" s="828"/>
      <c r="AB120" s="828"/>
      <c r="AC120" s="828"/>
      <c r="AD120" s="891">
        <f t="shared" si="98"/>
        <v>0</v>
      </c>
      <c r="AE120" s="592">
        <f t="shared" si="99"/>
        <v>0</v>
      </c>
      <c r="AF120" s="827"/>
      <c r="AG120" s="828"/>
      <c r="AH120" s="828"/>
      <c r="AI120" s="834"/>
      <c r="AJ120" s="827"/>
      <c r="AK120" s="829"/>
      <c r="AL120" s="828"/>
      <c r="AM120" s="828"/>
      <c r="AN120" s="593">
        <f t="shared" si="100"/>
        <v>0</v>
      </c>
      <c r="AP120" s="664"/>
      <c r="AQ120" s="664"/>
      <c r="AR120" s="664"/>
      <c r="AU120" s="1135"/>
      <c r="AV120" s="197"/>
      <c r="AW120" s="1136"/>
    </row>
    <row r="121" spans="2:52" ht="14.25">
      <c r="E121" s="128"/>
      <c r="F121" s="488" t="s">
        <v>797</v>
      </c>
      <c r="G121" s="229"/>
      <c r="H121" s="828"/>
      <c r="I121" s="828"/>
      <c r="J121" s="828"/>
      <c r="K121" s="828"/>
      <c r="L121" s="828"/>
      <c r="M121" s="828"/>
      <c r="N121" s="888">
        <f t="shared" si="97"/>
        <v>0</v>
      </c>
      <c r="O121" s="828"/>
      <c r="P121" s="828"/>
      <c r="Q121" s="828"/>
      <c r="R121" s="828"/>
      <c r="S121" s="828"/>
      <c r="T121" s="828"/>
      <c r="U121" s="828"/>
      <c r="V121" s="828"/>
      <c r="W121" s="828"/>
      <c r="X121" s="828"/>
      <c r="Y121" s="828"/>
      <c r="Z121" s="828"/>
      <c r="AA121" s="828"/>
      <c r="AB121" s="828"/>
      <c r="AC121" s="828"/>
      <c r="AD121" s="891">
        <f t="shared" si="98"/>
        <v>0</v>
      </c>
      <c r="AE121" s="592">
        <f t="shared" si="99"/>
        <v>0</v>
      </c>
      <c r="AF121" s="827"/>
      <c r="AG121" s="828"/>
      <c r="AH121" s="828"/>
      <c r="AI121" s="834"/>
      <c r="AJ121" s="827"/>
      <c r="AK121" s="829"/>
      <c r="AL121" s="828"/>
      <c r="AM121" s="828"/>
      <c r="AN121" s="593">
        <f t="shared" si="100"/>
        <v>0</v>
      </c>
      <c r="AP121" s="664"/>
      <c r="AQ121" s="664"/>
      <c r="AR121" s="664"/>
      <c r="AU121" s="1135"/>
      <c r="AV121" s="197"/>
      <c r="AW121" s="1136"/>
    </row>
    <row r="122" spans="2:52" ht="14.25">
      <c r="E122" s="128"/>
      <c r="F122" s="488" t="s">
        <v>538</v>
      </c>
      <c r="G122" s="229"/>
      <c r="H122" s="828"/>
      <c r="I122" s="828"/>
      <c r="J122" s="828"/>
      <c r="K122" s="828"/>
      <c r="L122" s="828"/>
      <c r="M122" s="828"/>
      <c r="N122" s="888">
        <f t="shared" si="97"/>
        <v>0</v>
      </c>
      <c r="O122" s="828"/>
      <c r="P122" s="828"/>
      <c r="Q122" s="828"/>
      <c r="R122" s="828"/>
      <c r="S122" s="828"/>
      <c r="T122" s="828"/>
      <c r="U122" s="828"/>
      <c r="V122" s="828"/>
      <c r="W122" s="828"/>
      <c r="X122" s="828"/>
      <c r="Y122" s="828"/>
      <c r="Z122" s="828"/>
      <c r="AA122" s="828"/>
      <c r="AB122" s="828"/>
      <c r="AC122" s="828"/>
      <c r="AD122" s="891">
        <f t="shared" si="98"/>
        <v>0</v>
      </c>
      <c r="AE122" s="592">
        <f t="shared" si="99"/>
        <v>0</v>
      </c>
      <c r="AF122" s="827"/>
      <c r="AG122" s="828"/>
      <c r="AH122" s="828"/>
      <c r="AI122" s="834"/>
      <c r="AJ122" s="827"/>
      <c r="AK122" s="829"/>
      <c r="AL122" s="828"/>
      <c r="AM122" s="828"/>
      <c r="AN122" s="593">
        <f t="shared" si="100"/>
        <v>0</v>
      </c>
      <c r="AP122" s="664"/>
      <c r="AQ122" s="664"/>
      <c r="AR122" s="664"/>
      <c r="AU122" s="1135"/>
      <c r="AV122" s="197"/>
      <c r="AW122" s="1136"/>
    </row>
    <row r="123" spans="2:52" thickBot="1">
      <c r="E123" s="128"/>
      <c r="F123" s="1056" t="s">
        <v>882</v>
      </c>
      <c r="G123" s="1556"/>
      <c r="H123" s="909"/>
      <c r="I123" s="909"/>
      <c r="J123" s="909"/>
      <c r="K123" s="909"/>
      <c r="L123" s="909"/>
      <c r="M123" s="909"/>
      <c r="N123" s="910">
        <f t="shared" si="97"/>
        <v>0</v>
      </c>
      <c r="O123" s="909"/>
      <c r="P123" s="909"/>
      <c r="Q123" s="909"/>
      <c r="R123" s="909"/>
      <c r="S123" s="909"/>
      <c r="T123" s="909"/>
      <c r="U123" s="909"/>
      <c r="V123" s="909"/>
      <c r="W123" s="909"/>
      <c r="X123" s="909"/>
      <c r="Y123" s="909"/>
      <c r="Z123" s="909"/>
      <c r="AA123" s="909"/>
      <c r="AB123" s="909"/>
      <c r="AC123" s="909"/>
      <c r="AD123" s="911">
        <f t="shared" si="98"/>
        <v>0</v>
      </c>
      <c r="AE123" s="610">
        <f t="shared" si="99"/>
        <v>0</v>
      </c>
      <c r="AF123" s="908"/>
      <c r="AG123" s="909"/>
      <c r="AH123" s="909"/>
      <c r="AI123" s="1530"/>
      <c r="AJ123" s="908"/>
      <c r="AK123" s="912"/>
      <c r="AL123" s="909"/>
      <c r="AM123" s="909"/>
      <c r="AN123" s="611">
        <f t="shared" si="100"/>
        <v>0</v>
      </c>
      <c r="AP123" s="664"/>
      <c r="AQ123" s="664"/>
      <c r="AR123" s="664"/>
      <c r="AU123" s="1135"/>
      <c r="AV123" s="197"/>
      <c r="AW123" s="1136"/>
    </row>
    <row r="124" spans="2:52" s="461" customFormat="1">
      <c r="F124" s="1057"/>
      <c r="H124" s="895" t="str">
        <f>IF(ABS(H110-SUM(H111:H112))&lt;0.1,"OK","error")</f>
        <v>OK</v>
      </c>
      <c r="I124" s="895" t="str">
        <f t="shared" ref="I124:AN124" si="101">IF(ABS(I110-SUM(I111:I112))&lt;0.1,"OK","error")</f>
        <v>OK</v>
      </c>
      <c r="J124" s="895" t="str">
        <f t="shared" si="101"/>
        <v>OK</v>
      </c>
      <c r="K124" s="895" t="str">
        <f t="shared" si="101"/>
        <v>OK</v>
      </c>
      <c r="L124" s="895" t="str">
        <f t="shared" si="101"/>
        <v>OK</v>
      </c>
      <c r="M124" s="895" t="str">
        <f t="shared" si="101"/>
        <v>OK</v>
      </c>
      <c r="N124" s="895" t="str">
        <f t="shared" si="101"/>
        <v>OK</v>
      </c>
      <c r="O124" s="895" t="str">
        <f t="shared" si="101"/>
        <v>OK</v>
      </c>
      <c r="P124" s="895" t="str">
        <f t="shared" si="101"/>
        <v>OK</v>
      </c>
      <c r="Q124" s="895" t="str">
        <f t="shared" si="101"/>
        <v>OK</v>
      </c>
      <c r="R124" s="895" t="str">
        <f t="shared" si="101"/>
        <v>OK</v>
      </c>
      <c r="S124" s="895" t="str">
        <f t="shared" si="101"/>
        <v>OK</v>
      </c>
      <c r="T124" s="895" t="str">
        <f t="shared" si="101"/>
        <v>OK</v>
      </c>
      <c r="U124" s="895" t="str">
        <f t="shared" si="101"/>
        <v>OK</v>
      </c>
      <c r="V124" s="895" t="str">
        <f t="shared" si="101"/>
        <v>OK</v>
      </c>
      <c r="W124" s="895" t="str">
        <f t="shared" si="101"/>
        <v>OK</v>
      </c>
      <c r="X124" s="895" t="str">
        <f t="shared" si="101"/>
        <v>OK</v>
      </c>
      <c r="Y124" s="895" t="str">
        <f t="shared" si="101"/>
        <v>OK</v>
      </c>
      <c r="Z124" s="895" t="str">
        <f t="shared" si="101"/>
        <v>OK</v>
      </c>
      <c r="AA124" s="895" t="str">
        <f t="shared" si="101"/>
        <v>OK</v>
      </c>
      <c r="AB124" s="895" t="str">
        <f t="shared" si="101"/>
        <v>OK</v>
      </c>
      <c r="AC124" s="895" t="str">
        <f t="shared" si="101"/>
        <v>OK</v>
      </c>
      <c r="AD124" s="895" t="str">
        <f t="shared" si="101"/>
        <v>OK</v>
      </c>
      <c r="AE124" s="895" t="str">
        <f t="shared" si="101"/>
        <v>OK</v>
      </c>
      <c r="AF124" s="895" t="str">
        <f t="shared" si="101"/>
        <v>OK</v>
      </c>
      <c r="AG124" s="895" t="str">
        <f t="shared" si="101"/>
        <v>OK</v>
      </c>
      <c r="AH124" s="895" t="str">
        <f t="shared" si="101"/>
        <v>OK</v>
      </c>
      <c r="AI124" s="895" t="str">
        <f>IF(ABS(AI110-SUM(AI111:AI112))&lt;0.1,"OK","error")</f>
        <v>OK</v>
      </c>
      <c r="AJ124" s="895" t="str">
        <f t="shared" si="101"/>
        <v>OK</v>
      </c>
      <c r="AK124" s="895" t="str">
        <f t="shared" si="101"/>
        <v>OK</v>
      </c>
      <c r="AL124" s="895" t="str">
        <f t="shared" si="101"/>
        <v>OK</v>
      </c>
      <c r="AM124" s="895" t="str">
        <f t="shared" si="101"/>
        <v>OK</v>
      </c>
      <c r="AN124" s="895" t="str">
        <f t="shared" si="101"/>
        <v>OK</v>
      </c>
      <c r="AP124" s="1048"/>
      <c r="AQ124" s="1048"/>
      <c r="AR124" s="1048"/>
      <c r="AU124" s="1140"/>
      <c r="AV124" s="676"/>
      <c r="AW124" s="1141"/>
    </row>
    <row r="125" spans="2:52" s="145" customFormat="1" ht="14.25">
      <c r="E125" s="148"/>
      <c r="F125" s="137"/>
      <c r="G125" s="128"/>
      <c r="H125" s="895" t="str">
        <f>IF(ABS(H113-SUM(H114:H123))&lt;0.1,"OK","error")</f>
        <v>OK</v>
      </c>
      <c r="I125" s="895" t="str">
        <f t="shared" ref="I125:AN125" si="102">IF(ABS(I113-SUM(I114:I123))&lt;0.1,"OK","error")</f>
        <v>OK</v>
      </c>
      <c r="J125" s="895" t="str">
        <f t="shared" si="102"/>
        <v>OK</v>
      </c>
      <c r="K125" s="895" t="str">
        <f t="shared" si="102"/>
        <v>OK</v>
      </c>
      <c r="L125" s="895" t="str">
        <f t="shared" si="102"/>
        <v>OK</v>
      </c>
      <c r="M125" s="895" t="str">
        <f t="shared" si="102"/>
        <v>OK</v>
      </c>
      <c r="N125" s="895" t="str">
        <f t="shared" si="102"/>
        <v>OK</v>
      </c>
      <c r="O125" s="895" t="str">
        <f t="shared" si="102"/>
        <v>OK</v>
      </c>
      <c r="P125" s="895" t="str">
        <f t="shared" si="102"/>
        <v>OK</v>
      </c>
      <c r="Q125" s="895" t="str">
        <f t="shared" si="102"/>
        <v>OK</v>
      </c>
      <c r="R125" s="895" t="str">
        <f t="shared" si="102"/>
        <v>OK</v>
      </c>
      <c r="S125" s="895" t="str">
        <f t="shared" si="102"/>
        <v>OK</v>
      </c>
      <c r="T125" s="895" t="str">
        <f t="shared" si="102"/>
        <v>OK</v>
      </c>
      <c r="U125" s="895" t="str">
        <f t="shared" si="102"/>
        <v>OK</v>
      </c>
      <c r="V125" s="895" t="str">
        <f t="shared" si="102"/>
        <v>OK</v>
      </c>
      <c r="W125" s="895" t="str">
        <f t="shared" si="102"/>
        <v>OK</v>
      </c>
      <c r="X125" s="895" t="str">
        <f t="shared" si="102"/>
        <v>OK</v>
      </c>
      <c r="Y125" s="895" t="str">
        <f t="shared" si="102"/>
        <v>OK</v>
      </c>
      <c r="Z125" s="895" t="str">
        <f t="shared" si="102"/>
        <v>OK</v>
      </c>
      <c r="AA125" s="895" t="str">
        <f t="shared" si="102"/>
        <v>OK</v>
      </c>
      <c r="AB125" s="895" t="str">
        <f t="shared" si="102"/>
        <v>OK</v>
      </c>
      <c r="AC125" s="895" t="str">
        <f t="shared" si="102"/>
        <v>OK</v>
      </c>
      <c r="AD125" s="895" t="str">
        <f t="shared" si="102"/>
        <v>OK</v>
      </c>
      <c r="AE125" s="895" t="str">
        <f t="shared" si="102"/>
        <v>OK</v>
      </c>
      <c r="AF125" s="895" t="str">
        <f t="shared" si="102"/>
        <v>OK</v>
      </c>
      <c r="AG125" s="895" t="str">
        <f t="shared" si="102"/>
        <v>OK</v>
      </c>
      <c r="AH125" s="895" t="str">
        <f t="shared" si="102"/>
        <v>OK</v>
      </c>
      <c r="AI125" s="895" t="str">
        <f>IF(ABS(AI113-SUM(AI114:AI123))&lt;0.1,"OK","error")</f>
        <v>OK</v>
      </c>
      <c r="AJ125" s="895" t="str">
        <f t="shared" si="102"/>
        <v>OK</v>
      </c>
      <c r="AK125" s="895" t="str">
        <f t="shared" si="102"/>
        <v>OK</v>
      </c>
      <c r="AL125" s="895" t="str">
        <f t="shared" si="102"/>
        <v>OK</v>
      </c>
      <c r="AM125" s="895" t="str">
        <f t="shared" si="102"/>
        <v>OK</v>
      </c>
      <c r="AN125" s="895" t="str">
        <f t="shared" si="102"/>
        <v>OK</v>
      </c>
      <c r="AO125" s="130"/>
      <c r="AP125" s="664"/>
      <c r="AQ125" s="664"/>
      <c r="AR125" s="664"/>
      <c r="AS125" s="130"/>
      <c r="AT125" s="130"/>
      <c r="AU125" s="1135"/>
      <c r="AV125" s="197"/>
      <c r="AW125" s="1136"/>
      <c r="AX125" s="130"/>
      <c r="AY125" s="130"/>
      <c r="AZ125" s="130"/>
    </row>
    <row r="126" spans="2:52" s="145" customFormat="1" ht="14.25">
      <c r="E126" s="148"/>
      <c r="F126" s="137"/>
      <c r="G126" s="128"/>
      <c r="H126" s="567"/>
      <c r="I126" s="567"/>
      <c r="J126" s="567"/>
      <c r="K126" s="564"/>
      <c r="L126" s="567"/>
      <c r="M126" s="567"/>
      <c r="N126" s="564"/>
      <c r="O126" s="567"/>
      <c r="P126" s="567"/>
      <c r="Q126" s="567"/>
      <c r="R126" s="567"/>
      <c r="S126" s="567"/>
      <c r="T126" s="567"/>
      <c r="U126" s="567"/>
      <c r="V126" s="567"/>
      <c r="W126" s="567"/>
      <c r="X126" s="567"/>
      <c r="Y126" s="567"/>
      <c r="Z126" s="567"/>
      <c r="AA126" s="567"/>
      <c r="AB126" s="567"/>
      <c r="AC126" s="564"/>
      <c r="AD126" s="564"/>
      <c r="AE126" s="564"/>
      <c r="AF126" s="564"/>
      <c r="AG126" s="567"/>
      <c r="AH126" s="567"/>
      <c r="AI126" s="564"/>
      <c r="AJ126" s="556"/>
      <c r="AK126" s="564"/>
      <c r="AL126" s="567"/>
      <c r="AM126" s="567"/>
      <c r="AN126" s="567"/>
      <c r="AO126" s="130"/>
      <c r="AP126" s="664"/>
      <c r="AQ126" s="664"/>
      <c r="AR126" s="664"/>
      <c r="AS126" s="130"/>
      <c r="AT126" s="130"/>
      <c r="AU126" s="1135"/>
      <c r="AV126" s="197"/>
      <c r="AW126" s="1136"/>
      <c r="AX126" s="130"/>
      <c r="AY126" s="130"/>
      <c r="AZ126" s="130"/>
    </row>
    <row r="127" spans="2:52" ht="18.75" thickBot="1">
      <c r="B127" s="914" t="s">
        <v>290</v>
      </c>
      <c r="E127" s="128"/>
      <c r="F127" s="489"/>
      <c r="G127" s="128"/>
      <c r="H127" s="612"/>
      <c r="I127" s="612"/>
      <c r="J127" s="612"/>
      <c r="K127" s="567"/>
      <c r="L127" s="567"/>
      <c r="M127" s="567"/>
      <c r="N127" s="564"/>
      <c r="O127" s="564"/>
      <c r="P127" s="564"/>
      <c r="Q127" s="567"/>
      <c r="R127" s="567"/>
      <c r="S127" s="567"/>
      <c r="T127" s="567"/>
      <c r="U127" s="567"/>
      <c r="V127" s="567"/>
      <c r="W127" s="567"/>
      <c r="X127" s="567"/>
      <c r="Y127" s="567"/>
      <c r="Z127" s="567"/>
      <c r="AA127" s="567"/>
      <c r="AB127" s="567"/>
      <c r="AC127" s="567"/>
      <c r="AD127" s="567"/>
      <c r="AE127" s="564"/>
      <c r="AF127" s="612"/>
      <c r="AG127" s="612"/>
      <c r="AH127" s="612"/>
      <c r="AI127" s="612"/>
      <c r="AJ127" s="612"/>
      <c r="AK127" s="612"/>
      <c r="AL127" s="612"/>
      <c r="AM127" s="613"/>
      <c r="AN127" s="564"/>
      <c r="AP127" s="664"/>
      <c r="AQ127" s="664"/>
      <c r="AR127" s="664"/>
      <c r="AU127" s="1135"/>
      <c r="AV127" s="197"/>
      <c r="AW127" s="1136"/>
    </row>
    <row r="128" spans="2:52" ht="15.75" thickBot="1">
      <c r="E128" s="128"/>
      <c r="F128" s="175" t="s">
        <v>447</v>
      </c>
      <c r="G128" s="231"/>
      <c r="H128" s="644">
        <f>SUM(H129:H130)</f>
        <v>0</v>
      </c>
      <c r="I128" s="644">
        <f t="shared" ref="I128:AN128" si="103">SUM(I129:I130)</f>
        <v>0</v>
      </c>
      <c r="J128" s="644">
        <f t="shared" si="103"/>
        <v>0</v>
      </c>
      <c r="K128" s="644">
        <f t="shared" si="103"/>
        <v>0</v>
      </c>
      <c r="L128" s="644">
        <f t="shared" si="103"/>
        <v>0</v>
      </c>
      <c r="M128" s="644">
        <f t="shared" si="103"/>
        <v>0</v>
      </c>
      <c r="N128" s="899">
        <f t="shared" si="103"/>
        <v>0</v>
      </c>
      <c r="O128" s="644">
        <f t="shared" si="103"/>
        <v>0</v>
      </c>
      <c r="P128" s="644">
        <f t="shared" si="103"/>
        <v>0</v>
      </c>
      <c r="Q128" s="644">
        <f>SUM(Q129:Q130)</f>
        <v>0</v>
      </c>
      <c r="R128" s="644">
        <f t="shared" si="103"/>
        <v>0</v>
      </c>
      <c r="S128" s="644">
        <f t="shared" si="103"/>
        <v>0</v>
      </c>
      <c r="T128" s="644">
        <f t="shared" si="103"/>
        <v>0</v>
      </c>
      <c r="U128" s="644">
        <f t="shared" si="103"/>
        <v>0</v>
      </c>
      <c r="V128" s="644">
        <f t="shared" si="103"/>
        <v>0</v>
      </c>
      <c r="W128" s="644">
        <f t="shared" si="103"/>
        <v>0</v>
      </c>
      <c r="X128" s="644">
        <f t="shared" si="103"/>
        <v>0</v>
      </c>
      <c r="Y128" s="644">
        <f t="shared" si="103"/>
        <v>0</v>
      </c>
      <c r="Z128" s="644">
        <f t="shared" si="103"/>
        <v>0</v>
      </c>
      <c r="AA128" s="644">
        <f t="shared" si="103"/>
        <v>0</v>
      </c>
      <c r="AB128" s="644">
        <f t="shared" si="103"/>
        <v>0</v>
      </c>
      <c r="AC128" s="644">
        <f t="shared" si="103"/>
        <v>0</v>
      </c>
      <c r="AD128" s="900">
        <f t="shared" si="103"/>
        <v>0</v>
      </c>
      <c r="AE128" s="645">
        <f t="shared" si="103"/>
        <v>0</v>
      </c>
      <c r="AF128" s="643">
        <f t="shared" si="103"/>
        <v>0</v>
      </c>
      <c r="AG128" s="644">
        <f t="shared" si="103"/>
        <v>0</v>
      </c>
      <c r="AH128" s="645">
        <f t="shared" si="103"/>
        <v>0</v>
      </c>
      <c r="AI128" s="645">
        <f>SUM(AI129:AI130)</f>
        <v>0</v>
      </c>
      <c r="AJ128" s="643">
        <f t="shared" si="103"/>
        <v>0</v>
      </c>
      <c r="AK128" s="645">
        <f t="shared" si="103"/>
        <v>0</v>
      </c>
      <c r="AL128" s="644">
        <f t="shared" si="103"/>
        <v>0</v>
      </c>
      <c r="AM128" s="644">
        <f t="shared" si="103"/>
        <v>0</v>
      </c>
      <c r="AN128" s="646">
        <f t="shared" si="103"/>
        <v>0</v>
      </c>
      <c r="AP128" s="2139">
        <f>+AN128</f>
        <v>0</v>
      </c>
      <c r="AQ128" s="664"/>
      <c r="AR128" s="664"/>
      <c r="AU128" s="1137">
        <f>SUM(H128:I128)</f>
        <v>0</v>
      </c>
      <c r="AV128" s="1130">
        <f>SUM(J128:M128)</f>
        <v>0</v>
      </c>
      <c r="AW128" s="1138">
        <f>AD128</f>
        <v>0</v>
      </c>
    </row>
    <row r="129" spans="5:49" ht="14.25">
      <c r="E129" s="128"/>
      <c r="F129" s="160" t="s">
        <v>702</v>
      </c>
      <c r="G129" s="229"/>
      <c r="H129" s="828"/>
      <c r="I129" s="828"/>
      <c r="J129" s="828"/>
      <c r="K129" s="828"/>
      <c r="L129" s="828"/>
      <c r="M129" s="828"/>
      <c r="N129" s="888">
        <f>SUM(H129:M129)</f>
        <v>0</v>
      </c>
      <c r="O129" s="828"/>
      <c r="P129" s="828"/>
      <c r="Q129" s="828"/>
      <c r="R129" s="828"/>
      <c r="S129" s="828"/>
      <c r="T129" s="828"/>
      <c r="U129" s="828"/>
      <c r="V129" s="828"/>
      <c r="W129" s="828"/>
      <c r="X129" s="828"/>
      <c r="Y129" s="828"/>
      <c r="Z129" s="828"/>
      <c r="AA129" s="828"/>
      <c r="AB129" s="828"/>
      <c r="AC129" s="828"/>
      <c r="AD129" s="891">
        <f>SUM(O129:AC129)</f>
        <v>0</v>
      </c>
      <c r="AE129" s="592">
        <f>N129+AD129</f>
        <v>0</v>
      </c>
      <c r="AF129" s="827"/>
      <c r="AG129" s="828"/>
      <c r="AH129" s="829"/>
      <c r="AI129" s="829"/>
      <c r="AJ129" s="827"/>
      <c r="AK129" s="829"/>
      <c r="AL129" s="828"/>
      <c r="AM129" s="828"/>
      <c r="AN129" s="593">
        <f>SUM(AE129:AM129)</f>
        <v>0</v>
      </c>
      <c r="AP129" s="664"/>
      <c r="AQ129" s="664"/>
      <c r="AR129" s="664"/>
      <c r="AU129" s="1135"/>
      <c r="AV129" s="197"/>
      <c r="AW129" s="1136"/>
    </row>
    <row r="130" spans="5:49" ht="14.25">
      <c r="E130" s="128"/>
      <c r="F130" s="160" t="s">
        <v>832</v>
      </c>
      <c r="G130" s="229"/>
      <c r="H130" s="828"/>
      <c r="I130" s="828"/>
      <c r="J130" s="828"/>
      <c r="K130" s="828"/>
      <c r="L130" s="828"/>
      <c r="M130" s="828"/>
      <c r="N130" s="888">
        <f>SUM(H130:M130)</f>
        <v>0</v>
      </c>
      <c r="O130" s="828"/>
      <c r="P130" s="828"/>
      <c r="Q130" s="828"/>
      <c r="R130" s="828"/>
      <c r="S130" s="828"/>
      <c r="T130" s="828"/>
      <c r="U130" s="828"/>
      <c r="V130" s="828"/>
      <c r="W130" s="828"/>
      <c r="X130" s="828"/>
      <c r="Y130" s="828"/>
      <c r="Z130" s="828"/>
      <c r="AA130" s="828"/>
      <c r="AB130" s="828"/>
      <c r="AC130" s="828"/>
      <c r="AD130" s="891">
        <f>SUM(O130:AC130)</f>
        <v>0</v>
      </c>
      <c r="AE130" s="592">
        <f>N130+AD130</f>
        <v>0</v>
      </c>
      <c r="AF130" s="827"/>
      <c r="AG130" s="828"/>
      <c r="AH130" s="829"/>
      <c r="AI130" s="829"/>
      <c r="AJ130" s="827"/>
      <c r="AK130" s="829"/>
      <c r="AL130" s="828"/>
      <c r="AM130" s="828"/>
      <c r="AN130" s="593">
        <f>SUM(AE130:AM130)</f>
        <v>0</v>
      </c>
      <c r="AP130" s="664"/>
      <c r="AQ130" s="664"/>
      <c r="AR130" s="664"/>
      <c r="AU130" s="1135"/>
      <c r="AV130" s="197"/>
      <c r="AW130" s="1136"/>
    </row>
    <row r="131" spans="5:49" ht="14.25">
      <c r="E131" s="128"/>
      <c r="F131" s="897" t="s">
        <v>435</v>
      </c>
      <c r="G131" s="229"/>
      <c r="H131" s="640">
        <f>SUM(H132:H141)</f>
        <v>0</v>
      </c>
      <c r="I131" s="640">
        <f t="shared" ref="I131:AN131" si="104">SUM(I132:I141)</f>
        <v>0</v>
      </c>
      <c r="J131" s="640">
        <f t="shared" si="104"/>
        <v>0</v>
      </c>
      <c r="K131" s="640">
        <f t="shared" si="104"/>
        <v>0</v>
      </c>
      <c r="L131" s="640">
        <f t="shared" si="104"/>
        <v>0</v>
      </c>
      <c r="M131" s="640">
        <f t="shared" si="104"/>
        <v>0</v>
      </c>
      <c r="N131" s="879">
        <f t="shared" si="104"/>
        <v>0</v>
      </c>
      <c r="O131" s="640">
        <f t="shared" si="104"/>
        <v>0</v>
      </c>
      <c r="P131" s="640">
        <f t="shared" si="104"/>
        <v>0</v>
      </c>
      <c r="Q131" s="640">
        <f t="shared" si="104"/>
        <v>0</v>
      </c>
      <c r="R131" s="640">
        <f t="shared" si="104"/>
        <v>0</v>
      </c>
      <c r="S131" s="640">
        <f t="shared" si="104"/>
        <v>0</v>
      </c>
      <c r="T131" s="640">
        <f t="shared" si="104"/>
        <v>0</v>
      </c>
      <c r="U131" s="640">
        <f t="shared" si="104"/>
        <v>0</v>
      </c>
      <c r="V131" s="640">
        <f t="shared" si="104"/>
        <v>0</v>
      </c>
      <c r="W131" s="640">
        <f t="shared" si="104"/>
        <v>0</v>
      </c>
      <c r="X131" s="640">
        <f t="shared" si="104"/>
        <v>0</v>
      </c>
      <c r="Y131" s="640">
        <f t="shared" si="104"/>
        <v>0</v>
      </c>
      <c r="Z131" s="640">
        <f t="shared" si="104"/>
        <v>0</v>
      </c>
      <c r="AA131" s="640">
        <f t="shared" si="104"/>
        <v>0</v>
      </c>
      <c r="AB131" s="640">
        <f t="shared" si="104"/>
        <v>0</v>
      </c>
      <c r="AC131" s="640">
        <f t="shared" si="104"/>
        <v>0</v>
      </c>
      <c r="AD131" s="892">
        <f t="shared" si="104"/>
        <v>0</v>
      </c>
      <c r="AE131" s="641">
        <f t="shared" si="104"/>
        <v>0</v>
      </c>
      <c r="AF131" s="832">
        <f t="shared" si="104"/>
        <v>0</v>
      </c>
      <c r="AG131" s="640">
        <f t="shared" si="104"/>
        <v>0</v>
      </c>
      <c r="AH131" s="641">
        <f t="shared" si="104"/>
        <v>0</v>
      </c>
      <c r="AI131" s="641">
        <f>SUM(AI132:AI141)</f>
        <v>0</v>
      </c>
      <c r="AJ131" s="832">
        <f t="shared" si="104"/>
        <v>0</v>
      </c>
      <c r="AK131" s="641">
        <f t="shared" si="104"/>
        <v>0</v>
      </c>
      <c r="AL131" s="640">
        <f t="shared" si="104"/>
        <v>0</v>
      </c>
      <c r="AM131" s="640">
        <f t="shared" si="104"/>
        <v>0</v>
      </c>
      <c r="AN131" s="642">
        <f t="shared" si="104"/>
        <v>0</v>
      </c>
      <c r="AP131" s="664"/>
      <c r="AQ131" s="664"/>
      <c r="AR131" s="664"/>
      <c r="AU131" s="1135"/>
      <c r="AV131" s="197"/>
      <c r="AW131" s="1136"/>
    </row>
    <row r="132" spans="5:49" ht="14.25">
      <c r="E132" s="128"/>
      <c r="F132" s="487" t="s">
        <v>714</v>
      </c>
      <c r="G132" s="229"/>
      <c r="H132" s="828"/>
      <c r="I132" s="828"/>
      <c r="J132" s="828"/>
      <c r="K132" s="828"/>
      <c r="L132" s="828"/>
      <c r="M132" s="828"/>
      <c r="N132" s="888">
        <f t="shared" ref="N132:N141" si="105">SUM(H132:M132)</f>
        <v>0</v>
      </c>
      <c r="O132" s="828"/>
      <c r="P132" s="828"/>
      <c r="Q132" s="828"/>
      <c r="R132" s="828"/>
      <c r="S132" s="828"/>
      <c r="T132" s="828"/>
      <c r="U132" s="828"/>
      <c r="V132" s="828"/>
      <c r="W132" s="828"/>
      <c r="X132" s="828"/>
      <c r="Y132" s="828"/>
      <c r="Z132" s="828"/>
      <c r="AA132" s="828"/>
      <c r="AB132" s="828"/>
      <c r="AC132" s="828"/>
      <c r="AD132" s="891">
        <f t="shared" ref="AD132:AD141" si="106">SUM(O132:AC132)</f>
        <v>0</v>
      </c>
      <c r="AE132" s="592">
        <f t="shared" ref="AE132:AE141" si="107">N132+AD132</f>
        <v>0</v>
      </c>
      <c r="AF132" s="827"/>
      <c r="AG132" s="828"/>
      <c r="AH132" s="829"/>
      <c r="AI132" s="829"/>
      <c r="AJ132" s="827"/>
      <c r="AK132" s="829"/>
      <c r="AL132" s="828"/>
      <c r="AM132" s="828"/>
      <c r="AN132" s="593">
        <f t="shared" ref="AN132:AN141" si="108">SUM(AE132:AM132)</f>
        <v>0</v>
      </c>
      <c r="AP132" s="664"/>
      <c r="AQ132" s="664"/>
      <c r="AR132" s="664"/>
      <c r="AU132" s="1135"/>
      <c r="AV132" s="197"/>
      <c r="AW132" s="1136"/>
    </row>
    <row r="133" spans="5:49" ht="14.25">
      <c r="E133" s="128"/>
      <c r="F133" s="487" t="s">
        <v>79</v>
      </c>
      <c r="G133" s="229"/>
      <c r="H133" s="828"/>
      <c r="I133" s="828"/>
      <c r="J133" s="828"/>
      <c r="K133" s="828"/>
      <c r="L133" s="828"/>
      <c r="M133" s="828"/>
      <c r="N133" s="888">
        <f t="shared" si="105"/>
        <v>0</v>
      </c>
      <c r="O133" s="828"/>
      <c r="P133" s="828"/>
      <c r="Q133" s="828"/>
      <c r="R133" s="828"/>
      <c r="S133" s="828"/>
      <c r="T133" s="828"/>
      <c r="U133" s="828"/>
      <c r="V133" s="828"/>
      <c r="W133" s="828"/>
      <c r="X133" s="828"/>
      <c r="Y133" s="828"/>
      <c r="Z133" s="828"/>
      <c r="AA133" s="828"/>
      <c r="AB133" s="828"/>
      <c r="AC133" s="828"/>
      <c r="AD133" s="891">
        <f t="shared" si="106"/>
        <v>0</v>
      </c>
      <c r="AE133" s="592">
        <f t="shared" si="107"/>
        <v>0</v>
      </c>
      <c r="AF133" s="827"/>
      <c r="AG133" s="828"/>
      <c r="AH133" s="829"/>
      <c r="AI133" s="829"/>
      <c r="AJ133" s="827"/>
      <c r="AK133" s="829"/>
      <c r="AL133" s="828"/>
      <c r="AM133" s="828"/>
      <c r="AN133" s="593">
        <f t="shared" si="108"/>
        <v>0</v>
      </c>
      <c r="AP133" s="664"/>
      <c r="AQ133" s="664"/>
      <c r="AR133" s="664"/>
      <c r="AU133" s="1135"/>
      <c r="AV133" s="197"/>
      <c r="AW133" s="1136"/>
    </row>
    <row r="134" spans="5:49" ht="14.25">
      <c r="E134" s="128"/>
      <c r="F134" s="488" t="s">
        <v>288</v>
      </c>
      <c r="G134" s="229"/>
      <c r="H134" s="831"/>
      <c r="I134" s="831"/>
      <c r="J134" s="831"/>
      <c r="K134" s="831"/>
      <c r="L134" s="831"/>
      <c r="M134" s="831"/>
      <c r="N134" s="888">
        <f t="shared" si="105"/>
        <v>0</v>
      </c>
      <c r="O134" s="831"/>
      <c r="P134" s="831"/>
      <c r="Q134" s="831"/>
      <c r="R134" s="831"/>
      <c r="S134" s="831"/>
      <c r="T134" s="831"/>
      <c r="U134" s="831"/>
      <c r="V134" s="831"/>
      <c r="W134" s="831"/>
      <c r="X134" s="831"/>
      <c r="Y134" s="831"/>
      <c r="Z134" s="831"/>
      <c r="AA134" s="831"/>
      <c r="AB134" s="831"/>
      <c r="AC134" s="831"/>
      <c r="AD134" s="891">
        <f t="shared" si="106"/>
        <v>0</v>
      </c>
      <c r="AE134" s="592">
        <f t="shared" si="107"/>
        <v>0</v>
      </c>
      <c r="AF134" s="830"/>
      <c r="AG134" s="831"/>
      <c r="AH134" s="1128"/>
      <c r="AI134" s="1128"/>
      <c r="AJ134" s="830"/>
      <c r="AK134" s="1128"/>
      <c r="AL134" s="831"/>
      <c r="AM134" s="831"/>
      <c r="AN134" s="593">
        <f t="shared" si="108"/>
        <v>0</v>
      </c>
      <c r="AP134" s="664"/>
      <c r="AQ134" s="664"/>
      <c r="AR134" s="664"/>
      <c r="AU134" s="1135"/>
      <c r="AV134" s="197"/>
      <c r="AW134" s="1136"/>
    </row>
    <row r="135" spans="5:49" ht="14.25">
      <c r="E135" s="128"/>
      <c r="F135" s="488" t="s">
        <v>829</v>
      </c>
      <c r="G135" s="229"/>
      <c r="H135" s="831"/>
      <c r="I135" s="831"/>
      <c r="J135" s="831"/>
      <c r="K135" s="831"/>
      <c r="L135" s="831"/>
      <c r="M135" s="831"/>
      <c r="N135" s="888">
        <f t="shared" si="105"/>
        <v>0</v>
      </c>
      <c r="O135" s="831"/>
      <c r="P135" s="831"/>
      <c r="Q135" s="831"/>
      <c r="R135" s="831"/>
      <c r="S135" s="831"/>
      <c r="T135" s="831"/>
      <c r="U135" s="831"/>
      <c r="V135" s="831"/>
      <c r="W135" s="831"/>
      <c r="X135" s="831"/>
      <c r="Y135" s="831"/>
      <c r="Z135" s="831"/>
      <c r="AA135" s="831"/>
      <c r="AB135" s="831"/>
      <c r="AC135" s="831"/>
      <c r="AD135" s="891">
        <f t="shared" si="106"/>
        <v>0</v>
      </c>
      <c r="AE135" s="592">
        <f t="shared" si="107"/>
        <v>0</v>
      </c>
      <c r="AF135" s="830"/>
      <c r="AG135" s="831"/>
      <c r="AH135" s="1128"/>
      <c r="AI135" s="1128"/>
      <c r="AJ135" s="830"/>
      <c r="AK135" s="1128"/>
      <c r="AL135" s="831"/>
      <c r="AM135" s="831"/>
      <c r="AN135" s="593">
        <f t="shared" si="108"/>
        <v>0</v>
      </c>
      <c r="AP135" s="664"/>
      <c r="AQ135" s="664"/>
      <c r="AR135" s="664"/>
      <c r="AU135" s="1135"/>
      <c r="AV135" s="197"/>
      <c r="AW135" s="1136"/>
    </row>
    <row r="136" spans="5:49" ht="14.25">
      <c r="E136" s="128"/>
      <c r="F136" s="488" t="s">
        <v>607</v>
      </c>
      <c r="G136" s="229"/>
      <c r="H136" s="831"/>
      <c r="I136" s="831"/>
      <c r="J136" s="831"/>
      <c r="K136" s="831"/>
      <c r="L136" s="831"/>
      <c r="M136" s="831"/>
      <c r="N136" s="888">
        <f t="shared" si="105"/>
        <v>0</v>
      </c>
      <c r="O136" s="831"/>
      <c r="P136" s="831"/>
      <c r="Q136" s="831"/>
      <c r="R136" s="831"/>
      <c r="S136" s="831"/>
      <c r="T136" s="831"/>
      <c r="U136" s="831"/>
      <c r="V136" s="831"/>
      <c r="W136" s="831"/>
      <c r="X136" s="831"/>
      <c r="Y136" s="831"/>
      <c r="Z136" s="831"/>
      <c r="AA136" s="831"/>
      <c r="AB136" s="831"/>
      <c r="AC136" s="831"/>
      <c r="AD136" s="891">
        <f t="shared" si="106"/>
        <v>0</v>
      </c>
      <c r="AE136" s="592">
        <f t="shared" si="107"/>
        <v>0</v>
      </c>
      <c r="AF136" s="830"/>
      <c r="AG136" s="831"/>
      <c r="AH136" s="1128"/>
      <c r="AI136" s="1128"/>
      <c r="AJ136" s="830"/>
      <c r="AK136" s="1128"/>
      <c r="AL136" s="831"/>
      <c r="AM136" s="831"/>
      <c r="AN136" s="593">
        <f t="shared" si="108"/>
        <v>0</v>
      </c>
      <c r="AP136" s="664"/>
      <c r="AQ136" s="664"/>
      <c r="AR136" s="664"/>
      <c r="AU136" s="1135"/>
      <c r="AV136" s="197"/>
      <c r="AW136" s="1136"/>
    </row>
    <row r="137" spans="5:49" ht="14.25">
      <c r="E137" s="128"/>
      <c r="F137" s="488" t="s">
        <v>886</v>
      </c>
      <c r="G137" s="229"/>
      <c r="H137" s="831"/>
      <c r="I137" s="831"/>
      <c r="J137" s="831"/>
      <c r="K137" s="831"/>
      <c r="L137" s="831"/>
      <c r="M137" s="831"/>
      <c r="N137" s="888">
        <f t="shared" si="105"/>
        <v>0</v>
      </c>
      <c r="O137" s="831"/>
      <c r="P137" s="831"/>
      <c r="Q137" s="831"/>
      <c r="R137" s="831"/>
      <c r="S137" s="831"/>
      <c r="T137" s="831"/>
      <c r="U137" s="831"/>
      <c r="V137" s="831"/>
      <c r="W137" s="831"/>
      <c r="X137" s="831"/>
      <c r="Y137" s="831"/>
      <c r="Z137" s="831"/>
      <c r="AA137" s="831"/>
      <c r="AB137" s="831"/>
      <c r="AC137" s="831"/>
      <c r="AD137" s="891">
        <f t="shared" si="106"/>
        <v>0</v>
      </c>
      <c r="AE137" s="592">
        <f t="shared" si="107"/>
        <v>0</v>
      </c>
      <c r="AF137" s="830"/>
      <c r="AG137" s="831"/>
      <c r="AH137" s="1128"/>
      <c r="AI137" s="1128"/>
      <c r="AJ137" s="830"/>
      <c r="AK137" s="1128"/>
      <c r="AL137" s="831"/>
      <c r="AM137" s="831"/>
      <c r="AN137" s="593">
        <f t="shared" si="108"/>
        <v>0</v>
      </c>
      <c r="AP137" s="664"/>
      <c r="AQ137" s="664"/>
      <c r="AR137" s="664"/>
      <c r="AU137" s="1135"/>
      <c r="AV137" s="197"/>
      <c r="AW137" s="1136"/>
    </row>
    <row r="138" spans="5:49" ht="14.25">
      <c r="E138" s="128"/>
      <c r="F138" s="488" t="s">
        <v>796</v>
      </c>
      <c r="G138" s="229"/>
      <c r="H138" s="831"/>
      <c r="I138" s="831"/>
      <c r="J138" s="831"/>
      <c r="K138" s="831"/>
      <c r="L138" s="831"/>
      <c r="M138" s="831"/>
      <c r="N138" s="888">
        <f t="shared" si="105"/>
        <v>0</v>
      </c>
      <c r="O138" s="831"/>
      <c r="P138" s="831"/>
      <c r="Q138" s="831"/>
      <c r="R138" s="831"/>
      <c r="S138" s="831"/>
      <c r="T138" s="831"/>
      <c r="U138" s="831"/>
      <c r="V138" s="831"/>
      <c r="W138" s="831"/>
      <c r="X138" s="831"/>
      <c r="Y138" s="831"/>
      <c r="Z138" s="831"/>
      <c r="AA138" s="831"/>
      <c r="AB138" s="831"/>
      <c r="AC138" s="831"/>
      <c r="AD138" s="891">
        <f t="shared" si="106"/>
        <v>0</v>
      </c>
      <c r="AE138" s="592">
        <f t="shared" si="107"/>
        <v>0</v>
      </c>
      <c r="AF138" s="830"/>
      <c r="AG138" s="831"/>
      <c r="AH138" s="1128"/>
      <c r="AI138" s="1128"/>
      <c r="AJ138" s="830"/>
      <c r="AK138" s="1128"/>
      <c r="AL138" s="831"/>
      <c r="AM138" s="831"/>
      <c r="AN138" s="593">
        <f t="shared" si="108"/>
        <v>0</v>
      </c>
      <c r="AP138" s="664"/>
      <c r="AQ138" s="664"/>
      <c r="AR138" s="664"/>
      <c r="AU138" s="1135"/>
      <c r="AV138" s="197"/>
      <c r="AW138" s="1136"/>
    </row>
    <row r="139" spans="5:49" ht="14.25">
      <c r="E139" s="128"/>
      <c r="F139" s="488" t="s">
        <v>797</v>
      </c>
      <c r="G139" s="229"/>
      <c r="H139" s="831"/>
      <c r="I139" s="831"/>
      <c r="J139" s="831"/>
      <c r="K139" s="831"/>
      <c r="L139" s="831"/>
      <c r="M139" s="831"/>
      <c r="N139" s="888">
        <f t="shared" si="105"/>
        <v>0</v>
      </c>
      <c r="O139" s="831"/>
      <c r="P139" s="831"/>
      <c r="Q139" s="831"/>
      <c r="R139" s="831"/>
      <c r="S139" s="831"/>
      <c r="T139" s="831"/>
      <c r="U139" s="831"/>
      <c r="V139" s="831"/>
      <c r="W139" s="831"/>
      <c r="X139" s="831"/>
      <c r="Y139" s="831"/>
      <c r="Z139" s="831"/>
      <c r="AA139" s="831"/>
      <c r="AB139" s="831"/>
      <c r="AC139" s="831"/>
      <c r="AD139" s="891">
        <f t="shared" si="106"/>
        <v>0</v>
      </c>
      <c r="AE139" s="592">
        <f t="shared" si="107"/>
        <v>0</v>
      </c>
      <c r="AF139" s="830"/>
      <c r="AG139" s="831"/>
      <c r="AH139" s="1128"/>
      <c r="AI139" s="1128"/>
      <c r="AJ139" s="830"/>
      <c r="AK139" s="1128"/>
      <c r="AL139" s="831"/>
      <c r="AM139" s="831"/>
      <c r="AN139" s="593">
        <f t="shared" si="108"/>
        <v>0</v>
      </c>
      <c r="AP139" s="664"/>
      <c r="AQ139" s="664"/>
      <c r="AR139" s="664"/>
      <c r="AU139" s="1135"/>
      <c r="AV139" s="197"/>
      <c r="AW139" s="1136"/>
    </row>
    <row r="140" spans="5:49" ht="14.25">
      <c r="E140" s="128"/>
      <c r="F140" s="487" t="s">
        <v>538</v>
      </c>
      <c r="G140" s="229"/>
      <c r="H140" s="828"/>
      <c r="I140" s="828"/>
      <c r="J140" s="828"/>
      <c r="K140" s="828"/>
      <c r="L140" s="828"/>
      <c r="M140" s="828"/>
      <c r="N140" s="888">
        <f t="shared" si="105"/>
        <v>0</v>
      </c>
      <c r="O140" s="828"/>
      <c r="P140" s="828"/>
      <c r="Q140" s="828"/>
      <c r="R140" s="828"/>
      <c r="S140" s="828"/>
      <c r="T140" s="828"/>
      <c r="U140" s="828"/>
      <c r="V140" s="828"/>
      <c r="W140" s="828"/>
      <c r="X140" s="828"/>
      <c r="Y140" s="828"/>
      <c r="Z140" s="828"/>
      <c r="AA140" s="828"/>
      <c r="AB140" s="828"/>
      <c r="AC140" s="828"/>
      <c r="AD140" s="891">
        <f t="shared" si="106"/>
        <v>0</v>
      </c>
      <c r="AE140" s="592">
        <f t="shared" si="107"/>
        <v>0</v>
      </c>
      <c r="AF140" s="827"/>
      <c r="AG140" s="828"/>
      <c r="AH140" s="829"/>
      <c r="AI140" s="829"/>
      <c r="AJ140" s="827"/>
      <c r="AK140" s="829"/>
      <c r="AL140" s="828"/>
      <c r="AM140" s="828"/>
      <c r="AN140" s="593">
        <f t="shared" si="108"/>
        <v>0</v>
      </c>
      <c r="AP140" s="664"/>
      <c r="AQ140" s="664"/>
      <c r="AR140" s="664"/>
      <c r="AU140" s="1135"/>
      <c r="AV140" s="197"/>
      <c r="AW140" s="1136"/>
    </row>
    <row r="141" spans="5:49" ht="14.25">
      <c r="E141" s="128"/>
      <c r="F141" s="487" t="s">
        <v>882</v>
      </c>
      <c r="G141" s="229"/>
      <c r="H141" s="828"/>
      <c r="I141" s="828"/>
      <c r="J141" s="828"/>
      <c r="K141" s="828"/>
      <c r="L141" s="828"/>
      <c r="M141" s="828"/>
      <c r="N141" s="888">
        <f t="shared" si="105"/>
        <v>0</v>
      </c>
      <c r="O141" s="828"/>
      <c r="P141" s="828"/>
      <c r="Q141" s="828"/>
      <c r="R141" s="828"/>
      <c r="S141" s="828"/>
      <c r="T141" s="828"/>
      <c r="U141" s="828"/>
      <c r="V141" s="828"/>
      <c r="W141" s="828"/>
      <c r="X141" s="828"/>
      <c r="Y141" s="828"/>
      <c r="Z141" s="828"/>
      <c r="AA141" s="828"/>
      <c r="AB141" s="828"/>
      <c r="AC141" s="828"/>
      <c r="AD141" s="891">
        <f t="shared" si="106"/>
        <v>0</v>
      </c>
      <c r="AE141" s="592">
        <f t="shared" si="107"/>
        <v>0</v>
      </c>
      <c r="AF141" s="827"/>
      <c r="AG141" s="828"/>
      <c r="AH141" s="829"/>
      <c r="AI141" s="829"/>
      <c r="AJ141" s="827"/>
      <c r="AK141" s="829"/>
      <c r="AL141" s="828"/>
      <c r="AM141" s="828"/>
      <c r="AN141" s="593">
        <f t="shared" si="108"/>
        <v>0</v>
      </c>
      <c r="AP141" s="664"/>
      <c r="AQ141" s="664"/>
      <c r="AR141" s="664"/>
      <c r="AU141" s="1135"/>
      <c r="AV141" s="197"/>
      <c r="AW141" s="1136"/>
    </row>
    <row r="142" spans="5:49" thickBot="1">
      <c r="E142" s="130"/>
      <c r="F142" s="487"/>
      <c r="G142" s="197"/>
      <c r="H142" s="603"/>
      <c r="I142" s="603"/>
      <c r="J142" s="603"/>
      <c r="K142" s="603"/>
      <c r="L142" s="603"/>
      <c r="M142" s="603"/>
      <c r="N142" s="562"/>
      <c r="O142" s="603"/>
      <c r="P142" s="603"/>
      <c r="Q142" s="603"/>
      <c r="R142" s="603"/>
      <c r="S142" s="603"/>
      <c r="T142" s="603"/>
      <c r="U142" s="603"/>
      <c r="V142" s="603"/>
      <c r="W142" s="603"/>
      <c r="X142" s="603"/>
      <c r="Y142" s="603"/>
      <c r="Z142" s="603"/>
      <c r="AA142" s="603"/>
      <c r="AB142" s="603"/>
      <c r="AC142" s="603"/>
      <c r="AD142" s="604"/>
      <c r="AE142" s="604"/>
      <c r="AF142" s="602"/>
      <c r="AG142" s="603"/>
      <c r="AH142" s="605"/>
      <c r="AI142" s="605"/>
      <c r="AJ142" s="602"/>
      <c r="AK142" s="605"/>
      <c r="AL142" s="603"/>
      <c r="AM142" s="603"/>
      <c r="AN142" s="606"/>
      <c r="AP142" s="664"/>
      <c r="AQ142" s="664"/>
      <c r="AR142" s="664"/>
      <c r="AU142" s="1135"/>
      <c r="AV142" s="197"/>
      <c r="AW142" s="1136"/>
    </row>
    <row r="143" spans="5:49" thickBot="1">
      <c r="E143" s="128"/>
      <c r="F143" s="160" t="s">
        <v>790</v>
      </c>
      <c r="G143" s="229"/>
      <c r="H143" s="644">
        <f>SUM(H144:H145)</f>
        <v>0</v>
      </c>
      <c r="I143" s="644">
        <f t="shared" ref="I143:AN143" si="109">SUM(I144:I145)</f>
        <v>0</v>
      </c>
      <c r="J143" s="644">
        <f t="shared" si="109"/>
        <v>0</v>
      </c>
      <c r="K143" s="644">
        <f t="shared" si="109"/>
        <v>0</v>
      </c>
      <c r="L143" s="644">
        <f t="shared" si="109"/>
        <v>0</v>
      </c>
      <c r="M143" s="644">
        <f t="shared" si="109"/>
        <v>0</v>
      </c>
      <c r="N143" s="899">
        <f t="shared" si="109"/>
        <v>0</v>
      </c>
      <c r="O143" s="644">
        <f t="shared" si="109"/>
        <v>0</v>
      </c>
      <c r="P143" s="644">
        <f t="shared" si="109"/>
        <v>0</v>
      </c>
      <c r="Q143" s="644">
        <f>SUM(Q144:Q145)</f>
        <v>0</v>
      </c>
      <c r="R143" s="644">
        <f t="shared" si="109"/>
        <v>0</v>
      </c>
      <c r="S143" s="644">
        <f t="shared" si="109"/>
        <v>0</v>
      </c>
      <c r="T143" s="644">
        <f t="shared" si="109"/>
        <v>0</v>
      </c>
      <c r="U143" s="644">
        <f t="shared" si="109"/>
        <v>0</v>
      </c>
      <c r="V143" s="644">
        <f t="shared" si="109"/>
        <v>0</v>
      </c>
      <c r="W143" s="644">
        <f t="shared" si="109"/>
        <v>0</v>
      </c>
      <c r="X143" s="644">
        <f t="shared" si="109"/>
        <v>0</v>
      </c>
      <c r="Y143" s="644">
        <f t="shared" si="109"/>
        <v>0</v>
      </c>
      <c r="Z143" s="644">
        <f t="shared" si="109"/>
        <v>0</v>
      </c>
      <c r="AA143" s="644">
        <f t="shared" si="109"/>
        <v>0</v>
      </c>
      <c r="AB143" s="644">
        <f t="shared" si="109"/>
        <v>0</v>
      </c>
      <c r="AC143" s="644">
        <f t="shared" si="109"/>
        <v>0</v>
      </c>
      <c r="AD143" s="900">
        <f t="shared" si="109"/>
        <v>0</v>
      </c>
      <c r="AE143" s="645">
        <f t="shared" si="109"/>
        <v>0</v>
      </c>
      <c r="AF143" s="643">
        <f t="shared" si="109"/>
        <v>0</v>
      </c>
      <c r="AG143" s="644">
        <f t="shared" si="109"/>
        <v>0</v>
      </c>
      <c r="AH143" s="645">
        <f t="shared" si="109"/>
        <v>0</v>
      </c>
      <c r="AI143" s="645">
        <f>SUM(AI144:AI145)</f>
        <v>0</v>
      </c>
      <c r="AJ143" s="643">
        <f t="shared" si="109"/>
        <v>0</v>
      </c>
      <c r="AK143" s="645">
        <f t="shared" si="109"/>
        <v>0</v>
      </c>
      <c r="AL143" s="644">
        <f t="shared" si="109"/>
        <v>0</v>
      </c>
      <c r="AM143" s="644">
        <f t="shared" si="109"/>
        <v>0</v>
      </c>
      <c r="AN143" s="646">
        <f t="shared" si="109"/>
        <v>0</v>
      </c>
      <c r="AP143" s="664"/>
      <c r="AQ143" s="2139">
        <f>+AN143</f>
        <v>0</v>
      </c>
      <c r="AR143" s="664"/>
      <c r="AU143" s="1137">
        <f>SUM(H143:I143)</f>
        <v>0</v>
      </c>
      <c r="AV143" s="1130">
        <f>SUM(J143:M143)</f>
        <v>0</v>
      </c>
      <c r="AW143" s="1138">
        <f>AD143</f>
        <v>0</v>
      </c>
    </row>
    <row r="144" spans="5:49" ht="14.25">
      <c r="E144" s="128"/>
      <c r="F144" s="160" t="s">
        <v>702</v>
      </c>
      <c r="G144" s="229"/>
      <c r="H144" s="828"/>
      <c r="I144" s="828"/>
      <c r="J144" s="828"/>
      <c r="K144" s="828"/>
      <c r="L144" s="828"/>
      <c r="M144" s="828"/>
      <c r="N144" s="888">
        <f>SUM(H144:M144)</f>
        <v>0</v>
      </c>
      <c r="O144" s="828"/>
      <c r="P144" s="828"/>
      <c r="Q144" s="828"/>
      <c r="R144" s="828"/>
      <c r="S144" s="828"/>
      <c r="T144" s="828"/>
      <c r="U144" s="828"/>
      <c r="V144" s="828"/>
      <c r="W144" s="828"/>
      <c r="X144" s="828"/>
      <c r="Y144" s="828"/>
      <c r="Z144" s="828"/>
      <c r="AA144" s="828"/>
      <c r="AB144" s="828"/>
      <c r="AC144" s="828"/>
      <c r="AD144" s="891">
        <f>SUM(O144:AC144)</f>
        <v>0</v>
      </c>
      <c r="AE144" s="592">
        <f>N144+AD144</f>
        <v>0</v>
      </c>
      <c r="AF144" s="827"/>
      <c r="AG144" s="828"/>
      <c r="AH144" s="829"/>
      <c r="AI144" s="829"/>
      <c r="AJ144" s="827"/>
      <c r="AK144" s="829"/>
      <c r="AL144" s="828"/>
      <c r="AM144" s="828"/>
      <c r="AN144" s="593">
        <f>SUM(AE144:AM144)</f>
        <v>0</v>
      </c>
      <c r="AP144" s="664"/>
      <c r="AQ144" s="664"/>
      <c r="AR144" s="664"/>
      <c r="AU144" s="1135"/>
      <c r="AV144" s="197"/>
      <c r="AW144" s="1136"/>
    </row>
    <row r="145" spans="5:49" ht="14.25">
      <c r="E145" s="128"/>
      <c r="F145" s="160" t="s">
        <v>832</v>
      </c>
      <c r="G145" s="229"/>
      <c r="H145" s="828"/>
      <c r="I145" s="828"/>
      <c r="J145" s="828"/>
      <c r="K145" s="828"/>
      <c r="L145" s="828"/>
      <c r="M145" s="828"/>
      <c r="N145" s="888">
        <f>SUM(H145:M145)</f>
        <v>0</v>
      </c>
      <c r="O145" s="828"/>
      <c r="P145" s="828"/>
      <c r="Q145" s="828"/>
      <c r="R145" s="828"/>
      <c r="S145" s="828"/>
      <c r="T145" s="828"/>
      <c r="U145" s="828"/>
      <c r="V145" s="828"/>
      <c r="W145" s="828"/>
      <c r="X145" s="828"/>
      <c r="Y145" s="828"/>
      <c r="Z145" s="828"/>
      <c r="AA145" s="828"/>
      <c r="AB145" s="828"/>
      <c r="AC145" s="828"/>
      <c r="AD145" s="891">
        <f>SUM(O145:AC145)</f>
        <v>0</v>
      </c>
      <c r="AE145" s="592">
        <f>N145+AD145</f>
        <v>0</v>
      </c>
      <c r="AF145" s="827"/>
      <c r="AG145" s="828"/>
      <c r="AH145" s="829"/>
      <c r="AI145" s="829"/>
      <c r="AJ145" s="827"/>
      <c r="AK145" s="829"/>
      <c r="AL145" s="828"/>
      <c r="AM145" s="828"/>
      <c r="AN145" s="593">
        <f>SUM(AE145:AM145)</f>
        <v>0</v>
      </c>
      <c r="AP145" s="664"/>
      <c r="AQ145" s="664"/>
      <c r="AR145" s="664"/>
      <c r="AU145" s="1135"/>
      <c r="AV145" s="197"/>
      <c r="AW145" s="1136"/>
    </row>
    <row r="146" spans="5:49" ht="14.25">
      <c r="E146" s="128"/>
      <c r="F146" s="897" t="s">
        <v>435</v>
      </c>
      <c r="G146" s="229"/>
      <c r="H146" s="640">
        <f t="shared" ref="H146:AN146" si="110">SUM(H147:H156)</f>
        <v>0</v>
      </c>
      <c r="I146" s="640">
        <f t="shared" si="110"/>
        <v>0</v>
      </c>
      <c r="J146" s="640">
        <f t="shared" si="110"/>
        <v>0</v>
      </c>
      <c r="K146" s="640">
        <f t="shared" si="110"/>
        <v>0</v>
      </c>
      <c r="L146" s="640">
        <f t="shared" si="110"/>
        <v>0</v>
      </c>
      <c r="M146" s="640">
        <f t="shared" si="110"/>
        <v>0</v>
      </c>
      <c r="N146" s="879">
        <f t="shared" si="110"/>
        <v>0</v>
      </c>
      <c r="O146" s="640">
        <f t="shared" si="110"/>
        <v>0</v>
      </c>
      <c r="P146" s="640">
        <f t="shared" si="110"/>
        <v>0</v>
      </c>
      <c r="Q146" s="640">
        <f t="shared" si="110"/>
        <v>0</v>
      </c>
      <c r="R146" s="640">
        <f t="shared" si="110"/>
        <v>0</v>
      </c>
      <c r="S146" s="640">
        <f t="shared" si="110"/>
        <v>0</v>
      </c>
      <c r="T146" s="640">
        <f t="shared" si="110"/>
        <v>0</v>
      </c>
      <c r="U146" s="640">
        <f t="shared" si="110"/>
        <v>0</v>
      </c>
      <c r="V146" s="640">
        <f t="shared" si="110"/>
        <v>0</v>
      </c>
      <c r="W146" s="640">
        <f t="shared" si="110"/>
        <v>0</v>
      </c>
      <c r="X146" s="640">
        <f t="shared" si="110"/>
        <v>0</v>
      </c>
      <c r="Y146" s="640">
        <f t="shared" si="110"/>
        <v>0</v>
      </c>
      <c r="Z146" s="640">
        <f t="shared" si="110"/>
        <v>0</v>
      </c>
      <c r="AA146" s="640">
        <f t="shared" si="110"/>
        <v>0</v>
      </c>
      <c r="AB146" s="640">
        <f t="shared" si="110"/>
        <v>0</v>
      </c>
      <c r="AC146" s="640">
        <f t="shared" si="110"/>
        <v>0</v>
      </c>
      <c r="AD146" s="892">
        <f t="shared" si="110"/>
        <v>0</v>
      </c>
      <c r="AE146" s="641">
        <f t="shared" si="110"/>
        <v>0</v>
      </c>
      <c r="AF146" s="832">
        <f t="shared" si="110"/>
        <v>0</v>
      </c>
      <c r="AG146" s="640">
        <f t="shared" si="110"/>
        <v>0</v>
      </c>
      <c r="AH146" s="641">
        <f t="shared" si="110"/>
        <v>0</v>
      </c>
      <c r="AI146" s="641">
        <f>SUM(AI147:AI156)</f>
        <v>0</v>
      </c>
      <c r="AJ146" s="832">
        <f t="shared" si="110"/>
        <v>0</v>
      </c>
      <c r="AK146" s="641">
        <f t="shared" si="110"/>
        <v>0</v>
      </c>
      <c r="AL146" s="640">
        <f t="shared" si="110"/>
        <v>0</v>
      </c>
      <c r="AM146" s="640">
        <f t="shared" si="110"/>
        <v>0</v>
      </c>
      <c r="AN146" s="642">
        <f t="shared" si="110"/>
        <v>0</v>
      </c>
      <c r="AP146" s="664"/>
      <c r="AQ146" s="664"/>
      <c r="AR146" s="664"/>
      <c r="AU146" s="1135"/>
      <c r="AV146" s="197"/>
      <c r="AW146" s="1136"/>
    </row>
    <row r="147" spans="5:49" ht="14.25">
      <c r="E147" s="128"/>
      <c r="F147" s="487" t="s">
        <v>714</v>
      </c>
      <c r="G147" s="229"/>
      <c r="H147" s="828"/>
      <c r="I147" s="828"/>
      <c r="J147" s="828"/>
      <c r="K147" s="828"/>
      <c r="L147" s="828"/>
      <c r="M147" s="828"/>
      <c r="N147" s="888">
        <f t="shared" ref="N147:N156" si="111">SUM(H147:M147)</f>
        <v>0</v>
      </c>
      <c r="O147" s="828"/>
      <c r="P147" s="828"/>
      <c r="Q147" s="828"/>
      <c r="R147" s="828"/>
      <c r="S147" s="828"/>
      <c r="T147" s="828"/>
      <c r="U147" s="828"/>
      <c r="V147" s="828"/>
      <c r="W147" s="828"/>
      <c r="X147" s="828"/>
      <c r="Y147" s="828"/>
      <c r="Z147" s="828"/>
      <c r="AA147" s="828"/>
      <c r="AB147" s="828"/>
      <c r="AC147" s="828"/>
      <c r="AD147" s="891">
        <f t="shared" ref="AD147:AD156" si="112">SUM(O147:AC147)</f>
        <v>0</v>
      </c>
      <c r="AE147" s="592">
        <f t="shared" ref="AE147:AE156" si="113">N147+AD147</f>
        <v>0</v>
      </c>
      <c r="AF147" s="827"/>
      <c r="AG147" s="828"/>
      <c r="AH147" s="829"/>
      <c r="AI147" s="829"/>
      <c r="AJ147" s="827"/>
      <c r="AK147" s="829"/>
      <c r="AL147" s="828"/>
      <c r="AM147" s="828"/>
      <c r="AN147" s="593">
        <f t="shared" ref="AN147:AN156" si="114">SUM(AE147:AM147)</f>
        <v>0</v>
      </c>
      <c r="AP147" s="664"/>
      <c r="AQ147" s="664"/>
      <c r="AR147" s="664"/>
      <c r="AU147" s="1135"/>
      <c r="AV147" s="197"/>
      <c r="AW147" s="1136"/>
    </row>
    <row r="148" spans="5:49" ht="14.25">
      <c r="E148" s="128"/>
      <c r="F148" s="487" t="s">
        <v>79</v>
      </c>
      <c r="G148" s="229"/>
      <c r="H148" s="828"/>
      <c r="I148" s="828"/>
      <c r="J148" s="828"/>
      <c r="K148" s="828"/>
      <c r="L148" s="828"/>
      <c r="M148" s="828"/>
      <c r="N148" s="888">
        <f t="shared" si="111"/>
        <v>0</v>
      </c>
      <c r="O148" s="828"/>
      <c r="P148" s="828"/>
      <c r="Q148" s="828"/>
      <c r="R148" s="828"/>
      <c r="S148" s="828"/>
      <c r="T148" s="828"/>
      <c r="U148" s="828"/>
      <c r="V148" s="828"/>
      <c r="W148" s="828"/>
      <c r="X148" s="828"/>
      <c r="Y148" s="828"/>
      <c r="Z148" s="828"/>
      <c r="AA148" s="828"/>
      <c r="AB148" s="828"/>
      <c r="AC148" s="828"/>
      <c r="AD148" s="891">
        <f t="shared" si="112"/>
        <v>0</v>
      </c>
      <c r="AE148" s="592">
        <f t="shared" si="113"/>
        <v>0</v>
      </c>
      <c r="AF148" s="827"/>
      <c r="AG148" s="828"/>
      <c r="AH148" s="829"/>
      <c r="AI148" s="829"/>
      <c r="AJ148" s="827"/>
      <c r="AK148" s="829"/>
      <c r="AL148" s="828"/>
      <c r="AM148" s="828"/>
      <c r="AN148" s="593">
        <f t="shared" si="114"/>
        <v>0</v>
      </c>
      <c r="AP148" s="664"/>
      <c r="AQ148" s="664"/>
      <c r="AR148" s="664"/>
      <c r="AU148" s="1135"/>
      <c r="AV148" s="197"/>
      <c r="AW148" s="1136"/>
    </row>
    <row r="149" spans="5:49" ht="14.25">
      <c r="E149" s="128"/>
      <c r="F149" s="488" t="s">
        <v>288</v>
      </c>
      <c r="G149" s="229"/>
      <c r="H149" s="831"/>
      <c r="I149" s="831"/>
      <c r="J149" s="831"/>
      <c r="K149" s="831"/>
      <c r="L149" s="831"/>
      <c r="M149" s="831"/>
      <c r="N149" s="888">
        <f t="shared" si="111"/>
        <v>0</v>
      </c>
      <c r="O149" s="831"/>
      <c r="P149" s="831"/>
      <c r="Q149" s="831"/>
      <c r="R149" s="831"/>
      <c r="S149" s="831"/>
      <c r="T149" s="831"/>
      <c r="U149" s="831"/>
      <c r="V149" s="831"/>
      <c r="W149" s="831"/>
      <c r="X149" s="831"/>
      <c r="Y149" s="831"/>
      <c r="Z149" s="831"/>
      <c r="AA149" s="831"/>
      <c r="AB149" s="831"/>
      <c r="AC149" s="831"/>
      <c r="AD149" s="891">
        <f t="shared" si="112"/>
        <v>0</v>
      </c>
      <c r="AE149" s="592">
        <f t="shared" si="113"/>
        <v>0</v>
      </c>
      <c r="AF149" s="830"/>
      <c r="AG149" s="831"/>
      <c r="AH149" s="1128"/>
      <c r="AI149" s="1128"/>
      <c r="AJ149" s="830"/>
      <c r="AK149" s="1128"/>
      <c r="AL149" s="831"/>
      <c r="AM149" s="831"/>
      <c r="AN149" s="593">
        <f t="shared" si="114"/>
        <v>0</v>
      </c>
      <c r="AP149" s="664"/>
      <c r="AQ149" s="664"/>
      <c r="AR149" s="664"/>
      <c r="AU149" s="1135"/>
      <c r="AV149" s="197"/>
      <c r="AW149" s="1136"/>
    </row>
    <row r="150" spans="5:49" ht="14.25">
      <c r="E150" s="128"/>
      <c r="F150" s="488" t="s">
        <v>829</v>
      </c>
      <c r="G150" s="229"/>
      <c r="H150" s="831"/>
      <c r="I150" s="831"/>
      <c r="J150" s="831"/>
      <c r="K150" s="831"/>
      <c r="L150" s="831"/>
      <c r="M150" s="831"/>
      <c r="N150" s="888">
        <f t="shared" si="111"/>
        <v>0</v>
      </c>
      <c r="O150" s="831"/>
      <c r="P150" s="831"/>
      <c r="Q150" s="831"/>
      <c r="R150" s="831"/>
      <c r="S150" s="831"/>
      <c r="T150" s="831"/>
      <c r="U150" s="831"/>
      <c r="V150" s="831"/>
      <c r="W150" s="831"/>
      <c r="X150" s="831"/>
      <c r="Y150" s="831"/>
      <c r="Z150" s="831"/>
      <c r="AA150" s="831"/>
      <c r="AB150" s="831"/>
      <c r="AC150" s="831"/>
      <c r="AD150" s="891">
        <f t="shared" si="112"/>
        <v>0</v>
      </c>
      <c r="AE150" s="592">
        <f t="shared" si="113"/>
        <v>0</v>
      </c>
      <c r="AF150" s="830"/>
      <c r="AG150" s="831"/>
      <c r="AH150" s="1128"/>
      <c r="AI150" s="1128"/>
      <c r="AJ150" s="830"/>
      <c r="AK150" s="1128"/>
      <c r="AL150" s="831"/>
      <c r="AM150" s="831"/>
      <c r="AN150" s="593">
        <f t="shared" si="114"/>
        <v>0</v>
      </c>
      <c r="AP150" s="664"/>
      <c r="AQ150" s="664"/>
      <c r="AR150" s="664"/>
      <c r="AU150" s="1135"/>
      <c r="AV150" s="197"/>
      <c r="AW150" s="1136"/>
    </row>
    <row r="151" spans="5:49" ht="14.25">
      <c r="E151" s="128"/>
      <c r="F151" s="488" t="s">
        <v>607</v>
      </c>
      <c r="G151" s="229"/>
      <c r="H151" s="831"/>
      <c r="I151" s="831"/>
      <c r="J151" s="831"/>
      <c r="K151" s="831"/>
      <c r="L151" s="831"/>
      <c r="M151" s="831"/>
      <c r="N151" s="888">
        <f t="shared" si="111"/>
        <v>0</v>
      </c>
      <c r="O151" s="831"/>
      <c r="P151" s="831"/>
      <c r="Q151" s="831"/>
      <c r="R151" s="831"/>
      <c r="S151" s="831"/>
      <c r="T151" s="831"/>
      <c r="U151" s="831"/>
      <c r="V151" s="831"/>
      <c r="W151" s="831"/>
      <c r="X151" s="831"/>
      <c r="Y151" s="831"/>
      <c r="Z151" s="831"/>
      <c r="AA151" s="831"/>
      <c r="AB151" s="831"/>
      <c r="AC151" s="831"/>
      <c r="AD151" s="891">
        <f t="shared" si="112"/>
        <v>0</v>
      </c>
      <c r="AE151" s="592">
        <f t="shared" si="113"/>
        <v>0</v>
      </c>
      <c r="AF151" s="830"/>
      <c r="AG151" s="831"/>
      <c r="AH151" s="1128"/>
      <c r="AI151" s="1128"/>
      <c r="AJ151" s="830"/>
      <c r="AK151" s="1128"/>
      <c r="AL151" s="831"/>
      <c r="AM151" s="831"/>
      <c r="AN151" s="593">
        <f t="shared" si="114"/>
        <v>0</v>
      </c>
      <c r="AP151" s="664"/>
      <c r="AQ151" s="664"/>
      <c r="AR151" s="664"/>
      <c r="AU151" s="1135"/>
      <c r="AV151" s="197"/>
      <c r="AW151" s="1136"/>
    </row>
    <row r="152" spans="5:49" ht="14.25">
      <c r="E152" s="128"/>
      <c r="F152" s="488" t="s">
        <v>886</v>
      </c>
      <c r="G152" s="229"/>
      <c r="H152" s="831"/>
      <c r="I152" s="831"/>
      <c r="J152" s="831"/>
      <c r="K152" s="831"/>
      <c r="L152" s="831"/>
      <c r="M152" s="831"/>
      <c r="N152" s="888">
        <f t="shared" si="111"/>
        <v>0</v>
      </c>
      <c r="O152" s="831"/>
      <c r="P152" s="831"/>
      <c r="Q152" s="831"/>
      <c r="R152" s="831"/>
      <c r="S152" s="831"/>
      <c r="T152" s="831"/>
      <c r="U152" s="831"/>
      <c r="V152" s="831"/>
      <c r="W152" s="831"/>
      <c r="X152" s="831"/>
      <c r="Y152" s="831"/>
      <c r="Z152" s="831"/>
      <c r="AA152" s="831"/>
      <c r="AB152" s="831"/>
      <c r="AC152" s="831"/>
      <c r="AD152" s="891">
        <f t="shared" si="112"/>
        <v>0</v>
      </c>
      <c r="AE152" s="592">
        <f t="shared" si="113"/>
        <v>0</v>
      </c>
      <c r="AF152" s="830"/>
      <c r="AG152" s="831"/>
      <c r="AH152" s="1128"/>
      <c r="AI152" s="1128"/>
      <c r="AJ152" s="830"/>
      <c r="AK152" s="1128"/>
      <c r="AL152" s="831"/>
      <c r="AM152" s="831"/>
      <c r="AN152" s="593">
        <f t="shared" si="114"/>
        <v>0</v>
      </c>
      <c r="AP152" s="664"/>
      <c r="AQ152" s="664"/>
      <c r="AR152" s="664"/>
      <c r="AU152" s="1135"/>
      <c r="AV152" s="197"/>
      <c r="AW152" s="1136"/>
    </row>
    <row r="153" spans="5:49" ht="14.25">
      <c r="E153" s="128"/>
      <c r="F153" s="488" t="s">
        <v>796</v>
      </c>
      <c r="G153" s="229"/>
      <c r="H153" s="831"/>
      <c r="I153" s="831"/>
      <c r="J153" s="831"/>
      <c r="K153" s="831"/>
      <c r="L153" s="831"/>
      <c r="M153" s="831"/>
      <c r="N153" s="888">
        <f t="shared" si="111"/>
        <v>0</v>
      </c>
      <c r="O153" s="831"/>
      <c r="P153" s="831"/>
      <c r="Q153" s="831"/>
      <c r="R153" s="831"/>
      <c r="S153" s="831"/>
      <c r="T153" s="831"/>
      <c r="U153" s="831"/>
      <c r="V153" s="831"/>
      <c r="W153" s="831"/>
      <c r="X153" s="831"/>
      <c r="Y153" s="831"/>
      <c r="Z153" s="831"/>
      <c r="AA153" s="831"/>
      <c r="AB153" s="831"/>
      <c r="AC153" s="831"/>
      <c r="AD153" s="891">
        <f t="shared" si="112"/>
        <v>0</v>
      </c>
      <c r="AE153" s="592">
        <f t="shared" si="113"/>
        <v>0</v>
      </c>
      <c r="AF153" s="830"/>
      <c r="AG153" s="831"/>
      <c r="AH153" s="1128"/>
      <c r="AI153" s="1128"/>
      <c r="AJ153" s="830"/>
      <c r="AK153" s="1128"/>
      <c r="AL153" s="831"/>
      <c r="AM153" s="831"/>
      <c r="AN153" s="593">
        <f t="shared" si="114"/>
        <v>0</v>
      </c>
      <c r="AP153" s="664"/>
      <c r="AQ153" s="664"/>
      <c r="AR153" s="664"/>
      <c r="AU153" s="1135"/>
      <c r="AV153" s="197"/>
      <c r="AW153" s="1136"/>
    </row>
    <row r="154" spans="5:49" ht="14.25">
      <c r="E154" s="128"/>
      <c r="F154" s="488" t="s">
        <v>797</v>
      </c>
      <c r="G154" s="229"/>
      <c r="H154" s="831"/>
      <c r="I154" s="831"/>
      <c r="J154" s="831"/>
      <c r="K154" s="831"/>
      <c r="L154" s="831"/>
      <c r="M154" s="831"/>
      <c r="N154" s="888">
        <f t="shared" si="111"/>
        <v>0</v>
      </c>
      <c r="O154" s="831"/>
      <c r="P154" s="831"/>
      <c r="Q154" s="831"/>
      <c r="R154" s="831"/>
      <c r="S154" s="831"/>
      <c r="T154" s="831"/>
      <c r="U154" s="831"/>
      <c r="V154" s="831"/>
      <c r="W154" s="831"/>
      <c r="X154" s="831"/>
      <c r="Y154" s="831"/>
      <c r="Z154" s="831"/>
      <c r="AA154" s="831"/>
      <c r="AB154" s="831"/>
      <c r="AC154" s="831"/>
      <c r="AD154" s="891">
        <f t="shared" si="112"/>
        <v>0</v>
      </c>
      <c r="AE154" s="592">
        <f t="shared" si="113"/>
        <v>0</v>
      </c>
      <c r="AF154" s="830"/>
      <c r="AG154" s="831"/>
      <c r="AH154" s="1128"/>
      <c r="AI154" s="1128"/>
      <c r="AJ154" s="830"/>
      <c r="AK154" s="1128"/>
      <c r="AL154" s="831"/>
      <c r="AM154" s="831"/>
      <c r="AN154" s="593">
        <f t="shared" si="114"/>
        <v>0</v>
      </c>
      <c r="AP154" s="664"/>
      <c r="AQ154" s="664"/>
      <c r="AR154" s="664"/>
      <c r="AU154" s="1135"/>
      <c r="AV154" s="197"/>
      <c r="AW154" s="1136"/>
    </row>
    <row r="155" spans="5:49" ht="14.25">
      <c r="E155" s="128"/>
      <c r="F155" s="487" t="s">
        <v>538</v>
      </c>
      <c r="G155" s="229"/>
      <c r="H155" s="828"/>
      <c r="I155" s="828"/>
      <c r="J155" s="828"/>
      <c r="K155" s="828"/>
      <c r="L155" s="828"/>
      <c r="M155" s="828"/>
      <c r="N155" s="888">
        <f t="shared" si="111"/>
        <v>0</v>
      </c>
      <c r="O155" s="828"/>
      <c r="P155" s="828"/>
      <c r="Q155" s="828"/>
      <c r="R155" s="828"/>
      <c r="S155" s="828"/>
      <c r="T155" s="828"/>
      <c r="U155" s="828"/>
      <c r="V155" s="828"/>
      <c r="W155" s="828"/>
      <c r="X155" s="828"/>
      <c r="Y155" s="828"/>
      <c r="Z155" s="828"/>
      <c r="AA155" s="828"/>
      <c r="AB155" s="828"/>
      <c r="AC155" s="828"/>
      <c r="AD155" s="891">
        <f t="shared" si="112"/>
        <v>0</v>
      </c>
      <c r="AE155" s="592">
        <f t="shared" si="113"/>
        <v>0</v>
      </c>
      <c r="AF155" s="827"/>
      <c r="AG155" s="828"/>
      <c r="AH155" s="829"/>
      <c r="AI155" s="829"/>
      <c r="AJ155" s="827"/>
      <c r="AK155" s="829"/>
      <c r="AL155" s="828"/>
      <c r="AM155" s="828"/>
      <c r="AN155" s="593">
        <f t="shared" si="114"/>
        <v>0</v>
      </c>
      <c r="AP155" s="664"/>
      <c r="AQ155" s="664"/>
      <c r="AR155" s="664"/>
      <c r="AU155" s="1135"/>
      <c r="AV155" s="197"/>
      <c r="AW155" s="1136"/>
    </row>
    <row r="156" spans="5:49" ht="14.25">
      <c r="E156" s="128"/>
      <c r="F156" s="487" t="s">
        <v>882</v>
      </c>
      <c r="G156" s="229"/>
      <c r="H156" s="828"/>
      <c r="I156" s="828"/>
      <c r="J156" s="828"/>
      <c r="K156" s="828"/>
      <c r="L156" s="828"/>
      <c r="M156" s="828"/>
      <c r="N156" s="888">
        <f t="shared" si="111"/>
        <v>0</v>
      </c>
      <c r="O156" s="828"/>
      <c r="P156" s="828"/>
      <c r="Q156" s="828"/>
      <c r="R156" s="828"/>
      <c r="S156" s="828"/>
      <c r="T156" s="828"/>
      <c r="U156" s="828"/>
      <c r="V156" s="828"/>
      <c r="W156" s="828"/>
      <c r="X156" s="828"/>
      <c r="Y156" s="828"/>
      <c r="Z156" s="828"/>
      <c r="AA156" s="828"/>
      <c r="AB156" s="828"/>
      <c r="AC156" s="828"/>
      <c r="AD156" s="891">
        <f t="shared" si="112"/>
        <v>0</v>
      </c>
      <c r="AE156" s="592">
        <f t="shared" si="113"/>
        <v>0</v>
      </c>
      <c r="AF156" s="827"/>
      <c r="AG156" s="828"/>
      <c r="AH156" s="829"/>
      <c r="AI156" s="829"/>
      <c r="AJ156" s="827"/>
      <c r="AK156" s="829"/>
      <c r="AL156" s="828"/>
      <c r="AM156" s="828"/>
      <c r="AN156" s="593">
        <f t="shared" si="114"/>
        <v>0</v>
      </c>
      <c r="AP156" s="664"/>
      <c r="AQ156" s="664"/>
      <c r="AR156" s="664"/>
      <c r="AU156" s="1135"/>
      <c r="AV156" s="197"/>
      <c r="AW156" s="1136"/>
    </row>
    <row r="157" spans="5:49" thickBot="1">
      <c r="E157" s="130"/>
      <c r="F157" s="487"/>
      <c r="G157" s="197"/>
      <c r="H157" s="603"/>
      <c r="I157" s="603"/>
      <c r="J157" s="603"/>
      <c r="K157" s="603"/>
      <c r="L157" s="603"/>
      <c r="M157" s="603"/>
      <c r="N157" s="562"/>
      <c r="O157" s="603"/>
      <c r="P157" s="603"/>
      <c r="Q157" s="603"/>
      <c r="R157" s="603"/>
      <c r="S157" s="603"/>
      <c r="T157" s="603"/>
      <c r="U157" s="603"/>
      <c r="V157" s="603"/>
      <c r="W157" s="603"/>
      <c r="X157" s="603"/>
      <c r="Y157" s="603"/>
      <c r="Z157" s="603"/>
      <c r="AA157" s="603"/>
      <c r="AB157" s="603"/>
      <c r="AC157" s="603"/>
      <c r="AD157" s="604"/>
      <c r="AE157" s="604"/>
      <c r="AF157" s="602"/>
      <c r="AG157" s="603"/>
      <c r="AH157" s="605"/>
      <c r="AI157" s="605"/>
      <c r="AJ157" s="602"/>
      <c r="AK157" s="605"/>
      <c r="AL157" s="603"/>
      <c r="AM157" s="603"/>
      <c r="AN157" s="606"/>
      <c r="AP157" s="664"/>
      <c r="AQ157" s="664"/>
      <c r="AR157" s="664"/>
      <c r="AU157" s="1135"/>
      <c r="AV157" s="197"/>
      <c r="AW157" s="1136"/>
    </row>
    <row r="158" spans="5:49" ht="15.75" thickBot="1">
      <c r="E158" s="128"/>
      <c r="F158" s="175" t="s">
        <v>791</v>
      </c>
      <c r="G158" s="229"/>
      <c r="H158" s="644">
        <f>SUM(H159:H160)</f>
        <v>0</v>
      </c>
      <c r="I158" s="644">
        <f t="shared" ref="I158:AN158" si="115">SUM(I159:I160)</f>
        <v>0</v>
      </c>
      <c r="J158" s="644">
        <f t="shared" si="115"/>
        <v>0</v>
      </c>
      <c r="K158" s="644">
        <f t="shared" si="115"/>
        <v>0</v>
      </c>
      <c r="L158" s="644">
        <f t="shared" si="115"/>
        <v>0</v>
      </c>
      <c r="M158" s="644">
        <f t="shared" si="115"/>
        <v>0</v>
      </c>
      <c r="N158" s="899">
        <f t="shared" si="115"/>
        <v>0</v>
      </c>
      <c r="O158" s="644">
        <f t="shared" si="115"/>
        <v>0</v>
      </c>
      <c r="P158" s="644">
        <f t="shared" si="115"/>
        <v>0</v>
      </c>
      <c r="Q158" s="644">
        <f>SUM(Q159:Q160)</f>
        <v>0</v>
      </c>
      <c r="R158" s="644">
        <f t="shared" si="115"/>
        <v>0</v>
      </c>
      <c r="S158" s="644">
        <f t="shared" si="115"/>
        <v>0</v>
      </c>
      <c r="T158" s="644">
        <f t="shared" si="115"/>
        <v>0</v>
      </c>
      <c r="U158" s="644">
        <f t="shared" si="115"/>
        <v>0</v>
      </c>
      <c r="V158" s="644">
        <f t="shared" si="115"/>
        <v>0</v>
      </c>
      <c r="W158" s="644">
        <f t="shared" si="115"/>
        <v>0</v>
      </c>
      <c r="X158" s="644">
        <f t="shared" si="115"/>
        <v>0</v>
      </c>
      <c r="Y158" s="644">
        <f t="shared" si="115"/>
        <v>0</v>
      </c>
      <c r="Z158" s="644">
        <f t="shared" si="115"/>
        <v>0</v>
      </c>
      <c r="AA158" s="644">
        <f t="shared" si="115"/>
        <v>0</v>
      </c>
      <c r="AB158" s="644">
        <f t="shared" si="115"/>
        <v>0</v>
      </c>
      <c r="AC158" s="644">
        <f t="shared" si="115"/>
        <v>0</v>
      </c>
      <c r="AD158" s="900">
        <f t="shared" si="115"/>
        <v>0</v>
      </c>
      <c r="AE158" s="645">
        <f t="shared" si="115"/>
        <v>0</v>
      </c>
      <c r="AF158" s="643">
        <f t="shared" si="115"/>
        <v>0</v>
      </c>
      <c r="AG158" s="644">
        <f t="shared" si="115"/>
        <v>0</v>
      </c>
      <c r="AH158" s="645">
        <f t="shared" si="115"/>
        <v>0</v>
      </c>
      <c r="AI158" s="645">
        <f>SUM(AI159:AI160)</f>
        <v>0</v>
      </c>
      <c r="AJ158" s="643">
        <f t="shared" si="115"/>
        <v>0</v>
      </c>
      <c r="AK158" s="645">
        <f t="shared" si="115"/>
        <v>0</v>
      </c>
      <c r="AL158" s="644">
        <f t="shared" si="115"/>
        <v>0</v>
      </c>
      <c r="AM158" s="644">
        <f t="shared" si="115"/>
        <v>0</v>
      </c>
      <c r="AN158" s="646">
        <f t="shared" si="115"/>
        <v>0</v>
      </c>
      <c r="AP158" s="664"/>
      <c r="AQ158" s="664"/>
      <c r="AR158" s="2139">
        <f>+AN158</f>
        <v>0</v>
      </c>
      <c r="AU158" s="1135"/>
      <c r="AV158" s="197"/>
      <c r="AW158" s="1136"/>
    </row>
    <row r="159" spans="5:49" ht="14.25">
      <c r="E159" s="128"/>
      <c r="F159" s="160" t="s">
        <v>702</v>
      </c>
      <c r="G159" s="229"/>
      <c r="H159" s="828"/>
      <c r="I159" s="828"/>
      <c r="J159" s="828"/>
      <c r="K159" s="828"/>
      <c r="L159" s="828"/>
      <c r="M159" s="828"/>
      <c r="N159" s="888">
        <f>SUM(H159:M159)</f>
        <v>0</v>
      </c>
      <c r="O159" s="828"/>
      <c r="P159" s="828"/>
      <c r="Q159" s="828"/>
      <c r="R159" s="828"/>
      <c r="S159" s="828"/>
      <c r="T159" s="828"/>
      <c r="U159" s="828"/>
      <c r="V159" s="828"/>
      <c r="W159" s="828"/>
      <c r="X159" s="828"/>
      <c r="Y159" s="828"/>
      <c r="Z159" s="828"/>
      <c r="AA159" s="828"/>
      <c r="AB159" s="828"/>
      <c r="AC159" s="828"/>
      <c r="AD159" s="891">
        <f>SUM(O159:AC159)</f>
        <v>0</v>
      </c>
      <c r="AE159" s="592">
        <f>N159+AD159</f>
        <v>0</v>
      </c>
      <c r="AF159" s="827"/>
      <c r="AG159" s="828"/>
      <c r="AH159" s="829"/>
      <c r="AI159" s="829"/>
      <c r="AJ159" s="827"/>
      <c r="AK159" s="829"/>
      <c r="AL159" s="828"/>
      <c r="AM159" s="828"/>
      <c r="AN159" s="593">
        <f>SUM(AE159:AM159)</f>
        <v>0</v>
      </c>
      <c r="AP159" s="664"/>
      <c r="AQ159" s="664"/>
      <c r="AR159" s="664"/>
      <c r="AU159" s="1135"/>
      <c r="AV159" s="197"/>
      <c r="AW159" s="1136"/>
    </row>
    <row r="160" spans="5:49" ht="14.25">
      <c r="E160" s="128"/>
      <c r="F160" s="160" t="s">
        <v>832</v>
      </c>
      <c r="G160" s="229"/>
      <c r="H160" s="828"/>
      <c r="I160" s="828"/>
      <c r="J160" s="828"/>
      <c r="K160" s="828"/>
      <c r="L160" s="828"/>
      <c r="M160" s="828"/>
      <c r="N160" s="888">
        <f>SUM(H160:M160)</f>
        <v>0</v>
      </c>
      <c r="O160" s="828"/>
      <c r="P160" s="828"/>
      <c r="Q160" s="828"/>
      <c r="R160" s="828"/>
      <c r="S160" s="828"/>
      <c r="T160" s="828"/>
      <c r="U160" s="828"/>
      <c r="V160" s="828"/>
      <c r="W160" s="828"/>
      <c r="X160" s="828"/>
      <c r="Y160" s="828"/>
      <c r="Z160" s="828"/>
      <c r="AA160" s="828"/>
      <c r="AB160" s="828"/>
      <c r="AC160" s="828"/>
      <c r="AD160" s="891">
        <f>SUM(O160:AC160)</f>
        <v>0</v>
      </c>
      <c r="AE160" s="592">
        <f>N160+AD160</f>
        <v>0</v>
      </c>
      <c r="AF160" s="827"/>
      <c r="AG160" s="828"/>
      <c r="AH160" s="829"/>
      <c r="AI160" s="829"/>
      <c r="AJ160" s="827"/>
      <c r="AK160" s="829"/>
      <c r="AL160" s="828"/>
      <c r="AM160" s="828"/>
      <c r="AN160" s="593">
        <f>SUM(AE160:AM160)</f>
        <v>0</v>
      </c>
      <c r="AP160" s="664"/>
      <c r="AQ160" s="664"/>
      <c r="AR160" s="664"/>
      <c r="AU160" s="1135"/>
      <c r="AV160" s="197"/>
      <c r="AW160" s="1136"/>
    </row>
    <row r="161" spans="5:49" ht="14.25">
      <c r="E161" s="128"/>
      <c r="F161" s="897" t="s">
        <v>435</v>
      </c>
      <c r="G161" s="229"/>
      <c r="H161" s="640">
        <f t="shared" ref="H161:AN161" si="116">SUM(H162:H171)</f>
        <v>0</v>
      </c>
      <c r="I161" s="640">
        <f t="shared" si="116"/>
        <v>0</v>
      </c>
      <c r="J161" s="640">
        <f t="shared" si="116"/>
        <v>0</v>
      </c>
      <c r="K161" s="640">
        <f t="shared" si="116"/>
        <v>0</v>
      </c>
      <c r="L161" s="640">
        <f t="shared" si="116"/>
        <v>0</v>
      </c>
      <c r="M161" s="640">
        <f t="shared" si="116"/>
        <v>0</v>
      </c>
      <c r="N161" s="879">
        <f t="shared" si="116"/>
        <v>0</v>
      </c>
      <c r="O161" s="640">
        <f t="shared" si="116"/>
        <v>0</v>
      </c>
      <c r="P161" s="640">
        <f t="shared" si="116"/>
        <v>0</v>
      </c>
      <c r="Q161" s="640">
        <f t="shared" si="116"/>
        <v>0</v>
      </c>
      <c r="R161" s="640">
        <f t="shared" si="116"/>
        <v>0</v>
      </c>
      <c r="S161" s="640">
        <f t="shared" si="116"/>
        <v>0</v>
      </c>
      <c r="T161" s="640">
        <f t="shared" si="116"/>
        <v>0</v>
      </c>
      <c r="U161" s="640">
        <f t="shared" si="116"/>
        <v>0</v>
      </c>
      <c r="V161" s="640">
        <f t="shared" si="116"/>
        <v>0</v>
      </c>
      <c r="W161" s="640">
        <f t="shared" si="116"/>
        <v>0</v>
      </c>
      <c r="X161" s="640">
        <f t="shared" si="116"/>
        <v>0</v>
      </c>
      <c r="Y161" s="640">
        <f t="shared" si="116"/>
        <v>0</v>
      </c>
      <c r="Z161" s="640">
        <f t="shared" si="116"/>
        <v>0</v>
      </c>
      <c r="AA161" s="640">
        <f t="shared" si="116"/>
        <v>0</v>
      </c>
      <c r="AB161" s="640">
        <f t="shared" si="116"/>
        <v>0</v>
      </c>
      <c r="AC161" s="640">
        <f t="shared" si="116"/>
        <v>0</v>
      </c>
      <c r="AD161" s="892">
        <f t="shared" si="116"/>
        <v>0</v>
      </c>
      <c r="AE161" s="641">
        <f t="shared" si="116"/>
        <v>0</v>
      </c>
      <c r="AF161" s="832">
        <f t="shared" si="116"/>
        <v>0</v>
      </c>
      <c r="AG161" s="640">
        <f t="shared" si="116"/>
        <v>0</v>
      </c>
      <c r="AH161" s="641">
        <f t="shared" si="116"/>
        <v>0</v>
      </c>
      <c r="AI161" s="641">
        <f>SUM(AI162:AI171)</f>
        <v>0</v>
      </c>
      <c r="AJ161" s="832">
        <f t="shared" si="116"/>
        <v>0</v>
      </c>
      <c r="AK161" s="641">
        <f t="shared" si="116"/>
        <v>0</v>
      </c>
      <c r="AL161" s="640">
        <f t="shared" si="116"/>
        <v>0</v>
      </c>
      <c r="AM161" s="640">
        <f t="shared" si="116"/>
        <v>0</v>
      </c>
      <c r="AN161" s="642">
        <f t="shared" si="116"/>
        <v>0</v>
      </c>
      <c r="AP161" s="664"/>
      <c r="AQ161" s="664"/>
      <c r="AR161" s="664"/>
      <c r="AU161" s="1135"/>
      <c r="AV161" s="197"/>
      <c r="AW161" s="1136"/>
    </row>
    <row r="162" spans="5:49" ht="14.25">
      <c r="E162" s="128"/>
      <c r="F162" s="487" t="s">
        <v>714</v>
      </c>
      <c r="G162" s="229"/>
      <c r="H162" s="828"/>
      <c r="I162" s="828"/>
      <c r="J162" s="828"/>
      <c r="K162" s="828"/>
      <c r="L162" s="828"/>
      <c r="M162" s="828"/>
      <c r="N162" s="888">
        <f t="shared" ref="N162:N171" si="117">SUM(H162:M162)</f>
        <v>0</v>
      </c>
      <c r="O162" s="828"/>
      <c r="P162" s="828"/>
      <c r="Q162" s="828"/>
      <c r="R162" s="828"/>
      <c r="S162" s="828"/>
      <c r="T162" s="828"/>
      <c r="U162" s="828"/>
      <c r="V162" s="828"/>
      <c r="W162" s="828"/>
      <c r="X162" s="828"/>
      <c r="Y162" s="828"/>
      <c r="Z162" s="828"/>
      <c r="AA162" s="828"/>
      <c r="AB162" s="828"/>
      <c r="AC162" s="828"/>
      <c r="AD162" s="891">
        <f t="shared" ref="AD162:AD171" si="118">SUM(O162:AC162)</f>
        <v>0</v>
      </c>
      <c r="AE162" s="592">
        <f t="shared" ref="AE162:AE171" si="119">N162+AD162</f>
        <v>0</v>
      </c>
      <c r="AF162" s="827"/>
      <c r="AG162" s="828"/>
      <c r="AH162" s="829"/>
      <c r="AI162" s="829"/>
      <c r="AJ162" s="827"/>
      <c r="AK162" s="829"/>
      <c r="AL162" s="828"/>
      <c r="AM162" s="828"/>
      <c r="AN162" s="593">
        <f t="shared" ref="AN162:AN171" si="120">SUM(AE162:AM162)</f>
        <v>0</v>
      </c>
      <c r="AP162" s="664"/>
      <c r="AQ162" s="664"/>
      <c r="AR162" s="664"/>
      <c r="AU162" s="1135"/>
      <c r="AV162" s="197"/>
      <c r="AW162" s="1136"/>
    </row>
    <row r="163" spans="5:49" ht="14.25">
      <c r="E163" s="128"/>
      <c r="F163" s="487" t="s">
        <v>79</v>
      </c>
      <c r="G163" s="229"/>
      <c r="H163" s="828"/>
      <c r="I163" s="828"/>
      <c r="J163" s="828"/>
      <c r="K163" s="828"/>
      <c r="L163" s="828"/>
      <c r="M163" s="828"/>
      <c r="N163" s="888">
        <f t="shared" si="117"/>
        <v>0</v>
      </c>
      <c r="O163" s="828"/>
      <c r="P163" s="828"/>
      <c r="Q163" s="828"/>
      <c r="R163" s="828"/>
      <c r="S163" s="828"/>
      <c r="T163" s="828"/>
      <c r="U163" s="828"/>
      <c r="V163" s="828"/>
      <c r="W163" s="828"/>
      <c r="X163" s="828"/>
      <c r="Y163" s="828"/>
      <c r="Z163" s="828"/>
      <c r="AA163" s="828"/>
      <c r="AB163" s="828"/>
      <c r="AC163" s="828"/>
      <c r="AD163" s="891">
        <f t="shared" si="118"/>
        <v>0</v>
      </c>
      <c r="AE163" s="592">
        <f t="shared" si="119"/>
        <v>0</v>
      </c>
      <c r="AF163" s="827"/>
      <c r="AG163" s="828"/>
      <c r="AH163" s="829"/>
      <c r="AI163" s="829"/>
      <c r="AJ163" s="827"/>
      <c r="AK163" s="829"/>
      <c r="AL163" s="828"/>
      <c r="AM163" s="828"/>
      <c r="AN163" s="593">
        <f t="shared" si="120"/>
        <v>0</v>
      </c>
      <c r="AP163" s="664"/>
      <c r="AQ163" s="664"/>
      <c r="AR163" s="664"/>
      <c r="AU163" s="1135"/>
      <c r="AV163" s="197"/>
      <c r="AW163" s="1136"/>
    </row>
    <row r="164" spans="5:49" ht="14.25">
      <c r="E164" s="128"/>
      <c r="F164" s="488" t="s">
        <v>288</v>
      </c>
      <c r="G164" s="229"/>
      <c r="H164" s="828"/>
      <c r="I164" s="828"/>
      <c r="J164" s="828"/>
      <c r="K164" s="828"/>
      <c r="L164" s="828"/>
      <c r="M164" s="828"/>
      <c r="N164" s="888">
        <f t="shared" si="117"/>
        <v>0</v>
      </c>
      <c r="O164" s="828"/>
      <c r="P164" s="828"/>
      <c r="Q164" s="828"/>
      <c r="R164" s="828"/>
      <c r="S164" s="828"/>
      <c r="T164" s="828"/>
      <c r="U164" s="828"/>
      <c r="V164" s="828"/>
      <c r="W164" s="828"/>
      <c r="X164" s="828"/>
      <c r="Y164" s="828"/>
      <c r="Z164" s="828"/>
      <c r="AA164" s="828"/>
      <c r="AB164" s="828"/>
      <c r="AC164" s="828"/>
      <c r="AD164" s="891">
        <f t="shared" si="118"/>
        <v>0</v>
      </c>
      <c r="AE164" s="592">
        <f t="shared" si="119"/>
        <v>0</v>
      </c>
      <c r="AF164" s="827"/>
      <c r="AG164" s="828"/>
      <c r="AH164" s="829"/>
      <c r="AI164" s="829"/>
      <c r="AJ164" s="827"/>
      <c r="AK164" s="829"/>
      <c r="AL164" s="828"/>
      <c r="AM164" s="828"/>
      <c r="AN164" s="593">
        <f t="shared" si="120"/>
        <v>0</v>
      </c>
      <c r="AP164" s="664"/>
      <c r="AQ164" s="664"/>
      <c r="AR164" s="664"/>
      <c r="AU164" s="1135"/>
      <c r="AV164" s="197"/>
      <c r="AW164" s="1136"/>
    </row>
    <row r="165" spans="5:49" ht="14.25">
      <c r="E165" s="128"/>
      <c r="F165" s="488" t="s">
        <v>829</v>
      </c>
      <c r="G165" s="229"/>
      <c r="H165" s="828"/>
      <c r="I165" s="828"/>
      <c r="J165" s="828"/>
      <c r="K165" s="828"/>
      <c r="L165" s="828"/>
      <c r="M165" s="828"/>
      <c r="N165" s="888">
        <f t="shared" si="117"/>
        <v>0</v>
      </c>
      <c r="O165" s="828"/>
      <c r="P165" s="828"/>
      <c r="Q165" s="828"/>
      <c r="R165" s="828"/>
      <c r="S165" s="828"/>
      <c r="T165" s="828"/>
      <c r="U165" s="828"/>
      <c r="V165" s="828"/>
      <c r="W165" s="828"/>
      <c r="X165" s="828"/>
      <c r="Y165" s="828"/>
      <c r="Z165" s="828"/>
      <c r="AA165" s="828"/>
      <c r="AB165" s="828"/>
      <c r="AC165" s="828"/>
      <c r="AD165" s="891">
        <f t="shared" si="118"/>
        <v>0</v>
      </c>
      <c r="AE165" s="592">
        <f t="shared" si="119"/>
        <v>0</v>
      </c>
      <c r="AF165" s="827"/>
      <c r="AG165" s="828"/>
      <c r="AH165" s="829"/>
      <c r="AI165" s="829"/>
      <c r="AJ165" s="827"/>
      <c r="AK165" s="829"/>
      <c r="AL165" s="828"/>
      <c r="AM165" s="828"/>
      <c r="AN165" s="593">
        <f t="shared" si="120"/>
        <v>0</v>
      </c>
      <c r="AP165" s="664"/>
      <c r="AQ165" s="664"/>
      <c r="AR165" s="664"/>
      <c r="AU165" s="1135"/>
      <c r="AV165" s="197"/>
      <c r="AW165" s="1136"/>
    </row>
    <row r="166" spans="5:49" ht="14.25">
      <c r="E166" s="128"/>
      <c r="F166" s="488" t="s">
        <v>607</v>
      </c>
      <c r="G166" s="229"/>
      <c r="H166" s="828"/>
      <c r="I166" s="828"/>
      <c r="J166" s="828"/>
      <c r="K166" s="828"/>
      <c r="L166" s="828"/>
      <c r="M166" s="828"/>
      <c r="N166" s="888">
        <f t="shared" si="117"/>
        <v>0</v>
      </c>
      <c r="O166" s="828"/>
      <c r="P166" s="828"/>
      <c r="Q166" s="828"/>
      <c r="R166" s="828"/>
      <c r="S166" s="828"/>
      <c r="T166" s="828"/>
      <c r="U166" s="828"/>
      <c r="V166" s="828"/>
      <c r="W166" s="828"/>
      <c r="X166" s="828"/>
      <c r="Y166" s="828"/>
      <c r="Z166" s="828"/>
      <c r="AA166" s="828"/>
      <c r="AB166" s="828"/>
      <c r="AC166" s="828"/>
      <c r="AD166" s="891">
        <f t="shared" si="118"/>
        <v>0</v>
      </c>
      <c r="AE166" s="592">
        <f t="shared" si="119"/>
        <v>0</v>
      </c>
      <c r="AF166" s="827"/>
      <c r="AG166" s="828"/>
      <c r="AH166" s="829"/>
      <c r="AI166" s="829"/>
      <c r="AJ166" s="827"/>
      <c r="AK166" s="829"/>
      <c r="AL166" s="828"/>
      <c r="AM166" s="828"/>
      <c r="AN166" s="593">
        <f t="shared" si="120"/>
        <v>0</v>
      </c>
      <c r="AP166" s="664"/>
      <c r="AQ166" s="664"/>
      <c r="AR166" s="664"/>
      <c r="AU166" s="1135"/>
      <c r="AV166" s="197"/>
      <c r="AW166" s="1136"/>
    </row>
    <row r="167" spans="5:49" ht="14.25">
      <c r="E167" s="128"/>
      <c r="F167" s="488" t="s">
        <v>886</v>
      </c>
      <c r="G167" s="229"/>
      <c r="H167" s="828"/>
      <c r="I167" s="828"/>
      <c r="J167" s="828"/>
      <c r="K167" s="828"/>
      <c r="L167" s="828"/>
      <c r="M167" s="828"/>
      <c r="N167" s="888">
        <f t="shared" si="117"/>
        <v>0</v>
      </c>
      <c r="O167" s="828"/>
      <c r="P167" s="828"/>
      <c r="Q167" s="828"/>
      <c r="R167" s="828"/>
      <c r="S167" s="828"/>
      <c r="T167" s="828"/>
      <c r="U167" s="828"/>
      <c r="V167" s="828"/>
      <c r="W167" s="828"/>
      <c r="X167" s="828"/>
      <c r="Y167" s="828"/>
      <c r="Z167" s="828"/>
      <c r="AA167" s="828"/>
      <c r="AB167" s="828"/>
      <c r="AC167" s="828"/>
      <c r="AD167" s="891">
        <f t="shared" si="118"/>
        <v>0</v>
      </c>
      <c r="AE167" s="592">
        <f t="shared" si="119"/>
        <v>0</v>
      </c>
      <c r="AF167" s="827"/>
      <c r="AG167" s="828"/>
      <c r="AH167" s="829"/>
      <c r="AI167" s="829"/>
      <c r="AJ167" s="827"/>
      <c r="AK167" s="829"/>
      <c r="AL167" s="828"/>
      <c r="AM167" s="828"/>
      <c r="AN167" s="593">
        <f t="shared" si="120"/>
        <v>0</v>
      </c>
      <c r="AP167" s="664"/>
      <c r="AQ167" s="664"/>
      <c r="AR167" s="664"/>
      <c r="AU167" s="1135"/>
      <c r="AV167" s="197"/>
      <c r="AW167" s="1136"/>
    </row>
    <row r="168" spans="5:49" ht="14.25">
      <c r="E168" s="128"/>
      <c r="F168" s="488" t="s">
        <v>796</v>
      </c>
      <c r="G168" s="229"/>
      <c r="H168" s="828"/>
      <c r="I168" s="828"/>
      <c r="J168" s="828"/>
      <c r="K168" s="828"/>
      <c r="L168" s="828"/>
      <c r="M168" s="828"/>
      <c r="N168" s="888">
        <f t="shared" si="117"/>
        <v>0</v>
      </c>
      <c r="O168" s="828"/>
      <c r="P168" s="828"/>
      <c r="Q168" s="828"/>
      <c r="R168" s="828"/>
      <c r="S168" s="828"/>
      <c r="T168" s="828"/>
      <c r="U168" s="828"/>
      <c r="V168" s="828"/>
      <c r="W168" s="828"/>
      <c r="X168" s="828"/>
      <c r="Y168" s="828"/>
      <c r="Z168" s="828"/>
      <c r="AA168" s="828"/>
      <c r="AB168" s="828"/>
      <c r="AC168" s="828"/>
      <c r="AD168" s="891">
        <f t="shared" si="118"/>
        <v>0</v>
      </c>
      <c r="AE168" s="592">
        <f t="shared" si="119"/>
        <v>0</v>
      </c>
      <c r="AF168" s="827"/>
      <c r="AG168" s="828"/>
      <c r="AH168" s="829"/>
      <c r="AI168" s="829"/>
      <c r="AJ168" s="827"/>
      <c r="AK168" s="829"/>
      <c r="AL168" s="828"/>
      <c r="AM168" s="828"/>
      <c r="AN168" s="593">
        <f t="shared" si="120"/>
        <v>0</v>
      </c>
      <c r="AP168" s="664"/>
      <c r="AQ168" s="664"/>
      <c r="AR168" s="664"/>
      <c r="AU168" s="1135"/>
      <c r="AV168" s="197"/>
      <c r="AW168" s="1136"/>
    </row>
    <row r="169" spans="5:49" ht="14.25">
      <c r="E169" s="128"/>
      <c r="F169" s="488" t="s">
        <v>797</v>
      </c>
      <c r="G169" s="229"/>
      <c r="H169" s="828"/>
      <c r="I169" s="828"/>
      <c r="J169" s="828"/>
      <c r="K169" s="828"/>
      <c r="L169" s="828"/>
      <c r="M169" s="828"/>
      <c r="N169" s="888">
        <f t="shared" si="117"/>
        <v>0</v>
      </c>
      <c r="O169" s="828"/>
      <c r="P169" s="828"/>
      <c r="Q169" s="828"/>
      <c r="R169" s="828"/>
      <c r="S169" s="828"/>
      <c r="T169" s="828"/>
      <c r="U169" s="828"/>
      <c r="V169" s="828"/>
      <c r="W169" s="828"/>
      <c r="X169" s="828"/>
      <c r="Y169" s="828"/>
      <c r="Z169" s="828"/>
      <c r="AA169" s="828"/>
      <c r="AB169" s="828"/>
      <c r="AC169" s="828"/>
      <c r="AD169" s="891">
        <f t="shared" si="118"/>
        <v>0</v>
      </c>
      <c r="AE169" s="592">
        <f t="shared" si="119"/>
        <v>0</v>
      </c>
      <c r="AF169" s="827"/>
      <c r="AG169" s="828"/>
      <c r="AH169" s="829"/>
      <c r="AI169" s="829"/>
      <c r="AJ169" s="827"/>
      <c r="AK169" s="829"/>
      <c r="AL169" s="828"/>
      <c r="AM169" s="828"/>
      <c r="AN169" s="593">
        <f t="shared" si="120"/>
        <v>0</v>
      </c>
      <c r="AP169" s="664"/>
      <c r="AQ169" s="664"/>
      <c r="AR169" s="664"/>
      <c r="AU169" s="1135"/>
      <c r="AV169" s="197"/>
      <c r="AW169" s="1136"/>
    </row>
    <row r="170" spans="5:49" ht="14.25">
      <c r="E170" s="128"/>
      <c r="F170" s="487" t="s">
        <v>538</v>
      </c>
      <c r="G170" s="229"/>
      <c r="H170" s="828"/>
      <c r="I170" s="828"/>
      <c r="J170" s="828"/>
      <c r="K170" s="828"/>
      <c r="L170" s="828"/>
      <c r="M170" s="828"/>
      <c r="N170" s="888">
        <f t="shared" si="117"/>
        <v>0</v>
      </c>
      <c r="O170" s="828"/>
      <c r="P170" s="828"/>
      <c r="Q170" s="828"/>
      <c r="R170" s="828"/>
      <c r="S170" s="828"/>
      <c r="T170" s="828"/>
      <c r="U170" s="828"/>
      <c r="V170" s="828"/>
      <c r="W170" s="828"/>
      <c r="X170" s="828"/>
      <c r="Y170" s="828"/>
      <c r="Z170" s="828"/>
      <c r="AA170" s="828"/>
      <c r="AB170" s="828"/>
      <c r="AC170" s="828"/>
      <c r="AD170" s="891">
        <f t="shared" si="118"/>
        <v>0</v>
      </c>
      <c r="AE170" s="592">
        <f t="shared" si="119"/>
        <v>0</v>
      </c>
      <c r="AF170" s="827"/>
      <c r="AG170" s="828"/>
      <c r="AH170" s="829"/>
      <c r="AI170" s="829"/>
      <c r="AJ170" s="827"/>
      <c r="AK170" s="829"/>
      <c r="AL170" s="828"/>
      <c r="AM170" s="828"/>
      <c r="AN170" s="593">
        <f t="shared" si="120"/>
        <v>0</v>
      </c>
      <c r="AP170" s="664"/>
      <c r="AQ170" s="664"/>
      <c r="AR170" s="664"/>
      <c r="AU170" s="1135"/>
      <c r="AV170" s="197"/>
      <c r="AW170" s="1136"/>
    </row>
    <row r="171" spans="5:49" ht="14.25">
      <c r="E171" s="128"/>
      <c r="F171" s="487" t="s">
        <v>882</v>
      </c>
      <c r="G171" s="229"/>
      <c r="H171" s="828"/>
      <c r="I171" s="828"/>
      <c r="J171" s="828"/>
      <c r="K171" s="828"/>
      <c r="L171" s="828"/>
      <c r="M171" s="828"/>
      <c r="N171" s="888">
        <f t="shared" si="117"/>
        <v>0</v>
      </c>
      <c r="O171" s="828"/>
      <c r="P171" s="828"/>
      <c r="Q171" s="828"/>
      <c r="R171" s="828"/>
      <c r="S171" s="828"/>
      <c r="T171" s="828"/>
      <c r="U171" s="828"/>
      <c r="V171" s="828"/>
      <c r="W171" s="828"/>
      <c r="X171" s="828"/>
      <c r="Y171" s="828"/>
      <c r="Z171" s="828"/>
      <c r="AA171" s="828"/>
      <c r="AB171" s="828"/>
      <c r="AC171" s="828"/>
      <c r="AD171" s="891">
        <f t="shared" si="118"/>
        <v>0</v>
      </c>
      <c r="AE171" s="592">
        <f t="shared" si="119"/>
        <v>0</v>
      </c>
      <c r="AF171" s="827"/>
      <c r="AG171" s="828"/>
      <c r="AH171" s="829"/>
      <c r="AI171" s="829"/>
      <c r="AJ171" s="827"/>
      <c r="AK171" s="829"/>
      <c r="AL171" s="828"/>
      <c r="AM171" s="828"/>
      <c r="AN171" s="593">
        <f t="shared" si="120"/>
        <v>0</v>
      </c>
      <c r="AP171" s="664"/>
      <c r="AQ171" s="664"/>
      <c r="AR171" s="664"/>
      <c r="AU171" s="1135"/>
      <c r="AV171" s="197"/>
      <c r="AW171" s="1136"/>
    </row>
    <row r="172" spans="5:49" thickBot="1">
      <c r="E172" s="130"/>
      <c r="F172" s="487"/>
      <c r="G172" s="197"/>
      <c r="H172" s="603"/>
      <c r="I172" s="603"/>
      <c r="J172" s="603"/>
      <c r="K172" s="603"/>
      <c r="L172" s="603"/>
      <c r="M172" s="603"/>
      <c r="N172" s="562"/>
      <c r="O172" s="603"/>
      <c r="P172" s="603"/>
      <c r="Q172" s="603"/>
      <c r="R172" s="603"/>
      <c r="S172" s="603"/>
      <c r="T172" s="603"/>
      <c r="U172" s="603"/>
      <c r="V172" s="603"/>
      <c r="W172" s="603"/>
      <c r="X172" s="603"/>
      <c r="Y172" s="603"/>
      <c r="Z172" s="603"/>
      <c r="AA172" s="603"/>
      <c r="AB172" s="603"/>
      <c r="AC172" s="603"/>
      <c r="AD172" s="604"/>
      <c r="AE172" s="604"/>
      <c r="AF172" s="602"/>
      <c r="AG172" s="603"/>
      <c r="AH172" s="605"/>
      <c r="AI172" s="605"/>
      <c r="AJ172" s="602"/>
      <c r="AK172" s="605"/>
      <c r="AL172" s="603"/>
      <c r="AM172" s="603"/>
      <c r="AN172" s="606"/>
      <c r="AP172" s="664"/>
      <c r="AQ172" s="664"/>
      <c r="AR172" s="664"/>
      <c r="AU172" s="1135"/>
      <c r="AV172" s="197"/>
      <c r="AW172" s="1136"/>
    </row>
    <row r="173" spans="5:49">
      <c r="E173" s="128"/>
      <c r="F173" s="175" t="s">
        <v>751</v>
      </c>
      <c r="G173" s="229"/>
      <c r="H173" s="644">
        <f t="shared" ref="H173:AN173" si="121">SUM(H174:H175)</f>
        <v>0</v>
      </c>
      <c r="I173" s="644">
        <f t="shared" si="121"/>
        <v>0</v>
      </c>
      <c r="J173" s="644">
        <f t="shared" si="121"/>
        <v>0</v>
      </c>
      <c r="K173" s="644">
        <f>SUM(K174:K175)</f>
        <v>0</v>
      </c>
      <c r="L173" s="644">
        <f t="shared" si="121"/>
        <v>0</v>
      </c>
      <c r="M173" s="644">
        <f t="shared" si="121"/>
        <v>0</v>
      </c>
      <c r="N173" s="899">
        <f t="shared" si="121"/>
        <v>0</v>
      </c>
      <c r="O173" s="644">
        <f t="shared" si="121"/>
        <v>0</v>
      </c>
      <c r="P173" s="644">
        <f t="shared" si="121"/>
        <v>0</v>
      </c>
      <c r="Q173" s="644">
        <f>SUM(Q174:Q175)</f>
        <v>0</v>
      </c>
      <c r="R173" s="644">
        <f t="shared" si="121"/>
        <v>0</v>
      </c>
      <c r="S173" s="644">
        <f t="shared" si="121"/>
        <v>0</v>
      </c>
      <c r="T173" s="644">
        <f t="shared" si="121"/>
        <v>0</v>
      </c>
      <c r="U173" s="644">
        <f t="shared" si="121"/>
        <v>0</v>
      </c>
      <c r="V173" s="644">
        <f t="shared" si="121"/>
        <v>0</v>
      </c>
      <c r="W173" s="644">
        <f t="shared" si="121"/>
        <v>0</v>
      </c>
      <c r="X173" s="644">
        <f t="shared" si="121"/>
        <v>0</v>
      </c>
      <c r="Y173" s="644">
        <f t="shared" si="121"/>
        <v>0</v>
      </c>
      <c r="Z173" s="644">
        <f t="shared" si="121"/>
        <v>0</v>
      </c>
      <c r="AA173" s="644">
        <f t="shared" si="121"/>
        <v>0</v>
      </c>
      <c r="AB173" s="644">
        <f t="shared" si="121"/>
        <v>0</v>
      </c>
      <c r="AC173" s="644">
        <f t="shared" si="121"/>
        <v>0</v>
      </c>
      <c r="AD173" s="900">
        <f t="shared" si="121"/>
        <v>0</v>
      </c>
      <c r="AE173" s="645">
        <f t="shared" si="121"/>
        <v>0</v>
      </c>
      <c r="AF173" s="643">
        <f t="shared" si="121"/>
        <v>0</v>
      </c>
      <c r="AG173" s="644">
        <f t="shared" si="121"/>
        <v>0</v>
      </c>
      <c r="AH173" s="645">
        <f t="shared" si="121"/>
        <v>0</v>
      </c>
      <c r="AI173" s="645">
        <f>SUM(AI174:AI175)</f>
        <v>0</v>
      </c>
      <c r="AJ173" s="643">
        <f t="shared" si="121"/>
        <v>0</v>
      </c>
      <c r="AK173" s="645">
        <f t="shared" si="121"/>
        <v>0</v>
      </c>
      <c r="AL173" s="644">
        <f t="shared" si="121"/>
        <v>0</v>
      </c>
      <c r="AM173" s="644">
        <f t="shared" si="121"/>
        <v>0</v>
      </c>
      <c r="AN173" s="646">
        <f t="shared" si="121"/>
        <v>0</v>
      </c>
      <c r="AP173" s="664"/>
      <c r="AQ173" s="664"/>
      <c r="AR173" s="664"/>
      <c r="AU173" s="1135"/>
      <c r="AV173" s="197"/>
      <c r="AW173" s="1136"/>
    </row>
    <row r="174" spans="5:49" ht="14.25">
      <c r="E174" s="128"/>
      <c r="F174" s="160" t="s">
        <v>702</v>
      </c>
      <c r="G174" s="229"/>
      <c r="H174" s="831"/>
      <c r="I174" s="831"/>
      <c r="J174" s="828"/>
      <c r="K174" s="828"/>
      <c r="L174" s="828"/>
      <c r="M174" s="828"/>
      <c r="N174" s="888">
        <f>SUM(H174:M174)</f>
        <v>0</v>
      </c>
      <c r="O174" s="828"/>
      <c r="P174" s="828"/>
      <c r="Q174" s="828"/>
      <c r="R174" s="828"/>
      <c r="S174" s="828"/>
      <c r="T174" s="828"/>
      <c r="U174" s="828"/>
      <c r="V174" s="828"/>
      <c r="W174" s="828"/>
      <c r="X174" s="828"/>
      <c r="Y174" s="828"/>
      <c r="Z174" s="828"/>
      <c r="AA174" s="828"/>
      <c r="AB174" s="828"/>
      <c r="AC174" s="828"/>
      <c r="AD174" s="891">
        <f>SUM(O174:AC174)</f>
        <v>0</v>
      </c>
      <c r="AE174" s="592">
        <f>N174+AD174</f>
        <v>0</v>
      </c>
      <c r="AF174" s="827"/>
      <c r="AG174" s="828"/>
      <c r="AH174" s="829"/>
      <c r="AI174" s="829"/>
      <c r="AJ174" s="827"/>
      <c r="AK174" s="829"/>
      <c r="AL174" s="828"/>
      <c r="AM174" s="828"/>
      <c r="AN174" s="593">
        <f>SUM(AE174:AM174)</f>
        <v>0</v>
      </c>
      <c r="AP174" s="664"/>
      <c r="AQ174" s="664"/>
      <c r="AR174" s="664"/>
      <c r="AU174" s="1135"/>
      <c r="AV174" s="197"/>
      <c r="AW174" s="1136"/>
    </row>
    <row r="175" spans="5:49" ht="14.25">
      <c r="E175" s="128"/>
      <c r="F175" s="160" t="s">
        <v>832</v>
      </c>
      <c r="G175" s="229"/>
      <c r="H175" s="831"/>
      <c r="I175" s="831"/>
      <c r="J175" s="828"/>
      <c r="K175" s="828"/>
      <c r="L175" s="828"/>
      <c r="M175" s="828"/>
      <c r="N175" s="888">
        <f>SUM(H175:M175)</f>
        <v>0</v>
      </c>
      <c r="O175" s="828"/>
      <c r="P175" s="828"/>
      <c r="Q175" s="828"/>
      <c r="R175" s="828"/>
      <c r="S175" s="828"/>
      <c r="T175" s="828"/>
      <c r="U175" s="828"/>
      <c r="V175" s="828"/>
      <c r="W175" s="828"/>
      <c r="X175" s="828"/>
      <c r="Y175" s="828"/>
      <c r="Z175" s="828"/>
      <c r="AA175" s="828"/>
      <c r="AB175" s="828"/>
      <c r="AC175" s="828"/>
      <c r="AD175" s="891">
        <f>SUM(O175:AC175)</f>
        <v>0</v>
      </c>
      <c r="AE175" s="592">
        <f>N175+AD175</f>
        <v>0</v>
      </c>
      <c r="AF175" s="827"/>
      <c r="AG175" s="828"/>
      <c r="AH175" s="829"/>
      <c r="AI175" s="829"/>
      <c r="AJ175" s="827"/>
      <c r="AK175" s="829"/>
      <c r="AL175" s="828"/>
      <c r="AM175" s="828"/>
      <c r="AN175" s="593">
        <f>SUM(AE175:AM175)</f>
        <v>0</v>
      </c>
      <c r="AP175" s="664"/>
      <c r="AQ175" s="664"/>
      <c r="AR175" s="664"/>
      <c r="AU175" s="1135"/>
      <c r="AV175" s="197"/>
      <c r="AW175" s="1136"/>
    </row>
    <row r="176" spans="5:49" ht="14.25">
      <c r="E176" s="128"/>
      <c r="F176" s="897" t="s">
        <v>435</v>
      </c>
      <c r="G176" s="229"/>
      <c r="H176" s="640">
        <f t="shared" ref="H176:AN176" si="122">SUM(H177:H186)</f>
        <v>0</v>
      </c>
      <c r="I176" s="640">
        <f t="shared" si="122"/>
        <v>0</v>
      </c>
      <c r="J176" s="640">
        <f t="shared" si="122"/>
        <v>0</v>
      </c>
      <c r="K176" s="640">
        <f t="shared" si="122"/>
        <v>0</v>
      </c>
      <c r="L176" s="640">
        <f t="shared" si="122"/>
        <v>0</v>
      </c>
      <c r="M176" s="640">
        <f t="shared" si="122"/>
        <v>0</v>
      </c>
      <c r="N176" s="879">
        <f t="shared" si="122"/>
        <v>0</v>
      </c>
      <c r="O176" s="640">
        <f t="shared" si="122"/>
        <v>0</v>
      </c>
      <c r="P176" s="640">
        <f t="shared" si="122"/>
        <v>0</v>
      </c>
      <c r="Q176" s="640">
        <f t="shared" si="122"/>
        <v>0</v>
      </c>
      <c r="R176" s="640">
        <f t="shared" si="122"/>
        <v>0</v>
      </c>
      <c r="S176" s="640">
        <f t="shared" si="122"/>
        <v>0</v>
      </c>
      <c r="T176" s="640">
        <f t="shared" si="122"/>
        <v>0</v>
      </c>
      <c r="U176" s="640">
        <f t="shared" si="122"/>
        <v>0</v>
      </c>
      <c r="V176" s="640">
        <f t="shared" si="122"/>
        <v>0</v>
      </c>
      <c r="W176" s="640">
        <f t="shared" si="122"/>
        <v>0</v>
      </c>
      <c r="X176" s="640">
        <f t="shared" si="122"/>
        <v>0</v>
      </c>
      <c r="Y176" s="640">
        <f t="shared" si="122"/>
        <v>0</v>
      </c>
      <c r="Z176" s="640">
        <f t="shared" si="122"/>
        <v>0</v>
      </c>
      <c r="AA176" s="640">
        <f t="shared" si="122"/>
        <v>0</v>
      </c>
      <c r="AB176" s="640">
        <f t="shared" si="122"/>
        <v>0</v>
      </c>
      <c r="AC176" s="640">
        <f t="shared" si="122"/>
        <v>0</v>
      </c>
      <c r="AD176" s="892">
        <f t="shared" si="122"/>
        <v>0</v>
      </c>
      <c r="AE176" s="641">
        <f t="shared" si="122"/>
        <v>0</v>
      </c>
      <c r="AF176" s="832">
        <f t="shared" si="122"/>
        <v>0</v>
      </c>
      <c r="AG176" s="640">
        <f t="shared" si="122"/>
        <v>0</v>
      </c>
      <c r="AH176" s="641">
        <f t="shared" si="122"/>
        <v>0</v>
      </c>
      <c r="AI176" s="641">
        <f>SUM(AI177:AI186)</f>
        <v>0</v>
      </c>
      <c r="AJ176" s="832">
        <f t="shared" si="122"/>
        <v>0</v>
      </c>
      <c r="AK176" s="641">
        <f t="shared" si="122"/>
        <v>0</v>
      </c>
      <c r="AL176" s="640">
        <f t="shared" si="122"/>
        <v>0</v>
      </c>
      <c r="AM176" s="640">
        <f t="shared" si="122"/>
        <v>0</v>
      </c>
      <c r="AN176" s="642">
        <f t="shared" si="122"/>
        <v>0</v>
      </c>
      <c r="AP176" s="664"/>
      <c r="AQ176" s="664"/>
      <c r="AR176" s="664"/>
      <c r="AU176" s="1135"/>
      <c r="AV176" s="197"/>
      <c r="AW176" s="1136"/>
    </row>
    <row r="177" spans="5:49" ht="14.25">
      <c r="E177" s="128"/>
      <c r="F177" s="487" t="s">
        <v>714</v>
      </c>
      <c r="G177" s="229"/>
      <c r="H177" s="831"/>
      <c r="I177" s="831"/>
      <c r="J177" s="828"/>
      <c r="K177" s="828"/>
      <c r="L177" s="828"/>
      <c r="M177" s="828"/>
      <c r="N177" s="888">
        <f t="shared" ref="N177:N186" si="123">SUM(H177:M177)</f>
        <v>0</v>
      </c>
      <c r="O177" s="828"/>
      <c r="P177" s="828"/>
      <c r="Q177" s="828"/>
      <c r="R177" s="828"/>
      <c r="S177" s="828"/>
      <c r="T177" s="828"/>
      <c r="U177" s="828"/>
      <c r="V177" s="828"/>
      <c r="W177" s="828"/>
      <c r="X177" s="828"/>
      <c r="Y177" s="828"/>
      <c r="Z177" s="828"/>
      <c r="AA177" s="828"/>
      <c r="AB177" s="828"/>
      <c r="AC177" s="828"/>
      <c r="AD177" s="891">
        <f t="shared" ref="AD177:AD186" si="124">SUM(O177:AC177)</f>
        <v>0</v>
      </c>
      <c r="AE177" s="592">
        <f t="shared" ref="AE177:AE186" si="125">N177+AD177</f>
        <v>0</v>
      </c>
      <c r="AF177" s="827"/>
      <c r="AG177" s="828"/>
      <c r="AH177" s="829"/>
      <c r="AI177" s="829"/>
      <c r="AJ177" s="827"/>
      <c r="AK177" s="829"/>
      <c r="AL177" s="828"/>
      <c r="AM177" s="828"/>
      <c r="AN177" s="593">
        <f t="shared" ref="AN177:AN186" si="126">SUM(AE177:AM177)</f>
        <v>0</v>
      </c>
      <c r="AP177" s="664"/>
      <c r="AQ177" s="664"/>
      <c r="AR177" s="664"/>
      <c r="AU177" s="1135"/>
      <c r="AV177" s="197"/>
      <c r="AW177" s="1136"/>
    </row>
    <row r="178" spans="5:49" ht="14.25">
      <c r="E178" s="128"/>
      <c r="F178" s="487" t="s">
        <v>79</v>
      </c>
      <c r="G178" s="229"/>
      <c r="H178" s="831"/>
      <c r="I178" s="831"/>
      <c r="J178" s="828"/>
      <c r="K178" s="828"/>
      <c r="L178" s="828"/>
      <c r="M178" s="828"/>
      <c r="N178" s="888">
        <f t="shared" si="123"/>
        <v>0</v>
      </c>
      <c r="O178" s="828"/>
      <c r="P178" s="828"/>
      <c r="Q178" s="828"/>
      <c r="R178" s="828"/>
      <c r="S178" s="828"/>
      <c r="T178" s="828"/>
      <c r="U178" s="828"/>
      <c r="V178" s="828"/>
      <c r="W178" s="828"/>
      <c r="X178" s="828"/>
      <c r="Y178" s="828"/>
      <c r="Z178" s="828"/>
      <c r="AA178" s="828"/>
      <c r="AB178" s="828"/>
      <c r="AC178" s="828"/>
      <c r="AD178" s="891">
        <f t="shared" si="124"/>
        <v>0</v>
      </c>
      <c r="AE178" s="592">
        <f t="shared" si="125"/>
        <v>0</v>
      </c>
      <c r="AF178" s="827"/>
      <c r="AG178" s="828"/>
      <c r="AH178" s="829"/>
      <c r="AI178" s="829"/>
      <c r="AJ178" s="827"/>
      <c r="AK178" s="829"/>
      <c r="AL178" s="828"/>
      <c r="AM178" s="828"/>
      <c r="AN178" s="593">
        <f t="shared" si="126"/>
        <v>0</v>
      </c>
      <c r="AP178" s="664"/>
      <c r="AQ178" s="664"/>
      <c r="AR178" s="664"/>
      <c r="AU178" s="1135"/>
      <c r="AV178" s="197"/>
      <c r="AW178" s="1136"/>
    </row>
    <row r="179" spans="5:49" ht="14.25">
      <c r="E179" s="128"/>
      <c r="F179" s="488" t="s">
        <v>288</v>
      </c>
      <c r="G179" s="229"/>
      <c r="H179" s="831"/>
      <c r="I179" s="831"/>
      <c r="J179" s="828"/>
      <c r="K179" s="828"/>
      <c r="L179" s="828"/>
      <c r="M179" s="828"/>
      <c r="N179" s="888">
        <f t="shared" si="123"/>
        <v>0</v>
      </c>
      <c r="O179" s="828"/>
      <c r="P179" s="828"/>
      <c r="Q179" s="828"/>
      <c r="R179" s="828"/>
      <c r="S179" s="828"/>
      <c r="T179" s="828"/>
      <c r="U179" s="828"/>
      <c r="V179" s="828"/>
      <c r="W179" s="828"/>
      <c r="X179" s="828"/>
      <c r="Y179" s="828"/>
      <c r="Z179" s="828"/>
      <c r="AA179" s="828"/>
      <c r="AB179" s="828"/>
      <c r="AC179" s="828"/>
      <c r="AD179" s="891">
        <f t="shared" si="124"/>
        <v>0</v>
      </c>
      <c r="AE179" s="592">
        <f t="shared" si="125"/>
        <v>0</v>
      </c>
      <c r="AF179" s="827"/>
      <c r="AG179" s="828"/>
      <c r="AH179" s="829"/>
      <c r="AI179" s="829"/>
      <c r="AJ179" s="827"/>
      <c r="AK179" s="829"/>
      <c r="AL179" s="828"/>
      <c r="AM179" s="828"/>
      <c r="AN179" s="593">
        <f t="shared" si="126"/>
        <v>0</v>
      </c>
      <c r="AP179" s="664"/>
      <c r="AQ179" s="664"/>
      <c r="AR179" s="664"/>
      <c r="AU179" s="1135"/>
      <c r="AV179" s="197"/>
      <c r="AW179" s="1136"/>
    </row>
    <row r="180" spans="5:49" ht="14.25">
      <c r="E180" s="128"/>
      <c r="F180" s="488" t="s">
        <v>829</v>
      </c>
      <c r="G180" s="229"/>
      <c r="H180" s="831"/>
      <c r="I180" s="831"/>
      <c r="J180" s="828"/>
      <c r="K180" s="828"/>
      <c r="L180" s="828"/>
      <c r="M180" s="828"/>
      <c r="N180" s="888">
        <f t="shared" si="123"/>
        <v>0</v>
      </c>
      <c r="O180" s="828"/>
      <c r="P180" s="828"/>
      <c r="Q180" s="828"/>
      <c r="R180" s="828"/>
      <c r="S180" s="828"/>
      <c r="T180" s="828"/>
      <c r="U180" s="828"/>
      <c r="V180" s="828"/>
      <c r="W180" s="828"/>
      <c r="X180" s="828"/>
      <c r="Y180" s="828"/>
      <c r="Z180" s="828"/>
      <c r="AA180" s="828"/>
      <c r="AB180" s="828"/>
      <c r="AC180" s="828"/>
      <c r="AD180" s="891">
        <f t="shared" si="124"/>
        <v>0</v>
      </c>
      <c r="AE180" s="592">
        <f t="shared" si="125"/>
        <v>0</v>
      </c>
      <c r="AF180" s="827"/>
      <c r="AG180" s="828"/>
      <c r="AH180" s="829"/>
      <c r="AI180" s="829"/>
      <c r="AJ180" s="827"/>
      <c r="AK180" s="829"/>
      <c r="AL180" s="828"/>
      <c r="AM180" s="828"/>
      <c r="AN180" s="593">
        <f t="shared" si="126"/>
        <v>0</v>
      </c>
      <c r="AP180" s="664"/>
      <c r="AQ180" s="664"/>
      <c r="AR180" s="664"/>
      <c r="AU180" s="1135"/>
      <c r="AV180" s="197"/>
      <c r="AW180" s="1136"/>
    </row>
    <row r="181" spans="5:49" ht="14.25">
      <c r="E181" s="128"/>
      <c r="F181" s="488" t="s">
        <v>607</v>
      </c>
      <c r="G181" s="229"/>
      <c r="H181" s="831"/>
      <c r="I181" s="831"/>
      <c r="J181" s="828"/>
      <c r="K181" s="828"/>
      <c r="L181" s="828"/>
      <c r="M181" s="828"/>
      <c r="N181" s="888">
        <f t="shared" si="123"/>
        <v>0</v>
      </c>
      <c r="O181" s="828"/>
      <c r="P181" s="828"/>
      <c r="Q181" s="828"/>
      <c r="R181" s="828"/>
      <c r="S181" s="828"/>
      <c r="T181" s="828"/>
      <c r="U181" s="828"/>
      <c r="V181" s="828"/>
      <c r="W181" s="828"/>
      <c r="X181" s="828"/>
      <c r="Y181" s="828"/>
      <c r="Z181" s="828"/>
      <c r="AA181" s="828"/>
      <c r="AB181" s="828"/>
      <c r="AC181" s="828"/>
      <c r="AD181" s="891">
        <f t="shared" si="124"/>
        <v>0</v>
      </c>
      <c r="AE181" s="592">
        <f t="shared" si="125"/>
        <v>0</v>
      </c>
      <c r="AF181" s="827"/>
      <c r="AG181" s="828"/>
      <c r="AH181" s="829"/>
      <c r="AI181" s="829"/>
      <c r="AJ181" s="827"/>
      <c r="AK181" s="829"/>
      <c r="AL181" s="828"/>
      <c r="AM181" s="828"/>
      <c r="AN181" s="593">
        <f t="shared" si="126"/>
        <v>0</v>
      </c>
      <c r="AP181" s="664"/>
      <c r="AQ181" s="664"/>
      <c r="AR181" s="664"/>
      <c r="AU181" s="1135"/>
      <c r="AV181" s="197"/>
      <c r="AW181" s="1136"/>
    </row>
    <row r="182" spans="5:49" ht="14.25">
      <c r="E182" s="128"/>
      <c r="F182" s="488" t="s">
        <v>886</v>
      </c>
      <c r="G182" s="229"/>
      <c r="H182" s="831"/>
      <c r="I182" s="831"/>
      <c r="J182" s="828"/>
      <c r="K182" s="828"/>
      <c r="L182" s="828"/>
      <c r="M182" s="828"/>
      <c r="N182" s="888">
        <f t="shared" si="123"/>
        <v>0</v>
      </c>
      <c r="O182" s="828"/>
      <c r="P182" s="828"/>
      <c r="Q182" s="828"/>
      <c r="R182" s="828"/>
      <c r="S182" s="828"/>
      <c r="T182" s="828"/>
      <c r="U182" s="828"/>
      <c r="V182" s="828"/>
      <c r="W182" s="828"/>
      <c r="X182" s="828"/>
      <c r="Y182" s="828"/>
      <c r="Z182" s="828"/>
      <c r="AA182" s="828"/>
      <c r="AB182" s="828"/>
      <c r="AC182" s="828"/>
      <c r="AD182" s="891">
        <f t="shared" si="124"/>
        <v>0</v>
      </c>
      <c r="AE182" s="592">
        <f t="shared" si="125"/>
        <v>0</v>
      </c>
      <c r="AF182" s="827"/>
      <c r="AG182" s="828"/>
      <c r="AH182" s="829"/>
      <c r="AI182" s="829"/>
      <c r="AJ182" s="827"/>
      <c r="AK182" s="829"/>
      <c r="AL182" s="828"/>
      <c r="AM182" s="828"/>
      <c r="AN182" s="593">
        <f t="shared" si="126"/>
        <v>0</v>
      </c>
      <c r="AP182" s="664"/>
      <c r="AQ182" s="664"/>
      <c r="AR182" s="664"/>
      <c r="AU182" s="1135"/>
      <c r="AV182" s="197"/>
      <c r="AW182" s="1136"/>
    </row>
    <row r="183" spans="5:49" ht="14.25">
      <c r="E183" s="128"/>
      <c r="F183" s="488" t="s">
        <v>796</v>
      </c>
      <c r="G183" s="229"/>
      <c r="H183" s="831"/>
      <c r="I183" s="831"/>
      <c r="J183" s="828"/>
      <c r="K183" s="828"/>
      <c r="L183" s="828"/>
      <c r="M183" s="828"/>
      <c r="N183" s="888">
        <f t="shared" si="123"/>
        <v>0</v>
      </c>
      <c r="O183" s="828"/>
      <c r="P183" s="828"/>
      <c r="Q183" s="828"/>
      <c r="R183" s="828"/>
      <c r="S183" s="828"/>
      <c r="T183" s="828"/>
      <c r="U183" s="828"/>
      <c r="V183" s="828"/>
      <c r="W183" s="828"/>
      <c r="X183" s="828"/>
      <c r="Y183" s="828"/>
      <c r="Z183" s="828"/>
      <c r="AA183" s="828"/>
      <c r="AB183" s="828"/>
      <c r="AC183" s="828"/>
      <c r="AD183" s="891">
        <f t="shared" si="124"/>
        <v>0</v>
      </c>
      <c r="AE183" s="592">
        <f t="shared" si="125"/>
        <v>0</v>
      </c>
      <c r="AF183" s="827"/>
      <c r="AG183" s="828"/>
      <c r="AH183" s="829"/>
      <c r="AI183" s="829"/>
      <c r="AJ183" s="827"/>
      <c r="AK183" s="829"/>
      <c r="AL183" s="828"/>
      <c r="AM183" s="828"/>
      <c r="AN183" s="593">
        <f t="shared" si="126"/>
        <v>0</v>
      </c>
      <c r="AP183" s="664"/>
      <c r="AQ183" s="664"/>
      <c r="AR183" s="664"/>
      <c r="AU183" s="1135"/>
      <c r="AV183" s="197"/>
      <c r="AW183" s="1136"/>
    </row>
    <row r="184" spans="5:49" ht="14.25">
      <c r="E184" s="128"/>
      <c r="F184" s="488" t="s">
        <v>797</v>
      </c>
      <c r="G184" s="229"/>
      <c r="H184" s="831"/>
      <c r="I184" s="831"/>
      <c r="J184" s="828"/>
      <c r="K184" s="828"/>
      <c r="L184" s="828"/>
      <c r="M184" s="828"/>
      <c r="N184" s="888">
        <f t="shared" si="123"/>
        <v>0</v>
      </c>
      <c r="O184" s="828"/>
      <c r="P184" s="828"/>
      <c r="Q184" s="828"/>
      <c r="R184" s="828"/>
      <c r="S184" s="828"/>
      <c r="T184" s="828"/>
      <c r="U184" s="828"/>
      <c r="V184" s="828"/>
      <c r="W184" s="828"/>
      <c r="X184" s="828"/>
      <c r="Y184" s="828"/>
      <c r="Z184" s="828"/>
      <c r="AA184" s="828"/>
      <c r="AB184" s="828"/>
      <c r="AC184" s="828"/>
      <c r="AD184" s="891">
        <f t="shared" si="124"/>
        <v>0</v>
      </c>
      <c r="AE184" s="592">
        <f t="shared" si="125"/>
        <v>0</v>
      </c>
      <c r="AF184" s="827"/>
      <c r="AG184" s="828"/>
      <c r="AH184" s="829"/>
      <c r="AI184" s="829"/>
      <c r="AJ184" s="827"/>
      <c r="AK184" s="829"/>
      <c r="AL184" s="828"/>
      <c r="AM184" s="828"/>
      <c r="AN184" s="593">
        <f t="shared" si="126"/>
        <v>0</v>
      </c>
      <c r="AP184" s="664"/>
      <c r="AQ184" s="664"/>
      <c r="AR184" s="664"/>
      <c r="AU184" s="1135"/>
      <c r="AV184" s="197"/>
      <c r="AW184" s="1136"/>
    </row>
    <row r="185" spans="5:49" ht="14.25">
      <c r="E185" s="128"/>
      <c r="F185" s="487" t="s">
        <v>538</v>
      </c>
      <c r="G185" s="229"/>
      <c r="H185" s="831"/>
      <c r="I185" s="831"/>
      <c r="J185" s="828"/>
      <c r="K185" s="828"/>
      <c r="L185" s="828"/>
      <c r="M185" s="828"/>
      <c r="N185" s="888">
        <f t="shared" si="123"/>
        <v>0</v>
      </c>
      <c r="O185" s="828"/>
      <c r="P185" s="828"/>
      <c r="Q185" s="828"/>
      <c r="R185" s="828"/>
      <c r="S185" s="828"/>
      <c r="T185" s="828"/>
      <c r="U185" s="828"/>
      <c r="V185" s="828"/>
      <c r="W185" s="828"/>
      <c r="X185" s="828"/>
      <c r="Y185" s="828"/>
      <c r="Z185" s="828"/>
      <c r="AA185" s="828"/>
      <c r="AB185" s="828"/>
      <c r="AC185" s="828"/>
      <c r="AD185" s="891">
        <f t="shared" si="124"/>
        <v>0</v>
      </c>
      <c r="AE185" s="592">
        <f t="shared" si="125"/>
        <v>0</v>
      </c>
      <c r="AF185" s="827"/>
      <c r="AG185" s="828"/>
      <c r="AH185" s="829"/>
      <c r="AI185" s="829"/>
      <c r="AJ185" s="827"/>
      <c r="AK185" s="829"/>
      <c r="AL185" s="828"/>
      <c r="AM185" s="828"/>
      <c r="AN185" s="593">
        <f t="shared" si="126"/>
        <v>0</v>
      </c>
      <c r="AP185" s="664"/>
      <c r="AQ185" s="664"/>
      <c r="AR185" s="664"/>
      <c r="AU185" s="1135"/>
      <c r="AV185" s="197"/>
      <c r="AW185" s="1136"/>
    </row>
    <row r="186" spans="5:49" ht="14.25">
      <c r="E186" s="128"/>
      <c r="F186" s="487" t="s">
        <v>882</v>
      </c>
      <c r="G186" s="229"/>
      <c r="H186" s="831"/>
      <c r="I186" s="831"/>
      <c r="J186" s="828"/>
      <c r="K186" s="828"/>
      <c r="L186" s="828"/>
      <c r="M186" s="828"/>
      <c r="N186" s="888">
        <f t="shared" si="123"/>
        <v>0</v>
      </c>
      <c r="O186" s="828"/>
      <c r="P186" s="828"/>
      <c r="Q186" s="828"/>
      <c r="R186" s="828"/>
      <c r="S186" s="828"/>
      <c r="T186" s="828"/>
      <c r="U186" s="828"/>
      <c r="V186" s="828"/>
      <c r="W186" s="828"/>
      <c r="X186" s="828"/>
      <c r="Y186" s="828"/>
      <c r="Z186" s="828"/>
      <c r="AA186" s="828"/>
      <c r="AB186" s="828"/>
      <c r="AC186" s="828"/>
      <c r="AD186" s="891">
        <f t="shared" si="124"/>
        <v>0</v>
      </c>
      <c r="AE186" s="592">
        <f t="shared" si="125"/>
        <v>0</v>
      </c>
      <c r="AF186" s="827"/>
      <c r="AG186" s="828"/>
      <c r="AH186" s="829"/>
      <c r="AI186" s="829"/>
      <c r="AJ186" s="827"/>
      <c r="AK186" s="829"/>
      <c r="AL186" s="828"/>
      <c r="AM186" s="828"/>
      <c r="AN186" s="593">
        <f t="shared" si="126"/>
        <v>0</v>
      </c>
      <c r="AP186" s="664"/>
      <c r="AQ186" s="664"/>
      <c r="AR186" s="664"/>
      <c r="AU186" s="1135"/>
      <c r="AV186" s="197"/>
      <c r="AW186" s="1136"/>
    </row>
    <row r="187" spans="5:49" thickBot="1">
      <c r="E187" s="130"/>
      <c r="F187" s="487"/>
      <c r="G187" s="197"/>
      <c r="H187" s="603"/>
      <c r="I187" s="603"/>
      <c r="J187" s="603"/>
      <c r="K187" s="603"/>
      <c r="L187" s="603"/>
      <c r="M187" s="603"/>
      <c r="N187" s="562"/>
      <c r="O187" s="603"/>
      <c r="P187" s="603"/>
      <c r="Q187" s="603"/>
      <c r="R187" s="603"/>
      <c r="S187" s="603"/>
      <c r="T187" s="603"/>
      <c r="U187" s="603"/>
      <c r="V187" s="603"/>
      <c r="W187" s="603"/>
      <c r="X187" s="603"/>
      <c r="Y187" s="603"/>
      <c r="Z187" s="603"/>
      <c r="AA187" s="603"/>
      <c r="AB187" s="603"/>
      <c r="AC187" s="603"/>
      <c r="AD187" s="604"/>
      <c r="AE187" s="604"/>
      <c r="AF187" s="602"/>
      <c r="AG187" s="603"/>
      <c r="AH187" s="605"/>
      <c r="AI187" s="605"/>
      <c r="AJ187" s="602"/>
      <c r="AK187" s="605"/>
      <c r="AL187" s="603"/>
      <c r="AM187" s="603"/>
      <c r="AN187" s="606"/>
      <c r="AP187" s="664"/>
      <c r="AQ187" s="664"/>
      <c r="AR187" s="664"/>
      <c r="AU187" s="1135"/>
      <c r="AV187" s="197"/>
      <c r="AW187" s="1136"/>
    </row>
    <row r="188" spans="5:49">
      <c r="E188" s="128"/>
      <c r="F188" s="907"/>
      <c r="G188" s="229"/>
      <c r="H188" s="644">
        <f t="shared" ref="H188:AN188" si="127">SUM(H189:H190)</f>
        <v>0</v>
      </c>
      <c r="I188" s="644">
        <f t="shared" si="127"/>
        <v>0</v>
      </c>
      <c r="J188" s="644">
        <f t="shared" si="127"/>
        <v>0</v>
      </c>
      <c r="K188" s="644">
        <f t="shared" si="127"/>
        <v>0</v>
      </c>
      <c r="L188" s="644">
        <f t="shared" si="127"/>
        <v>0</v>
      </c>
      <c r="M188" s="644">
        <f t="shared" si="127"/>
        <v>0</v>
      </c>
      <c r="N188" s="899">
        <f t="shared" si="127"/>
        <v>0</v>
      </c>
      <c r="O188" s="644">
        <f t="shared" si="127"/>
        <v>0</v>
      </c>
      <c r="P188" s="644">
        <f t="shared" si="127"/>
        <v>0</v>
      </c>
      <c r="Q188" s="644">
        <f>SUM(Q189:Q190)</f>
        <v>0</v>
      </c>
      <c r="R188" s="644">
        <f t="shared" si="127"/>
        <v>0</v>
      </c>
      <c r="S188" s="644">
        <f t="shared" si="127"/>
        <v>0</v>
      </c>
      <c r="T188" s="644">
        <f t="shared" si="127"/>
        <v>0</v>
      </c>
      <c r="U188" s="644">
        <f t="shared" si="127"/>
        <v>0</v>
      </c>
      <c r="V188" s="644">
        <f t="shared" si="127"/>
        <v>0</v>
      </c>
      <c r="W188" s="644">
        <f t="shared" si="127"/>
        <v>0</v>
      </c>
      <c r="X188" s="644">
        <f t="shared" si="127"/>
        <v>0</v>
      </c>
      <c r="Y188" s="644">
        <f t="shared" si="127"/>
        <v>0</v>
      </c>
      <c r="Z188" s="644">
        <f t="shared" si="127"/>
        <v>0</v>
      </c>
      <c r="AA188" s="644">
        <f t="shared" si="127"/>
        <v>0</v>
      </c>
      <c r="AB188" s="644">
        <f t="shared" si="127"/>
        <v>0</v>
      </c>
      <c r="AC188" s="644">
        <f t="shared" si="127"/>
        <v>0</v>
      </c>
      <c r="AD188" s="900">
        <f t="shared" si="127"/>
        <v>0</v>
      </c>
      <c r="AE188" s="645">
        <f t="shared" si="127"/>
        <v>0</v>
      </c>
      <c r="AF188" s="643">
        <f t="shared" si="127"/>
        <v>0</v>
      </c>
      <c r="AG188" s="644">
        <f t="shared" si="127"/>
        <v>0</v>
      </c>
      <c r="AH188" s="645">
        <f t="shared" si="127"/>
        <v>0</v>
      </c>
      <c r="AI188" s="645">
        <f>SUM(AI189:AI190)</f>
        <v>0</v>
      </c>
      <c r="AJ188" s="643">
        <f t="shared" si="127"/>
        <v>0</v>
      </c>
      <c r="AK188" s="645">
        <f t="shared" si="127"/>
        <v>0</v>
      </c>
      <c r="AL188" s="644">
        <f t="shared" si="127"/>
        <v>0</v>
      </c>
      <c r="AM188" s="644">
        <f t="shared" si="127"/>
        <v>0</v>
      </c>
      <c r="AN188" s="646">
        <f t="shared" si="127"/>
        <v>0</v>
      </c>
      <c r="AP188" s="664"/>
      <c r="AQ188" s="664"/>
      <c r="AR188" s="664"/>
      <c r="AU188" s="1135"/>
      <c r="AV188" s="197"/>
      <c r="AW188" s="1136"/>
    </row>
    <row r="189" spans="5:49" ht="14.25">
      <c r="E189" s="128"/>
      <c r="F189" s="160" t="s">
        <v>702</v>
      </c>
      <c r="G189" s="229"/>
      <c r="H189" s="828"/>
      <c r="I189" s="828"/>
      <c r="J189" s="828"/>
      <c r="K189" s="828"/>
      <c r="L189" s="828"/>
      <c r="M189" s="828"/>
      <c r="N189" s="888">
        <f>SUM(H189:M189)</f>
        <v>0</v>
      </c>
      <c r="O189" s="828"/>
      <c r="P189" s="828"/>
      <c r="Q189" s="828"/>
      <c r="R189" s="828"/>
      <c r="S189" s="828"/>
      <c r="T189" s="828"/>
      <c r="U189" s="828"/>
      <c r="V189" s="828"/>
      <c r="W189" s="828"/>
      <c r="X189" s="828"/>
      <c r="Y189" s="828"/>
      <c r="Z189" s="828"/>
      <c r="AA189" s="828"/>
      <c r="AB189" s="828"/>
      <c r="AC189" s="828"/>
      <c r="AD189" s="891">
        <f>SUM(O189:AC189)</f>
        <v>0</v>
      </c>
      <c r="AE189" s="592">
        <f>N189+AD189</f>
        <v>0</v>
      </c>
      <c r="AF189" s="827"/>
      <c r="AG189" s="828"/>
      <c r="AH189" s="829"/>
      <c r="AI189" s="829"/>
      <c r="AJ189" s="827"/>
      <c r="AK189" s="829"/>
      <c r="AL189" s="828"/>
      <c r="AM189" s="828"/>
      <c r="AN189" s="593">
        <f>SUM(AE189:AM189)</f>
        <v>0</v>
      </c>
      <c r="AP189" s="664"/>
      <c r="AQ189" s="664"/>
      <c r="AR189" s="664"/>
      <c r="AU189" s="1135"/>
      <c r="AV189" s="197"/>
      <c r="AW189" s="1136"/>
    </row>
    <row r="190" spans="5:49" ht="14.25">
      <c r="E190" s="128"/>
      <c r="F190" s="160" t="s">
        <v>832</v>
      </c>
      <c r="G190" s="229"/>
      <c r="H190" s="828"/>
      <c r="I190" s="828"/>
      <c r="J190" s="828"/>
      <c r="K190" s="828"/>
      <c r="L190" s="828"/>
      <c r="M190" s="828"/>
      <c r="N190" s="888">
        <f>SUM(H190:M190)</f>
        <v>0</v>
      </c>
      <c r="O190" s="828"/>
      <c r="P190" s="828"/>
      <c r="Q190" s="828"/>
      <c r="R190" s="828"/>
      <c r="S190" s="828"/>
      <c r="T190" s="828"/>
      <c r="U190" s="828"/>
      <c r="V190" s="828"/>
      <c r="W190" s="828"/>
      <c r="X190" s="828"/>
      <c r="Y190" s="828"/>
      <c r="Z190" s="828"/>
      <c r="AA190" s="828"/>
      <c r="AB190" s="828"/>
      <c r="AC190" s="828"/>
      <c r="AD190" s="891">
        <f>SUM(O190:AC190)</f>
        <v>0</v>
      </c>
      <c r="AE190" s="592">
        <f>N190+AD190</f>
        <v>0</v>
      </c>
      <c r="AF190" s="827"/>
      <c r="AG190" s="828"/>
      <c r="AH190" s="829"/>
      <c r="AI190" s="829"/>
      <c r="AJ190" s="827"/>
      <c r="AK190" s="829"/>
      <c r="AL190" s="828"/>
      <c r="AM190" s="828"/>
      <c r="AN190" s="593">
        <f>SUM(AE190:AM190)</f>
        <v>0</v>
      </c>
      <c r="AP190" s="664"/>
      <c r="AQ190" s="664"/>
      <c r="AR190" s="664"/>
      <c r="AU190" s="1135"/>
      <c r="AV190" s="197"/>
      <c r="AW190" s="1136"/>
    </row>
    <row r="191" spans="5:49" ht="14.25">
      <c r="E191" s="128"/>
      <c r="F191" s="897" t="s">
        <v>435</v>
      </c>
      <c r="G191" s="229"/>
      <c r="H191" s="640">
        <f t="shared" ref="H191:AN191" si="128">SUM(H192:H201)</f>
        <v>0</v>
      </c>
      <c r="I191" s="640">
        <f t="shared" si="128"/>
        <v>0</v>
      </c>
      <c r="J191" s="640">
        <f t="shared" si="128"/>
        <v>0</v>
      </c>
      <c r="K191" s="640">
        <f t="shared" si="128"/>
        <v>0</v>
      </c>
      <c r="L191" s="640">
        <f t="shared" si="128"/>
        <v>0</v>
      </c>
      <c r="M191" s="640">
        <f t="shared" si="128"/>
        <v>0</v>
      </c>
      <c r="N191" s="879">
        <f t="shared" si="128"/>
        <v>0</v>
      </c>
      <c r="O191" s="640">
        <f t="shared" si="128"/>
        <v>0</v>
      </c>
      <c r="P191" s="640">
        <f t="shared" si="128"/>
        <v>0</v>
      </c>
      <c r="Q191" s="640">
        <f t="shared" si="128"/>
        <v>0</v>
      </c>
      <c r="R191" s="640">
        <f t="shared" si="128"/>
        <v>0</v>
      </c>
      <c r="S191" s="640">
        <f t="shared" si="128"/>
        <v>0</v>
      </c>
      <c r="T191" s="640">
        <f t="shared" si="128"/>
        <v>0</v>
      </c>
      <c r="U191" s="640">
        <f t="shared" si="128"/>
        <v>0</v>
      </c>
      <c r="V191" s="640">
        <f t="shared" si="128"/>
        <v>0</v>
      </c>
      <c r="W191" s="640">
        <f t="shared" si="128"/>
        <v>0</v>
      </c>
      <c r="X191" s="640">
        <f t="shared" si="128"/>
        <v>0</v>
      </c>
      <c r="Y191" s="640">
        <f t="shared" si="128"/>
        <v>0</v>
      </c>
      <c r="Z191" s="640">
        <f t="shared" si="128"/>
        <v>0</v>
      </c>
      <c r="AA191" s="640">
        <f t="shared" si="128"/>
        <v>0</v>
      </c>
      <c r="AB191" s="640">
        <f t="shared" si="128"/>
        <v>0</v>
      </c>
      <c r="AC191" s="640">
        <f t="shared" si="128"/>
        <v>0</v>
      </c>
      <c r="AD191" s="892">
        <f t="shared" si="128"/>
        <v>0</v>
      </c>
      <c r="AE191" s="641">
        <f t="shared" si="128"/>
        <v>0</v>
      </c>
      <c r="AF191" s="832">
        <f t="shared" si="128"/>
        <v>0</v>
      </c>
      <c r="AG191" s="640">
        <f t="shared" si="128"/>
        <v>0</v>
      </c>
      <c r="AH191" s="641">
        <f t="shared" si="128"/>
        <v>0</v>
      </c>
      <c r="AI191" s="641">
        <f>SUM(AI192:AI201)</f>
        <v>0</v>
      </c>
      <c r="AJ191" s="832">
        <f t="shared" si="128"/>
        <v>0</v>
      </c>
      <c r="AK191" s="641">
        <f t="shared" si="128"/>
        <v>0</v>
      </c>
      <c r="AL191" s="640">
        <f t="shared" si="128"/>
        <v>0</v>
      </c>
      <c r="AM191" s="640">
        <f t="shared" si="128"/>
        <v>0</v>
      </c>
      <c r="AN191" s="642">
        <f t="shared" si="128"/>
        <v>0</v>
      </c>
      <c r="AP191" s="664"/>
      <c r="AQ191" s="664"/>
      <c r="AR191" s="664"/>
      <c r="AU191" s="1135"/>
      <c r="AV191" s="197"/>
      <c r="AW191" s="1136"/>
    </row>
    <row r="192" spans="5:49" ht="14.25">
      <c r="E192" s="128"/>
      <c r="F192" s="487" t="s">
        <v>714</v>
      </c>
      <c r="G192" s="229"/>
      <c r="H192" s="828"/>
      <c r="I192" s="828"/>
      <c r="J192" s="828"/>
      <c r="K192" s="828"/>
      <c r="L192" s="828"/>
      <c r="M192" s="828"/>
      <c r="N192" s="888">
        <f t="shared" ref="N192:N201" si="129">SUM(H192:M192)</f>
        <v>0</v>
      </c>
      <c r="O192" s="828"/>
      <c r="P192" s="828"/>
      <c r="Q192" s="828"/>
      <c r="R192" s="828"/>
      <c r="S192" s="828"/>
      <c r="T192" s="828"/>
      <c r="U192" s="828"/>
      <c r="V192" s="828"/>
      <c r="W192" s="828"/>
      <c r="X192" s="828"/>
      <c r="Y192" s="828"/>
      <c r="Z192" s="828"/>
      <c r="AA192" s="828"/>
      <c r="AB192" s="828"/>
      <c r="AC192" s="828"/>
      <c r="AD192" s="891">
        <f t="shared" ref="AD192:AD201" si="130">SUM(O192:AC192)</f>
        <v>0</v>
      </c>
      <c r="AE192" s="592">
        <f t="shared" ref="AE192:AE201" si="131">N192+AD192</f>
        <v>0</v>
      </c>
      <c r="AF192" s="827"/>
      <c r="AG192" s="828"/>
      <c r="AH192" s="829"/>
      <c r="AI192" s="829"/>
      <c r="AJ192" s="827"/>
      <c r="AK192" s="829"/>
      <c r="AL192" s="828"/>
      <c r="AM192" s="828"/>
      <c r="AN192" s="593">
        <f t="shared" ref="AN192:AN201" si="132">SUM(AE192:AM192)</f>
        <v>0</v>
      </c>
      <c r="AP192" s="664"/>
      <c r="AQ192" s="664"/>
      <c r="AR192" s="664"/>
      <c r="AU192" s="1135"/>
      <c r="AV192" s="197"/>
      <c r="AW192" s="1136"/>
    </row>
    <row r="193" spans="5:49" ht="14.25">
      <c r="E193" s="128"/>
      <c r="F193" s="487" t="s">
        <v>79</v>
      </c>
      <c r="G193" s="229"/>
      <c r="H193" s="828"/>
      <c r="I193" s="828"/>
      <c r="J193" s="828"/>
      <c r="K193" s="828"/>
      <c r="L193" s="828"/>
      <c r="M193" s="828"/>
      <c r="N193" s="888">
        <f t="shared" si="129"/>
        <v>0</v>
      </c>
      <c r="O193" s="828"/>
      <c r="P193" s="828"/>
      <c r="Q193" s="828"/>
      <c r="R193" s="828"/>
      <c r="S193" s="828"/>
      <c r="T193" s="828"/>
      <c r="U193" s="828"/>
      <c r="V193" s="828"/>
      <c r="W193" s="828"/>
      <c r="X193" s="828"/>
      <c r="Y193" s="828"/>
      <c r="Z193" s="828"/>
      <c r="AA193" s="828"/>
      <c r="AB193" s="828"/>
      <c r="AC193" s="828"/>
      <c r="AD193" s="891">
        <f t="shared" si="130"/>
        <v>0</v>
      </c>
      <c r="AE193" s="592">
        <f t="shared" si="131"/>
        <v>0</v>
      </c>
      <c r="AF193" s="827"/>
      <c r="AG193" s="828"/>
      <c r="AH193" s="829"/>
      <c r="AI193" s="829"/>
      <c r="AJ193" s="827"/>
      <c r="AK193" s="829"/>
      <c r="AL193" s="828"/>
      <c r="AM193" s="828"/>
      <c r="AN193" s="593">
        <f t="shared" si="132"/>
        <v>0</v>
      </c>
      <c r="AP193" s="664"/>
      <c r="AQ193" s="664"/>
      <c r="AR193" s="664"/>
      <c r="AU193" s="1135"/>
      <c r="AV193" s="197"/>
      <c r="AW193" s="1136"/>
    </row>
    <row r="194" spans="5:49" ht="14.25">
      <c r="E194" s="128"/>
      <c r="F194" s="488" t="s">
        <v>288</v>
      </c>
      <c r="G194" s="229"/>
      <c r="H194" s="828"/>
      <c r="I194" s="828"/>
      <c r="J194" s="828"/>
      <c r="K194" s="828"/>
      <c r="L194" s="828"/>
      <c r="M194" s="828"/>
      <c r="N194" s="888">
        <f t="shared" si="129"/>
        <v>0</v>
      </c>
      <c r="O194" s="828"/>
      <c r="P194" s="828"/>
      <c r="Q194" s="828"/>
      <c r="R194" s="828"/>
      <c r="S194" s="828"/>
      <c r="T194" s="828"/>
      <c r="U194" s="828"/>
      <c r="V194" s="828"/>
      <c r="W194" s="828"/>
      <c r="X194" s="828"/>
      <c r="Y194" s="828"/>
      <c r="Z194" s="828"/>
      <c r="AA194" s="828"/>
      <c r="AB194" s="828"/>
      <c r="AC194" s="828"/>
      <c r="AD194" s="891">
        <f t="shared" si="130"/>
        <v>0</v>
      </c>
      <c r="AE194" s="592">
        <f t="shared" si="131"/>
        <v>0</v>
      </c>
      <c r="AF194" s="827"/>
      <c r="AG194" s="828"/>
      <c r="AH194" s="829"/>
      <c r="AI194" s="829"/>
      <c r="AJ194" s="827"/>
      <c r="AK194" s="829"/>
      <c r="AL194" s="828"/>
      <c r="AM194" s="828"/>
      <c r="AN194" s="593">
        <f t="shared" si="132"/>
        <v>0</v>
      </c>
      <c r="AP194" s="664"/>
      <c r="AQ194" s="664"/>
      <c r="AR194" s="664"/>
      <c r="AU194" s="1135"/>
      <c r="AV194" s="197"/>
      <c r="AW194" s="1136"/>
    </row>
    <row r="195" spans="5:49" ht="14.25">
      <c r="E195" s="128"/>
      <c r="F195" s="488" t="s">
        <v>829</v>
      </c>
      <c r="G195" s="229"/>
      <c r="H195" s="828"/>
      <c r="I195" s="828"/>
      <c r="J195" s="828"/>
      <c r="K195" s="828"/>
      <c r="L195" s="828"/>
      <c r="M195" s="828"/>
      <c r="N195" s="888">
        <f t="shared" si="129"/>
        <v>0</v>
      </c>
      <c r="O195" s="828"/>
      <c r="P195" s="828"/>
      <c r="Q195" s="828"/>
      <c r="R195" s="828"/>
      <c r="S195" s="828"/>
      <c r="T195" s="828"/>
      <c r="U195" s="828"/>
      <c r="V195" s="828"/>
      <c r="W195" s="828"/>
      <c r="X195" s="828"/>
      <c r="Y195" s="828"/>
      <c r="Z195" s="828"/>
      <c r="AA195" s="828"/>
      <c r="AB195" s="828"/>
      <c r="AC195" s="828"/>
      <c r="AD195" s="891">
        <f t="shared" si="130"/>
        <v>0</v>
      </c>
      <c r="AE195" s="592">
        <f t="shared" si="131"/>
        <v>0</v>
      </c>
      <c r="AF195" s="827"/>
      <c r="AG195" s="828"/>
      <c r="AH195" s="829"/>
      <c r="AI195" s="829"/>
      <c r="AJ195" s="827"/>
      <c r="AK195" s="829"/>
      <c r="AL195" s="828"/>
      <c r="AM195" s="828"/>
      <c r="AN195" s="593">
        <f t="shared" si="132"/>
        <v>0</v>
      </c>
      <c r="AP195" s="664"/>
      <c r="AQ195" s="664"/>
      <c r="AR195" s="664"/>
      <c r="AU195" s="1135"/>
      <c r="AV195" s="197"/>
      <c r="AW195" s="1136"/>
    </row>
    <row r="196" spans="5:49" ht="14.25">
      <c r="E196" s="128"/>
      <c r="F196" s="488" t="s">
        <v>607</v>
      </c>
      <c r="G196" s="229"/>
      <c r="H196" s="828"/>
      <c r="I196" s="828"/>
      <c r="J196" s="828"/>
      <c r="K196" s="828"/>
      <c r="L196" s="828"/>
      <c r="M196" s="828"/>
      <c r="N196" s="888">
        <f t="shared" si="129"/>
        <v>0</v>
      </c>
      <c r="O196" s="828"/>
      <c r="P196" s="828"/>
      <c r="Q196" s="828"/>
      <c r="R196" s="828"/>
      <c r="S196" s="828"/>
      <c r="T196" s="828"/>
      <c r="U196" s="828"/>
      <c r="V196" s="828"/>
      <c r="W196" s="828"/>
      <c r="X196" s="828"/>
      <c r="Y196" s="828"/>
      <c r="Z196" s="828"/>
      <c r="AA196" s="828"/>
      <c r="AB196" s="828"/>
      <c r="AC196" s="828"/>
      <c r="AD196" s="891">
        <f t="shared" si="130"/>
        <v>0</v>
      </c>
      <c r="AE196" s="592">
        <f t="shared" si="131"/>
        <v>0</v>
      </c>
      <c r="AF196" s="827"/>
      <c r="AG196" s="828"/>
      <c r="AH196" s="829"/>
      <c r="AI196" s="829"/>
      <c r="AJ196" s="827"/>
      <c r="AK196" s="829"/>
      <c r="AL196" s="828"/>
      <c r="AM196" s="828"/>
      <c r="AN196" s="593">
        <f t="shared" si="132"/>
        <v>0</v>
      </c>
      <c r="AP196" s="664"/>
      <c r="AQ196" s="664"/>
      <c r="AR196" s="664"/>
      <c r="AU196" s="1135"/>
      <c r="AV196" s="197"/>
      <c r="AW196" s="1136"/>
    </row>
    <row r="197" spans="5:49" ht="14.25">
      <c r="E197" s="128"/>
      <c r="F197" s="488" t="s">
        <v>886</v>
      </c>
      <c r="G197" s="229"/>
      <c r="H197" s="828"/>
      <c r="I197" s="828"/>
      <c r="J197" s="828"/>
      <c r="K197" s="828"/>
      <c r="L197" s="828"/>
      <c r="M197" s="828"/>
      <c r="N197" s="888">
        <f t="shared" si="129"/>
        <v>0</v>
      </c>
      <c r="O197" s="828"/>
      <c r="P197" s="828"/>
      <c r="Q197" s="828"/>
      <c r="R197" s="828"/>
      <c r="S197" s="828"/>
      <c r="T197" s="828"/>
      <c r="U197" s="828"/>
      <c r="V197" s="828"/>
      <c r="W197" s="828"/>
      <c r="X197" s="828"/>
      <c r="Y197" s="828"/>
      <c r="Z197" s="828"/>
      <c r="AA197" s="828"/>
      <c r="AB197" s="828"/>
      <c r="AC197" s="828"/>
      <c r="AD197" s="891">
        <f t="shared" si="130"/>
        <v>0</v>
      </c>
      <c r="AE197" s="592">
        <f t="shared" si="131"/>
        <v>0</v>
      </c>
      <c r="AF197" s="827"/>
      <c r="AG197" s="828"/>
      <c r="AH197" s="829"/>
      <c r="AI197" s="829"/>
      <c r="AJ197" s="827"/>
      <c r="AK197" s="829"/>
      <c r="AL197" s="828"/>
      <c r="AM197" s="828"/>
      <c r="AN197" s="593">
        <f t="shared" si="132"/>
        <v>0</v>
      </c>
      <c r="AP197" s="664"/>
      <c r="AQ197" s="664"/>
      <c r="AR197" s="664"/>
      <c r="AU197" s="1135"/>
      <c r="AV197" s="197"/>
      <c r="AW197" s="1136"/>
    </row>
    <row r="198" spans="5:49" ht="14.25">
      <c r="E198" s="128"/>
      <c r="F198" s="488" t="s">
        <v>796</v>
      </c>
      <c r="G198" s="229"/>
      <c r="H198" s="828"/>
      <c r="I198" s="828"/>
      <c r="J198" s="828"/>
      <c r="K198" s="828"/>
      <c r="L198" s="828"/>
      <c r="M198" s="828"/>
      <c r="N198" s="888">
        <f t="shared" si="129"/>
        <v>0</v>
      </c>
      <c r="O198" s="828"/>
      <c r="P198" s="828"/>
      <c r="Q198" s="828"/>
      <c r="R198" s="828"/>
      <c r="S198" s="828"/>
      <c r="T198" s="828"/>
      <c r="U198" s="828"/>
      <c r="V198" s="828"/>
      <c r="W198" s="828"/>
      <c r="X198" s="828"/>
      <c r="Y198" s="828"/>
      <c r="Z198" s="828"/>
      <c r="AA198" s="828"/>
      <c r="AB198" s="828"/>
      <c r="AC198" s="828"/>
      <c r="AD198" s="891">
        <f t="shared" si="130"/>
        <v>0</v>
      </c>
      <c r="AE198" s="592">
        <f t="shared" si="131"/>
        <v>0</v>
      </c>
      <c r="AF198" s="827"/>
      <c r="AG198" s="828"/>
      <c r="AH198" s="829"/>
      <c r="AI198" s="829"/>
      <c r="AJ198" s="827"/>
      <c r="AK198" s="829"/>
      <c r="AL198" s="828"/>
      <c r="AM198" s="828"/>
      <c r="AN198" s="593">
        <f t="shared" si="132"/>
        <v>0</v>
      </c>
      <c r="AP198" s="664"/>
      <c r="AQ198" s="664"/>
      <c r="AR198" s="664"/>
      <c r="AU198" s="1135"/>
      <c r="AV198" s="197"/>
      <c r="AW198" s="1136"/>
    </row>
    <row r="199" spans="5:49" ht="14.25">
      <c r="E199" s="128"/>
      <c r="F199" s="488" t="s">
        <v>797</v>
      </c>
      <c r="G199" s="229"/>
      <c r="H199" s="828"/>
      <c r="I199" s="828"/>
      <c r="J199" s="828"/>
      <c r="K199" s="828"/>
      <c r="L199" s="828"/>
      <c r="M199" s="828"/>
      <c r="N199" s="888">
        <f t="shared" si="129"/>
        <v>0</v>
      </c>
      <c r="O199" s="828"/>
      <c r="P199" s="828"/>
      <c r="Q199" s="828"/>
      <c r="R199" s="828"/>
      <c r="S199" s="828"/>
      <c r="T199" s="828"/>
      <c r="U199" s="828"/>
      <c r="V199" s="828"/>
      <c r="W199" s="828"/>
      <c r="X199" s="828"/>
      <c r="Y199" s="828"/>
      <c r="Z199" s="828"/>
      <c r="AA199" s="828"/>
      <c r="AB199" s="828"/>
      <c r="AC199" s="828"/>
      <c r="AD199" s="891">
        <f t="shared" si="130"/>
        <v>0</v>
      </c>
      <c r="AE199" s="592">
        <f t="shared" si="131"/>
        <v>0</v>
      </c>
      <c r="AF199" s="827"/>
      <c r="AG199" s="828"/>
      <c r="AH199" s="829"/>
      <c r="AI199" s="829"/>
      <c r="AJ199" s="827"/>
      <c r="AK199" s="829"/>
      <c r="AL199" s="828"/>
      <c r="AM199" s="828"/>
      <c r="AN199" s="593">
        <f t="shared" si="132"/>
        <v>0</v>
      </c>
      <c r="AP199" s="664"/>
      <c r="AQ199" s="664"/>
      <c r="AR199" s="664"/>
      <c r="AU199" s="1135"/>
      <c r="AV199" s="197"/>
      <c r="AW199" s="1136"/>
    </row>
    <row r="200" spans="5:49" ht="14.25">
      <c r="E200" s="128"/>
      <c r="F200" s="487" t="s">
        <v>538</v>
      </c>
      <c r="G200" s="229"/>
      <c r="H200" s="828"/>
      <c r="I200" s="828"/>
      <c r="J200" s="828"/>
      <c r="K200" s="828"/>
      <c r="L200" s="828"/>
      <c r="M200" s="828"/>
      <c r="N200" s="888">
        <f t="shared" si="129"/>
        <v>0</v>
      </c>
      <c r="O200" s="828"/>
      <c r="P200" s="828"/>
      <c r="Q200" s="828"/>
      <c r="R200" s="828"/>
      <c r="S200" s="828"/>
      <c r="T200" s="828"/>
      <c r="U200" s="828"/>
      <c r="V200" s="828"/>
      <c r="W200" s="828"/>
      <c r="X200" s="828"/>
      <c r="Y200" s="828"/>
      <c r="Z200" s="828"/>
      <c r="AA200" s="828"/>
      <c r="AB200" s="828"/>
      <c r="AC200" s="828"/>
      <c r="AD200" s="891">
        <f t="shared" si="130"/>
        <v>0</v>
      </c>
      <c r="AE200" s="592">
        <f t="shared" si="131"/>
        <v>0</v>
      </c>
      <c r="AF200" s="827"/>
      <c r="AG200" s="828"/>
      <c r="AH200" s="829"/>
      <c r="AI200" s="829"/>
      <c r="AJ200" s="827"/>
      <c r="AK200" s="829"/>
      <c r="AL200" s="828"/>
      <c r="AM200" s="828"/>
      <c r="AN200" s="593">
        <f t="shared" si="132"/>
        <v>0</v>
      </c>
      <c r="AP200" s="664"/>
      <c r="AQ200" s="664"/>
      <c r="AR200" s="664"/>
      <c r="AU200" s="1135"/>
      <c r="AV200" s="197"/>
      <c r="AW200" s="1136"/>
    </row>
    <row r="201" spans="5:49" ht="14.25">
      <c r="E201" s="128"/>
      <c r="F201" s="487" t="s">
        <v>882</v>
      </c>
      <c r="G201" s="229"/>
      <c r="H201" s="828"/>
      <c r="I201" s="828"/>
      <c r="J201" s="828"/>
      <c r="K201" s="828"/>
      <c r="L201" s="828"/>
      <c r="M201" s="828"/>
      <c r="N201" s="888">
        <f t="shared" si="129"/>
        <v>0</v>
      </c>
      <c r="O201" s="828"/>
      <c r="P201" s="828"/>
      <c r="Q201" s="828"/>
      <c r="R201" s="828"/>
      <c r="S201" s="828"/>
      <c r="T201" s="828"/>
      <c r="U201" s="828"/>
      <c r="V201" s="828"/>
      <c r="W201" s="828"/>
      <c r="X201" s="828"/>
      <c r="Y201" s="828"/>
      <c r="Z201" s="828"/>
      <c r="AA201" s="828"/>
      <c r="AB201" s="828"/>
      <c r="AC201" s="828"/>
      <c r="AD201" s="891">
        <f t="shared" si="130"/>
        <v>0</v>
      </c>
      <c r="AE201" s="592">
        <f t="shared" si="131"/>
        <v>0</v>
      </c>
      <c r="AF201" s="827"/>
      <c r="AG201" s="828"/>
      <c r="AH201" s="829"/>
      <c r="AI201" s="829"/>
      <c r="AJ201" s="827"/>
      <c r="AK201" s="829"/>
      <c r="AL201" s="828"/>
      <c r="AM201" s="828"/>
      <c r="AN201" s="593">
        <f t="shared" si="132"/>
        <v>0</v>
      </c>
      <c r="AP201" s="664"/>
      <c r="AQ201" s="664"/>
      <c r="AR201" s="664"/>
      <c r="AU201" s="1135"/>
      <c r="AV201" s="197"/>
      <c r="AW201" s="1136"/>
    </row>
    <row r="202" spans="5:49" ht="15" customHeight="1" thickBot="1">
      <c r="E202" s="130"/>
      <c r="F202" s="310"/>
      <c r="G202" s="197"/>
      <c r="H202" s="603"/>
      <c r="I202" s="603"/>
      <c r="J202" s="603"/>
      <c r="K202" s="603"/>
      <c r="L202" s="603"/>
      <c r="M202" s="603"/>
      <c r="N202" s="562"/>
      <c r="O202" s="603"/>
      <c r="P202" s="603"/>
      <c r="Q202" s="603"/>
      <c r="R202" s="603"/>
      <c r="S202" s="603"/>
      <c r="T202" s="603"/>
      <c r="U202" s="603"/>
      <c r="V202" s="603"/>
      <c r="W202" s="603"/>
      <c r="X202" s="603"/>
      <c r="Y202" s="603"/>
      <c r="Z202" s="603"/>
      <c r="AA202" s="603"/>
      <c r="AB202" s="603"/>
      <c r="AC202" s="603"/>
      <c r="AD202" s="604"/>
      <c r="AE202" s="604"/>
      <c r="AF202" s="602"/>
      <c r="AG202" s="603"/>
      <c r="AH202" s="605"/>
      <c r="AI202" s="605"/>
      <c r="AJ202" s="602"/>
      <c r="AK202" s="605"/>
      <c r="AL202" s="607"/>
      <c r="AM202" s="607"/>
      <c r="AN202" s="606"/>
      <c r="AP202" s="664"/>
      <c r="AQ202" s="664"/>
      <c r="AR202" s="664"/>
      <c r="AU202" s="1135"/>
      <c r="AV202" s="197"/>
      <c r="AW202" s="1136"/>
    </row>
    <row r="203" spans="5:49">
      <c r="E203" s="128"/>
      <c r="F203" s="907"/>
      <c r="G203" s="229"/>
      <c r="H203" s="644">
        <f t="shared" ref="H203:AN203" si="133">SUM(H204:H205)</f>
        <v>0</v>
      </c>
      <c r="I203" s="644">
        <f t="shared" si="133"/>
        <v>0</v>
      </c>
      <c r="J203" s="644">
        <f t="shared" si="133"/>
        <v>0</v>
      </c>
      <c r="K203" s="644">
        <f t="shared" si="133"/>
        <v>0</v>
      </c>
      <c r="L203" s="644">
        <f t="shared" si="133"/>
        <v>0</v>
      </c>
      <c r="M203" s="644">
        <f t="shared" si="133"/>
        <v>0</v>
      </c>
      <c r="N203" s="899">
        <f t="shared" si="133"/>
        <v>0</v>
      </c>
      <c r="O203" s="644">
        <f t="shared" si="133"/>
        <v>0</v>
      </c>
      <c r="P203" s="644">
        <f t="shared" si="133"/>
        <v>0</v>
      </c>
      <c r="Q203" s="644">
        <f>SUM(Q204:Q205)</f>
        <v>0</v>
      </c>
      <c r="R203" s="644">
        <f t="shared" si="133"/>
        <v>0</v>
      </c>
      <c r="S203" s="644">
        <f t="shared" si="133"/>
        <v>0</v>
      </c>
      <c r="T203" s="644">
        <f t="shared" si="133"/>
        <v>0</v>
      </c>
      <c r="U203" s="644">
        <f t="shared" si="133"/>
        <v>0</v>
      </c>
      <c r="V203" s="644">
        <f t="shared" si="133"/>
        <v>0</v>
      </c>
      <c r="W203" s="644">
        <f t="shared" si="133"/>
        <v>0</v>
      </c>
      <c r="X203" s="644">
        <f t="shared" si="133"/>
        <v>0</v>
      </c>
      <c r="Y203" s="644">
        <f t="shared" si="133"/>
        <v>0</v>
      </c>
      <c r="Z203" s="644">
        <f t="shared" si="133"/>
        <v>0</v>
      </c>
      <c r="AA203" s="644">
        <f t="shared" si="133"/>
        <v>0</v>
      </c>
      <c r="AB203" s="644">
        <f t="shared" si="133"/>
        <v>0</v>
      </c>
      <c r="AC203" s="644">
        <f t="shared" si="133"/>
        <v>0</v>
      </c>
      <c r="AD203" s="900">
        <f t="shared" si="133"/>
        <v>0</v>
      </c>
      <c r="AE203" s="645">
        <f t="shared" si="133"/>
        <v>0</v>
      </c>
      <c r="AF203" s="643">
        <f t="shared" si="133"/>
        <v>0</v>
      </c>
      <c r="AG203" s="644">
        <f t="shared" si="133"/>
        <v>0</v>
      </c>
      <c r="AH203" s="645">
        <f t="shared" si="133"/>
        <v>0</v>
      </c>
      <c r="AI203" s="645">
        <f>SUM(AI204:AI205)</f>
        <v>0</v>
      </c>
      <c r="AJ203" s="643">
        <f t="shared" si="133"/>
        <v>0</v>
      </c>
      <c r="AK203" s="645">
        <f t="shared" si="133"/>
        <v>0</v>
      </c>
      <c r="AL203" s="644">
        <f t="shared" si="133"/>
        <v>0</v>
      </c>
      <c r="AM203" s="644">
        <f t="shared" si="133"/>
        <v>0</v>
      </c>
      <c r="AN203" s="646">
        <f t="shared" si="133"/>
        <v>0</v>
      </c>
      <c r="AP203" s="664"/>
      <c r="AQ203" s="664"/>
      <c r="AR203" s="664"/>
      <c r="AU203" s="1135"/>
      <c r="AV203" s="197"/>
      <c r="AW203" s="1136"/>
    </row>
    <row r="204" spans="5:49" ht="14.25">
      <c r="E204" s="128"/>
      <c r="F204" s="160" t="s">
        <v>702</v>
      </c>
      <c r="G204" s="229"/>
      <c r="H204" s="828"/>
      <c r="I204" s="828"/>
      <c r="J204" s="828"/>
      <c r="K204" s="828"/>
      <c r="L204" s="828"/>
      <c r="M204" s="828"/>
      <c r="N204" s="888">
        <f>SUM(H204:M204)</f>
        <v>0</v>
      </c>
      <c r="O204" s="828"/>
      <c r="P204" s="828"/>
      <c r="Q204" s="828"/>
      <c r="R204" s="828"/>
      <c r="S204" s="828"/>
      <c r="T204" s="828"/>
      <c r="U204" s="828"/>
      <c r="V204" s="828"/>
      <c r="W204" s="828"/>
      <c r="X204" s="828"/>
      <c r="Y204" s="828"/>
      <c r="Z204" s="828"/>
      <c r="AA204" s="828"/>
      <c r="AB204" s="828"/>
      <c r="AC204" s="828"/>
      <c r="AD204" s="891">
        <f>SUM(O204:AC204)</f>
        <v>0</v>
      </c>
      <c r="AE204" s="592">
        <f>N204+AD204</f>
        <v>0</v>
      </c>
      <c r="AF204" s="827"/>
      <c r="AG204" s="828"/>
      <c r="AH204" s="829"/>
      <c r="AI204" s="829"/>
      <c r="AJ204" s="827"/>
      <c r="AK204" s="829"/>
      <c r="AL204" s="828"/>
      <c r="AM204" s="828"/>
      <c r="AN204" s="593">
        <f>SUM(AE204:AM204)</f>
        <v>0</v>
      </c>
      <c r="AP204" s="664"/>
      <c r="AQ204" s="664"/>
      <c r="AR204" s="664"/>
      <c r="AU204" s="1135"/>
      <c r="AV204" s="197"/>
      <c r="AW204" s="1136"/>
    </row>
    <row r="205" spans="5:49" ht="14.25">
      <c r="E205" s="128"/>
      <c r="F205" s="160" t="s">
        <v>832</v>
      </c>
      <c r="G205" s="229"/>
      <c r="H205" s="828"/>
      <c r="I205" s="828"/>
      <c r="J205" s="828"/>
      <c r="K205" s="828"/>
      <c r="L205" s="828"/>
      <c r="M205" s="828"/>
      <c r="N205" s="888">
        <f>SUM(H205:M205)</f>
        <v>0</v>
      </c>
      <c r="O205" s="828"/>
      <c r="P205" s="828"/>
      <c r="Q205" s="828"/>
      <c r="R205" s="828"/>
      <c r="S205" s="828"/>
      <c r="T205" s="828"/>
      <c r="U205" s="828"/>
      <c r="V205" s="828"/>
      <c r="W205" s="828"/>
      <c r="X205" s="828"/>
      <c r="Y205" s="828"/>
      <c r="Z205" s="828"/>
      <c r="AA205" s="828"/>
      <c r="AB205" s="828"/>
      <c r="AC205" s="828"/>
      <c r="AD205" s="891">
        <f>SUM(O205:AC205)</f>
        <v>0</v>
      </c>
      <c r="AE205" s="592">
        <f>N205+AD205</f>
        <v>0</v>
      </c>
      <c r="AF205" s="827"/>
      <c r="AG205" s="828"/>
      <c r="AH205" s="829"/>
      <c r="AI205" s="829"/>
      <c r="AJ205" s="827"/>
      <c r="AK205" s="829"/>
      <c r="AL205" s="828"/>
      <c r="AM205" s="828"/>
      <c r="AN205" s="593">
        <f>SUM(AE205:AM205)</f>
        <v>0</v>
      </c>
      <c r="AP205" s="664"/>
      <c r="AQ205" s="664"/>
      <c r="AR205" s="664"/>
      <c r="AU205" s="1135"/>
      <c r="AV205" s="197"/>
      <c r="AW205" s="1136"/>
    </row>
    <row r="206" spans="5:49" ht="14.25">
      <c r="E206" s="128"/>
      <c r="F206" s="897" t="s">
        <v>435</v>
      </c>
      <c r="G206" s="229"/>
      <c r="H206" s="640">
        <f t="shared" ref="H206:AN206" si="134">SUM(H207:H216)</f>
        <v>0</v>
      </c>
      <c r="I206" s="640">
        <f t="shared" si="134"/>
        <v>0</v>
      </c>
      <c r="J206" s="640">
        <f t="shared" si="134"/>
        <v>0</v>
      </c>
      <c r="K206" s="640">
        <f t="shared" si="134"/>
        <v>0</v>
      </c>
      <c r="L206" s="640">
        <f t="shared" si="134"/>
        <v>0</v>
      </c>
      <c r="M206" s="640">
        <f t="shared" si="134"/>
        <v>0</v>
      </c>
      <c r="N206" s="879">
        <f t="shared" si="134"/>
        <v>0</v>
      </c>
      <c r="O206" s="640">
        <f t="shared" si="134"/>
        <v>0</v>
      </c>
      <c r="P206" s="640">
        <f t="shared" si="134"/>
        <v>0</v>
      </c>
      <c r="Q206" s="640">
        <f t="shared" si="134"/>
        <v>0</v>
      </c>
      <c r="R206" s="640">
        <f t="shared" si="134"/>
        <v>0</v>
      </c>
      <c r="S206" s="640">
        <f t="shared" si="134"/>
        <v>0</v>
      </c>
      <c r="T206" s="640">
        <f t="shared" si="134"/>
        <v>0</v>
      </c>
      <c r="U206" s="640">
        <f t="shared" si="134"/>
        <v>0</v>
      </c>
      <c r="V206" s="640">
        <f t="shared" si="134"/>
        <v>0</v>
      </c>
      <c r="W206" s="640">
        <f t="shared" si="134"/>
        <v>0</v>
      </c>
      <c r="X206" s="640">
        <f t="shared" si="134"/>
        <v>0</v>
      </c>
      <c r="Y206" s="640">
        <f t="shared" si="134"/>
        <v>0</v>
      </c>
      <c r="Z206" s="640">
        <f t="shared" si="134"/>
        <v>0</v>
      </c>
      <c r="AA206" s="640">
        <f t="shared" si="134"/>
        <v>0</v>
      </c>
      <c r="AB206" s="640">
        <f t="shared" si="134"/>
        <v>0</v>
      </c>
      <c r="AC206" s="640">
        <f t="shared" si="134"/>
        <v>0</v>
      </c>
      <c r="AD206" s="892">
        <f t="shared" si="134"/>
        <v>0</v>
      </c>
      <c r="AE206" s="641">
        <f t="shared" si="134"/>
        <v>0</v>
      </c>
      <c r="AF206" s="832">
        <f t="shared" si="134"/>
        <v>0</v>
      </c>
      <c r="AG206" s="640">
        <f t="shared" si="134"/>
        <v>0</v>
      </c>
      <c r="AH206" s="641">
        <f t="shared" si="134"/>
        <v>0</v>
      </c>
      <c r="AI206" s="641">
        <f>SUM(AI207:AI216)</f>
        <v>0</v>
      </c>
      <c r="AJ206" s="832">
        <f t="shared" si="134"/>
        <v>0</v>
      </c>
      <c r="AK206" s="641">
        <f t="shared" si="134"/>
        <v>0</v>
      </c>
      <c r="AL206" s="640">
        <f t="shared" si="134"/>
        <v>0</v>
      </c>
      <c r="AM206" s="640">
        <f t="shared" si="134"/>
        <v>0</v>
      </c>
      <c r="AN206" s="642">
        <f t="shared" si="134"/>
        <v>0</v>
      </c>
      <c r="AP206" s="664"/>
      <c r="AQ206" s="664"/>
      <c r="AR206" s="664"/>
      <c r="AU206" s="1135"/>
      <c r="AV206" s="197"/>
      <c r="AW206" s="1136"/>
    </row>
    <row r="207" spans="5:49" ht="14.25">
      <c r="E207" s="128"/>
      <c r="F207" s="487" t="s">
        <v>714</v>
      </c>
      <c r="G207" s="229"/>
      <c r="H207" s="828"/>
      <c r="I207" s="828"/>
      <c r="J207" s="828"/>
      <c r="K207" s="828"/>
      <c r="L207" s="828"/>
      <c r="M207" s="828"/>
      <c r="N207" s="888">
        <f t="shared" ref="N207:N216" si="135">SUM(H207:M207)</f>
        <v>0</v>
      </c>
      <c r="O207" s="828"/>
      <c r="P207" s="828"/>
      <c r="Q207" s="828"/>
      <c r="R207" s="828"/>
      <c r="S207" s="828"/>
      <c r="T207" s="828"/>
      <c r="U207" s="828"/>
      <c r="V207" s="828"/>
      <c r="W207" s="828"/>
      <c r="X207" s="828"/>
      <c r="Y207" s="828"/>
      <c r="Z207" s="828"/>
      <c r="AA207" s="828"/>
      <c r="AB207" s="828"/>
      <c r="AC207" s="828"/>
      <c r="AD207" s="891">
        <f t="shared" ref="AD207:AD216" si="136">SUM(O207:AC207)</f>
        <v>0</v>
      </c>
      <c r="AE207" s="592">
        <f t="shared" ref="AE207:AE216" si="137">N207+AD207</f>
        <v>0</v>
      </c>
      <c r="AF207" s="827"/>
      <c r="AG207" s="828"/>
      <c r="AH207" s="829"/>
      <c r="AI207" s="829"/>
      <c r="AJ207" s="827"/>
      <c r="AK207" s="829"/>
      <c r="AL207" s="828"/>
      <c r="AM207" s="828"/>
      <c r="AN207" s="593">
        <f t="shared" ref="AN207:AN216" si="138">SUM(AE207:AM207)</f>
        <v>0</v>
      </c>
      <c r="AP207" s="664"/>
      <c r="AQ207" s="664"/>
      <c r="AR207" s="664"/>
      <c r="AU207" s="1135"/>
      <c r="AV207" s="197"/>
      <c r="AW207" s="1136"/>
    </row>
    <row r="208" spans="5:49" ht="14.25">
      <c r="E208" s="128"/>
      <c r="F208" s="487" t="s">
        <v>79</v>
      </c>
      <c r="G208" s="229"/>
      <c r="H208" s="828"/>
      <c r="I208" s="828"/>
      <c r="J208" s="828"/>
      <c r="K208" s="828"/>
      <c r="L208" s="828"/>
      <c r="M208" s="828"/>
      <c r="N208" s="888">
        <f t="shared" si="135"/>
        <v>0</v>
      </c>
      <c r="O208" s="828"/>
      <c r="P208" s="828"/>
      <c r="Q208" s="828"/>
      <c r="R208" s="828"/>
      <c r="S208" s="828"/>
      <c r="T208" s="828"/>
      <c r="U208" s="828"/>
      <c r="V208" s="828"/>
      <c r="W208" s="828"/>
      <c r="X208" s="828"/>
      <c r="Y208" s="828"/>
      <c r="Z208" s="828"/>
      <c r="AA208" s="828"/>
      <c r="AB208" s="828"/>
      <c r="AC208" s="828"/>
      <c r="AD208" s="891">
        <f t="shared" si="136"/>
        <v>0</v>
      </c>
      <c r="AE208" s="592">
        <f t="shared" si="137"/>
        <v>0</v>
      </c>
      <c r="AF208" s="827"/>
      <c r="AG208" s="828"/>
      <c r="AH208" s="829"/>
      <c r="AI208" s="829"/>
      <c r="AJ208" s="827"/>
      <c r="AK208" s="829"/>
      <c r="AL208" s="828"/>
      <c r="AM208" s="828"/>
      <c r="AN208" s="593">
        <f t="shared" si="138"/>
        <v>0</v>
      </c>
      <c r="AP208" s="664"/>
      <c r="AQ208" s="664"/>
      <c r="AR208" s="664"/>
      <c r="AU208" s="1135"/>
      <c r="AV208" s="197"/>
      <c r="AW208" s="1136"/>
    </row>
    <row r="209" spans="5:49" ht="14.25">
      <c r="E209" s="128"/>
      <c r="F209" s="488" t="s">
        <v>288</v>
      </c>
      <c r="G209" s="229"/>
      <c r="H209" s="828"/>
      <c r="I209" s="828"/>
      <c r="J209" s="828"/>
      <c r="K209" s="828"/>
      <c r="L209" s="828"/>
      <c r="M209" s="828"/>
      <c r="N209" s="888">
        <f t="shared" si="135"/>
        <v>0</v>
      </c>
      <c r="O209" s="828"/>
      <c r="P209" s="828"/>
      <c r="Q209" s="828"/>
      <c r="R209" s="828"/>
      <c r="S209" s="828"/>
      <c r="T209" s="828"/>
      <c r="U209" s="828"/>
      <c r="V209" s="828"/>
      <c r="W209" s="828"/>
      <c r="X209" s="828"/>
      <c r="Y209" s="828"/>
      <c r="Z209" s="828"/>
      <c r="AA209" s="828"/>
      <c r="AB209" s="828"/>
      <c r="AC209" s="828"/>
      <c r="AD209" s="891">
        <f t="shared" si="136"/>
        <v>0</v>
      </c>
      <c r="AE209" s="592">
        <f t="shared" si="137"/>
        <v>0</v>
      </c>
      <c r="AF209" s="827"/>
      <c r="AG209" s="828"/>
      <c r="AH209" s="829"/>
      <c r="AI209" s="829"/>
      <c r="AJ209" s="827"/>
      <c r="AK209" s="829"/>
      <c r="AL209" s="828"/>
      <c r="AM209" s="828"/>
      <c r="AN209" s="593">
        <f t="shared" si="138"/>
        <v>0</v>
      </c>
      <c r="AP209" s="664"/>
      <c r="AQ209" s="664"/>
      <c r="AR209" s="664"/>
      <c r="AU209" s="1135"/>
      <c r="AV209" s="197"/>
      <c r="AW209" s="1136"/>
    </row>
    <row r="210" spans="5:49" ht="14.25">
      <c r="E210" s="128"/>
      <c r="F210" s="488" t="s">
        <v>829</v>
      </c>
      <c r="G210" s="229"/>
      <c r="H210" s="828"/>
      <c r="I210" s="828"/>
      <c r="J210" s="828"/>
      <c r="K210" s="828"/>
      <c r="L210" s="828"/>
      <c r="M210" s="828"/>
      <c r="N210" s="888">
        <f t="shared" si="135"/>
        <v>0</v>
      </c>
      <c r="O210" s="828"/>
      <c r="P210" s="828"/>
      <c r="Q210" s="828"/>
      <c r="R210" s="828"/>
      <c r="S210" s="828"/>
      <c r="T210" s="828"/>
      <c r="U210" s="828"/>
      <c r="V210" s="828"/>
      <c r="W210" s="828"/>
      <c r="X210" s="828"/>
      <c r="Y210" s="828"/>
      <c r="Z210" s="828"/>
      <c r="AA210" s="828"/>
      <c r="AB210" s="828"/>
      <c r="AC210" s="828"/>
      <c r="AD210" s="891">
        <f t="shared" si="136"/>
        <v>0</v>
      </c>
      <c r="AE210" s="592">
        <f t="shared" si="137"/>
        <v>0</v>
      </c>
      <c r="AF210" s="827"/>
      <c r="AG210" s="828"/>
      <c r="AH210" s="829"/>
      <c r="AI210" s="829"/>
      <c r="AJ210" s="827"/>
      <c r="AK210" s="829"/>
      <c r="AL210" s="828"/>
      <c r="AM210" s="828"/>
      <c r="AN210" s="593">
        <f t="shared" si="138"/>
        <v>0</v>
      </c>
      <c r="AP210" s="664"/>
      <c r="AQ210" s="664"/>
      <c r="AR210" s="664"/>
      <c r="AU210" s="1135"/>
      <c r="AV210" s="197"/>
      <c r="AW210" s="1136"/>
    </row>
    <row r="211" spans="5:49" ht="14.25">
      <c r="E211" s="128"/>
      <c r="F211" s="488" t="s">
        <v>607</v>
      </c>
      <c r="G211" s="229"/>
      <c r="H211" s="828"/>
      <c r="I211" s="828"/>
      <c r="J211" s="828"/>
      <c r="K211" s="828"/>
      <c r="L211" s="828"/>
      <c r="M211" s="828"/>
      <c r="N211" s="888">
        <f t="shared" si="135"/>
        <v>0</v>
      </c>
      <c r="O211" s="828"/>
      <c r="P211" s="828"/>
      <c r="Q211" s="828"/>
      <c r="R211" s="828"/>
      <c r="S211" s="828"/>
      <c r="T211" s="828"/>
      <c r="U211" s="828"/>
      <c r="V211" s="828"/>
      <c r="W211" s="828"/>
      <c r="X211" s="828"/>
      <c r="Y211" s="828"/>
      <c r="Z211" s="828"/>
      <c r="AA211" s="828"/>
      <c r="AB211" s="828"/>
      <c r="AC211" s="828"/>
      <c r="AD211" s="891">
        <f t="shared" si="136"/>
        <v>0</v>
      </c>
      <c r="AE211" s="592">
        <f t="shared" si="137"/>
        <v>0</v>
      </c>
      <c r="AF211" s="827"/>
      <c r="AG211" s="828"/>
      <c r="AH211" s="829"/>
      <c r="AI211" s="829"/>
      <c r="AJ211" s="827"/>
      <c r="AK211" s="829"/>
      <c r="AL211" s="828"/>
      <c r="AM211" s="828"/>
      <c r="AN211" s="593">
        <f t="shared" si="138"/>
        <v>0</v>
      </c>
      <c r="AP211" s="664"/>
      <c r="AQ211" s="664"/>
      <c r="AR211" s="664"/>
      <c r="AU211" s="1135"/>
      <c r="AV211" s="197"/>
      <c r="AW211" s="1136"/>
    </row>
    <row r="212" spans="5:49" ht="14.25">
      <c r="E212" s="128"/>
      <c r="F212" s="488" t="s">
        <v>886</v>
      </c>
      <c r="G212" s="229"/>
      <c r="H212" s="828"/>
      <c r="I212" s="828"/>
      <c r="J212" s="828"/>
      <c r="K212" s="828"/>
      <c r="L212" s="828"/>
      <c r="M212" s="828"/>
      <c r="N212" s="888">
        <f t="shared" si="135"/>
        <v>0</v>
      </c>
      <c r="O212" s="828"/>
      <c r="P212" s="828"/>
      <c r="Q212" s="828"/>
      <c r="R212" s="828"/>
      <c r="S212" s="828"/>
      <c r="T212" s="828"/>
      <c r="U212" s="828"/>
      <c r="V212" s="828"/>
      <c r="W212" s="828"/>
      <c r="X212" s="828"/>
      <c r="Y212" s="828"/>
      <c r="Z212" s="828"/>
      <c r="AA212" s="828"/>
      <c r="AB212" s="828"/>
      <c r="AC212" s="828"/>
      <c r="AD212" s="891">
        <f t="shared" si="136"/>
        <v>0</v>
      </c>
      <c r="AE212" s="592">
        <f t="shared" si="137"/>
        <v>0</v>
      </c>
      <c r="AF212" s="827"/>
      <c r="AG212" s="828"/>
      <c r="AH212" s="829"/>
      <c r="AI212" s="829"/>
      <c r="AJ212" s="827"/>
      <c r="AK212" s="829"/>
      <c r="AL212" s="828"/>
      <c r="AM212" s="828"/>
      <c r="AN212" s="593">
        <f t="shared" si="138"/>
        <v>0</v>
      </c>
      <c r="AP212" s="664"/>
      <c r="AQ212" s="664"/>
      <c r="AR212" s="664"/>
      <c r="AU212" s="1135"/>
      <c r="AV212" s="197"/>
      <c r="AW212" s="1136"/>
    </row>
    <row r="213" spans="5:49" ht="14.25">
      <c r="E213" s="128"/>
      <c r="F213" s="488" t="s">
        <v>796</v>
      </c>
      <c r="G213" s="229"/>
      <c r="H213" s="828"/>
      <c r="I213" s="828"/>
      <c r="J213" s="828"/>
      <c r="K213" s="828"/>
      <c r="L213" s="828"/>
      <c r="M213" s="828"/>
      <c r="N213" s="888">
        <f t="shared" si="135"/>
        <v>0</v>
      </c>
      <c r="O213" s="828"/>
      <c r="P213" s="828"/>
      <c r="Q213" s="828"/>
      <c r="R213" s="828"/>
      <c r="S213" s="828"/>
      <c r="T213" s="828"/>
      <c r="U213" s="828"/>
      <c r="V213" s="828"/>
      <c r="W213" s="828"/>
      <c r="X213" s="828"/>
      <c r="Y213" s="828"/>
      <c r="Z213" s="828"/>
      <c r="AA213" s="828"/>
      <c r="AB213" s="828"/>
      <c r="AC213" s="828"/>
      <c r="AD213" s="891">
        <f t="shared" si="136"/>
        <v>0</v>
      </c>
      <c r="AE213" s="592">
        <f t="shared" si="137"/>
        <v>0</v>
      </c>
      <c r="AF213" s="827"/>
      <c r="AG213" s="828"/>
      <c r="AH213" s="829"/>
      <c r="AI213" s="829"/>
      <c r="AJ213" s="827"/>
      <c r="AK213" s="829"/>
      <c r="AL213" s="828"/>
      <c r="AM213" s="828"/>
      <c r="AN213" s="593">
        <f t="shared" si="138"/>
        <v>0</v>
      </c>
      <c r="AP213" s="664"/>
      <c r="AQ213" s="664"/>
      <c r="AR213" s="664"/>
      <c r="AU213" s="1135"/>
      <c r="AV213" s="197"/>
      <c r="AW213" s="1136"/>
    </row>
    <row r="214" spans="5:49" ht="14.25">
      <c r="E214" s="128"/>
      <c r="F214" s="488" t="s">
        <v>797</v>
      </c>
      <c r="G214" s="229"/>
      <c r="H214" s="828"/>
      <c r="I214" s="828"/>
      <c r="J214" s="828"/>
      <c r="K214" s="828"/>
      <c r="L214" s="828"/>
      <c r="M214" s="828"/>
      <c r="N214" s="888">
        <f t="shared" si="135"/>
        <v>0</v>
      </c>
      <c r="O214" s="828"/>
      <c r="P214" s="828"/>
      <c r="Q214" s="828"/>
      <c r="R214" s="828"/>
      <c r="S214" s="828"/>
      <c r="T214" s="828"/>
      <c r="U214" s="828"/>
      <c r="V214" s="828"/>
      <c r="W214" s="828"/>
      <c r="X214" s="828"/>
      <c r="Y214" s="828"/>
      <c r="Z214" s="828"/>
      <c r="AA214" s="828"/>
      <c r="AB214" s="828"/>
      <c r="AC214" s="828"/>
      <c r="AD214" s="891">
        <f t="shared" si="136"/>
        <v>0</v>
      </c>
      <c r="AE214" s="592">
        <f t="shared" si="137"/>
        <v>0</v>
      </c>
      <c r="AF214" s="827"/>
      <c r="AG214" s="828"/>
      <c r="AH214" s="829"/>
      <c r="AI214" s="829"/>
      <c r="AJ214" s="827"/>
      <c r="AK214" s="829"/>
      <c r="AL214" s="828"/>
      <c r="AM214" s="828"/>
      <c r="AN214" s="593">
        <f t="shared" si="138"/>
        <v>0</v>
      </c>
      <c r="AP214" s="664"/>
      <c r="AQ214" s="664"/>
      <c r="AR214" s="664"/>
      <c r="AU214" s="1135"/>
      <c r="AV214" s="197"/>
      <c r="AW214" s="1136"/>
    </row>
    <row r="215" spans="5:49" ht="14.25">
      <c r="E215" s="128"/>
      <c r="F215" s="487" t="s">
        <v>538</v>
      </c>
      <c r="G215" s="229"/>
      <c r="H215" s="828"/>
      <c r="I215" s="828"/>
      <c r="J215" s="828"/>
      <c r="K215" s="828"/>
      <c r="L215" s="828"/>
      <c r="M215" s="828"/>
      <c r="N215" s="888">
        <f t="shared" si="135"/>
        <v>0</v>
      </c>
      <c r="O215" s="828"/>
      <c r="P215" s="828"/>
      <c r="Q215" s="828"/>
      <c r="R215" s="828"/>
      <c r="S215" s="828"/>
      <c r="T215" s="828"/>
      <c r="U215" s="828"/>
      <c r="V215" s="828"/>
      <c r="W215" s="828"/>
      <c r="X215" s="828"/>
      <c r="Y215" s="828"/>
      <c r="Z215" s="828"/>
      <c r="AA215" s="828"/>
      <c r="AB215" s="828"/>
      <c r="AC215" s="828"/>
      <c r="AD215" s="891">
        <f t="shared" si="136"/>
        <v>0</v>
      </c>
      <c r="AE215" s="592">
        <f t="shared" si="137"/>
        <v>0</v>
      </c>
      <c r="AF215" s="827"/>
      <c r="AG215" s="828"/>
      <c r="AH215" s="829"/>
      <c r="AI215" s="829"/>
      <c r="AJ215" s="827"/>
      <c r="AK215" s="829"/>
      <c r="AL215" s="828"/>
      <c r="AM215" s="828"/>
      <c r="AN215" s="593">
        <f t="shared" si="138"/>
        <v>0</v>
      </c>
      <c r="AP215" s="664"/>
      <c r="AQ215" s="664"/>
      <c r="AR215" s="664"/>
      <c r="AU215" s="1135"/>
      <c r="AV215" s="197"/>
      <c r="AW215" s="1136"/>
    </row>
    <row r="216" spans="5:49" ht="14.25">
      <c r="E216" s="128"/>
      <c r="F216" s="487" t="s">
        <v>882</v>
      </c>
      <c r="G216" s="229"/>
      <c r="H216" s="828"/>
      <c r="I216" s="828"/>
      <c r="J216" s="828"/>
      <c r="K216" s="828"/>
      <c r="L216" s="828"/>
      <c r="M216" s="828"/>
      <c r="N216" s="888">
        <f t="shared" si="135"/>
        <v>0</v>
      </c>
      <c r="O216" s="828"/>
      <c r="P216" s="828"/>
      <c r="Q216" s="828"/>
      <c r="R216" s="828"/>
      <c r="S216" s="828"/>
      <c r="T216" s="828"/>
      <c r="U216" s="828"/>
      <c r="V216" s="828"/>
      <c r="W216" s="828"/>
      <c r="X216" s="828"/>
      <c r="Y216" s="828"/>
      <c r="Z216" s="828"/>
      <c r="AA216" s="828"/>
      <c r="AB216" s="828"/>
      <c r="AC216" s="828"/>
      <c r="AD216" s="891">
        <f t="shared" si="136"/>
        <v>0</v>
      </c>
      <c r="AE216" s="592">
        <f t="shared" si="137"/>
        <v>0</v>
      </c>
      <c r="AF216" s="827"/>
      <c r="AG216" s="828"/>
      <c r="AH216" s="829"/>
      <c r="AI216" s="829"/>
      <c r="AJ216" s="827"/>
      <c r="AK216" s="829"/>
      <c r="AL216" s="828"/>
      <c r="AM216" s="828"/>
      <c r="AN216" s="593">
        <f t="shared" si="138"/>
        <v>0</v>
      </c>
      <c r="AP216" s="664"/>
      <c r="AQ216" s="664"/>
      <c r="AR216" s="664"/>
      <c r="AU216" s="1135"/>
      <c r="AV216" s="197"/>
      <c r="AW216" s="1136"/>
    </row>
    <row r="217" spans="5:49" ht="15.75" thickBot="1">
      <c r="E217" s="130"/>
      <c r="F217" s="310"/>
      <c r="G217" s="197"/>
      <c r="H217" s="603"/>
      <c r="I217" s="603"/>
      <c r="J217" s="603"/>
      <c r="K217" s="603"/>
      <c r="L217" s="603"/>
      <c r="M217" s="603"/>
      <c r="N217" s="562"/>
      <c r="O217" s="603"/>
      <c r="P217" s="603"/>
      <c r="Q217" s="603"/>
      <c r="R217" s="603"/>
      <c r="S217" s="603"/>
      <c r="T217" s="603"/>
      <c r="U217" s="603"/>
      <c r="V217" s="603"/>
      <c r="W217" s="603"/>
      <c r="X217" s="603"/>
      <c r="Y217" s="603"/>
      <c r="Z217" s="603"/>
      <c r="AA217" s="603"/>
      <c r="AB217" s="603"/>
      <c r="AC217" s="603"/>
      <c r="AD217" s="604"/>
      <c r="AE217" s="604"/>
      <c r="AF217" s="602"/>
      <c r="AG217" s="603"/>
      <c r="AH217" s="605"/>
      <c r="AI217" s="605"/>
      <c r="AJ217" s="602"/>
      <c r="AK217" s="605"/>
      <c r="AL217" s="607"/>
      <c r="AM217" s="607"/>
      <c r="AN217" s="606"/>
      <c r="AP217" s="664"/>
      <c r="AQ217" s="664"/>
      <c r="AR217" s="664"/>
      <c r="AU217" s="1135"/>
      <c r="AV217" s="197"/>
      <c r="AW217" s="1136"/>
    </row>
    <row r="218" spans="5:49">
      <c r="E218" s="128"/>
      <c r="F218" s="907"/>
      <c r="G218" s="229"/>
      <c r="H218" s="644">
        <f t="shared" ref="H218:AN218" si="139">SUM(H219:H220)</f>
        <v>0</v>
      </c>
      <c r="I218" s="644">
        <f t="shared" si="139"/>
        <v>0</v>
      </c>
      <c r="J218" s="644">
        <f t="shared" si="139"/>
        <v>0</v>
      </c>
      <c r="K218" s="644">
        <f t="shared" si="139"/>
        <v>0</v>
      </c>
      <c r="L218" s="644">
        <f t="shared" si="139"/>
        <v>0</v>
      </c>
      <c r="M218" s="644">
        <f t="shared" si="139"/>
        <v>0</v>
      </c>
      <c r="N218" s="899">
        <f t="shared" si="139"/>
        <v>0</v>
      </c>
      <c r="O218" s="644">
        <f t="shared" si="139"/>
        <v>0</v>
      </c>
      <c r="P218" s="644">
        <f t="shared" si="139"/>
        <v>0</v>
      </c>
      <c r="Q218" s="644">
        <f>SUM(Q219:Q220)</f>
        <v>0</v>
      </c>
      <c r="R218" s="644">
        <f t="shared" si="139"/>
        <v>0</v>
      </c>
      <c r="S218" s="644">
        <f t="shared" si="139"/>
        <v>0</v>
      </c>
      <c r="T218" s="644">
        <f t="shared" si="139"/>
        <v>0</v>
      </c>
      <c r="U218" s="644">
        <f t="shared" si="139"/>
        <v>0</v>
      </c>
      <c r="V218" s="644">
        <f t="shared" si="139"/>
        <v>0</v>
      </c>
      <c r="W218" s="644">
        <f t="shared" si="139"/>
        <v>0</v>
      </c>
      <c r="X218" s="644">
        <f t="shared" si="139"/>
        <v>0</v>
      </c>
      <c r="Y218" s="644">
        <f t="shared" si="139"/>
        <v>0</v>
      </c>
      <c r="Z218" s="644">
        <f t="shared" si="139"/>
        <v>0</v>
      </c>
      <c r="AA218" s="644">
        <f t="shared" si="139"/>
        <v>0</v>
      </c>
      <c r="AB218" s="644">
        <f t="shared" si="139"/>
        <v>0</v>
      </c>
      <c r="AC218" s="644">
        <f t="shared" si="139"/>
        <v>0</v>
      </c>
      <c r="AD218" s="900">
        <f t="shared" si="139"/>
        <v>0</v>
      </c>
      <c r="AE218" s="645">
        <f t="shared" si="139"/>
        <v>0</v>
      </c>
      <c r="AF218" s="643">
        <f t="shared" si="139"/>
        <v>0</v>
      </c>
      <c r="AG218" s="644">
        <f t="shared" si="139"/>
        <v>0</v>
      </c>
      <c r="AH218" s="645">
        <f t="shared" si="139"/>
        <v>0</v>
      </c>
      <c r="AI218" s="645">
        <f>SUM(AI219:AI220)</f>
        <v>0</v>
      </c>
      <c r="AJ218" s="643">
        <f t="shared" si="139"/>
        <v>0</v>
      </c>
      <c r="AK218" s="645">
        <f t="shared" si="139"/>
        <v>0</v>
      </c>
      <c r="AL218" s="644">
        <f t="shared" si="139"/>
        <v>0</v>
      </c>
      <c r="AM218" s="644">
        <f t="shared" si="139"/>
        <v>0</v>
      </c>
      <c r="AN218" s="646">
        <f t="shared" si="139"/>
        <v>0</v>
      </c>
      <c r="AP218" s="664"/>
      <c r="AQ218" s="664"/>
      <c r="AR218" s="664"/>
      <c r="AU218" s="1135"/>
      <c r="AV218" s="197"/>
      <c r="AW218" s="1136"/>
    </row>
    <row r="219" spans="5:49" ht="14.25">
      <c r="E219" s="128"/>
      <c r="F219" s="160" t="s">
        <v>702</v>
      </c>
      <c r="G219" s="229"/>
      <c r="H219" s="828"/>
      <c r="I219" s="828"/>
      <c r="J219" s="828"/>
      <c r="K219" s="828"/>
      <c r="L219" s="828"/>
      <c r="M219" s="828"/>
      <c r="N219" s="888">
        <f>SUM(H219:M219)</f>
        <v>0</v>
      </c>
      <c r="O219" s="828"/>
      <c r="P219" s="828"/>
      <c r="Q219" s="828"/>
      <c r="R219" s="828"/>
      <c r="S219" s="828"/>
      <c r="T219" s="828"/>
      <c r="U219" s="828"/>
      <c r="V219" s="828"/>
      <c r="W219" s="828"/>
      <c r="X219" s="828"/>
      <c r="Y219" s="828"/>
      <c r="Z219" s="828"/>
      <c r="AA219" s="828"/>
      <c r="AB219" s="828"/>
      <c r="AC219" s="828"/>
      <c r="AD219" s="891">
        <f>SUM(O219:AC219)</f>
        <v>0</v>
      </c>
      <c r="AE219" s="592">
        <f>N219+AD219</f>
        <v>0</v>
      </c>
      <c r="AF219" s="827"/>
      <c r="AG219" s="828"/>
      <c r="AH219" s="829"/>
      <c r="AI219" s="829"/>
      <c r="AJ219" s="827"/>
      <c r="AK219" s="829"/>
      <c r="AL219" s="828"/>
      <c r="AM219" s="828"/>
      <c r="AN219" s="593">
        <f>SUM(AE219:AM219)</f>
        <v>0</v>
      </c>
      <c r="AP219" s="664"/>
      <c r="AQ219" s="664"/>
      <c r="AR219" s="664"/>
      <c r="AU219" s="1135"/>
      <c r="AV219" s="197"/>
      <c r="AW219" s="1136"/>
    </row>
    <row r="220" spans="5:49" ht="14.25">
      <c r="E220" s="128"/>
      <c r="F220" s="160" t="s">
        <v>832</v>
      </c>
      <c r="G220" s="229"/>
      <c r="H220" s="828"/>
      <c r="I220" s="828"/>
      <c r="J220" s="828"/>
      <c r="K220" s="828"/>
      <c r="L220" s="828"/>
      <c r="M220" s="828"/>
      <c r="N220" s="888">
        <f>SUM(H220:M220)</f>
        <v>0</v>
      </c>
      <c r="O220" s="828"/>
      <c r="P220" s="828"/>
      <c r="Q220" s="828"/>
      <c r="R220" s="828"/>
      <c r="S220" s="828"/>
      <c r="T220" s="828"/>
      <c r="U220" s="828"/>
      <c r="V220" s="828"/>
      <c r="W220" s="828"/>
      <c r="X220" s="828"/>
      <c r="Y220" s="828"/>
      <c r="Z220" s="828"/>
      <c r="AA220" s="828"/>
      <c r="AB220" s="828"/>
      <c r="AC220" s="828"/>
      <c r="AD220" s="891">
        <f>SUM(O220:AC220)</f>
        <v>0</v>
      </c>
      <c r="AE220" s="592">
        <f>N220+AD220</f>
        <v>0</v>
      </c>
      <c r="AF220" s="827"/>
      <c r="AG220" s="828"/>
      <c r="AH220" s="829"/>
      <c r="AI220" s="829"/>
      <c r="AJ220" s="827"/>
      <c r="AK220" s="829"/>
      <c r="AL220" s="828"/>
      <c r="AM220" s="828"/>
      <c r="AN220" s="593">
        <f>SUM(AE220:AM220)</f>
        <v>0</v>
      </c>
      <c r="AP220" s="664"/>
      <c r="AQ220" s="664"/>
      <c r="AR220" s="664"/>
      <c r="AU220" s="1135"/>
      <c r="AV220" s="197"/>
      <c r="AW220" s="1136"/>
    </row>
    <row r="221" spans="5:49" ht="14.25">
      <c r="E221" s="128"/>
      <c r="F221" s="897" t="s">
        <v>435</v>
      </c>
      <c r="G221" s="229"/>
      <c r="H221" s="640">
        <f t="shared" ref="H221:AN221" si="140">SUM(H222:H231)</f>
        <v>0</v>
      </c>
      <c r="I221" s="640">
        <f t="shared" si="140"/>
        <v>0</v>
      </c>
      <c r="J221" s="640">
        <f t="shared" si="140"/>
        <v>0</v>
      </c>
      <c r="K221" s="640">
        <f t="shared" si="140"/>
        <v>0</v>
      </c>
      <c r="L221" s="640">
        <f t="shared" si="140"/>
        <v>0</v>
      </c>
      <c r="M221" s="640">
        <f t="shared" si="140"/>
        <v>0</v>
      </c>
      <c r="N221" s="879">
        <f t="shared" si="140"/>
        <v>0</v>
      </c>
      <c r="O221" s="640">
        <f t="shared" si="140"/>
        <v>0</v>
      </c>
      <c r="P221" s="640">
        <f t="shared" si="140"/>
        <v>0</v>
      </c>
      <c r="Q221" s="640">
        <f t="shared" si="140"/>
        <v>0</v>
      </c>
      <c r="R221" s="640">
        <f t="shared" si="140"/>
        <v>0</v>
      </c>
      <c r="S221" s="640">
        <f t="shared" si="140"/>
        <v>0</v>
      </c>
      <c r="T221" s="640">
        <f t="shared" si="140"/>
        <v>0</v>
      </c>
      <c r="U221" s="640">
        <f t="shared" si="140"/>
        <v>0</v>
      </c>
      <c r="V221" s="640">
        <f t="shared" si="140"/>
        <v>0</v>
      </c>
      <c r="W221" s="640">
        <f t="shared" si="140"/>
        <v>0</v>
      </c>
      <c r="X221" s="640">
        <f t="shared" si="140"/>
        <v>0</v>
      </c>
      <c r="Y221" s="640">
        <f t="shared" si="140"/>
        <v>0</v>
      </c>
      <c r="Z221" s="640">
        <f t="shared" si="140"/>
        <v>0</v>
      </c>
      <c r="AA221" s="640">
        <f t="shared" si="140"/>
        <v>0</v>
      </c>
      <c r="AB221" s="640">
        <f t="shared" si="140"/>
        <v>0</v>
      </c>
      <c r="AC221" s="640">
        <f t="shared" si="140"/>
        <v>0</v>
      </c>
      <c r="AD221" s="892">
        <f t="shared" si="140"/>
        <v>0</v>
      </c>
      <c r="AE221" s="641">
        <f t="shared" si="140"/>
        <v>0</v>
      </c>
      <c r="AF221" s="832">
        <f t="shared" si="140"/>
        <v>0</v>
      </c>
      <c r="AG221" s="640">
        <f t="shared" si="140"/>
        <v>0</v>
      </c>
      <c r="AH221" s="641">
        <f t="shared" si="140"/>
        <v>0</v>
      </c>
      <c r="AI221" s="641">
        <f>SUM(AI222:AI231)</f>
        <v>0</v>
      </c>
      <c r="AJ221" s="832">
        <f t="shared" si="140"/>
        <v>0</v>
      </c>
      <c r="AK221" s="641">
        <f t="shared" si="140"/>
        <v>0</v>
      </c>
      <c r="AL221" s="640">
        <f t="shared" si="140"/>
        <v>0</v>
      </c>
      <c r="AM221" s="640">
        <f t="shared" si="140"/>
        <v>0</v>
      </c>
      <c r="AN221" s="642">
        <f t="shared" si="140"/>
        <v>0</v>
      </c>
      <c r="AP221" s="664"/>
      <c r="AQ221" s="664"/>
      <c r="AR221" s="664"/>
      <c r="AU221" s="1135"/>
      <c r="AV221" s="197"/>
      <c r="AW221" s="1136"/>
    </row>
    <row r="222" spans="5:49" ht="14.25">
      <c r="E222" s="128"/>
      <c r="F222" s="487" t="s">
        <v>714</v>
      </c>
      <c r="G222" s="229"/>
      <c r="H222" s="828"/>
      <c r="I222" s="828"/>
      <c r="J222" s="828"/>
      <c r="K222" s="828"/>
      <c r="L222" s="828"/>
      <c r="M222" s="828"/>
      <c r="N222" s="888">
        <f t="shared" ref="N222:N231" si="141">SUM(H222:M222)</f>
        <v>0</v>
      </c>
      <c r="O222" s="828"/>
      <c r="P222" s="828"/>
      <c r="Q222" s="828"/>
      <c r="R222" s="828"/>
      <c r="S222" s="828"/>
      <c r="T222" s="828"/>
      <c r="U222" s="828"/>
      <c r="V222" s="828"/>
      <c r="W222" s="828"/>
      <c r="X222" s="828"/>
      <c r="Y222" s="828"/>
      <c r="Z222" s="828"/>
      <c r="AA222" s="828"/>
      <c r="AB222" s="828"/>
      <c r="AC222" s="828"/>
      <c r="AD222" s="891">
        <f t="shared" ref="AD222:AD231" si="142">SUM(O222:AC222)</f>
        <v>0</v>
      </c>
      <c r="AE222" s="592">
        <f t="shared" ref="AE222:AE231" si="143">N222+AD222</f>
        <v>0</v>
      </c>
      <c r="AF222" s="827"/>
      <c r="AG222" s="828"/>
      <c r="AH222" s="829"/>
      <c r="AI222" s="829"/>
      <c r="AJ222" s="827"/>
      <c r="AK222" s="829"/>
      <c r="AL222" s="828"/>
      <c r="AM222" s="828"/>
      <c r="AN222" s="593">
        <f t="shared" ref="AN222:AN231" si="144">SUM(AE222:AM222)</f>
        <v>0</v>
      </c>
      <c r="AP222" s="664"/>
      <c r="AQ222" s="664"/>
      <c r="AR222" s="664"/>
      <c r="AU222" s="1135"/>
      <c r="AV222" s="197"/>
      <c r="AW222" s="1136"/>
    </row>
    <row r="223" spans="5:49" ht="14.25">
      <c r="E223" s="128"/>
      <c r="F223" s="487" t="s">
        <v>79</v>
      </c>
      <c r="G223" s="229"/>
      <c r="H223" s="828"/>
      <c r="I223" s="828"/>
      <c r="J223" s="828"/>
      <c r="K223" s="828"/>
      <c r="L223" s="828"/>
      <c r="M223" s="828"/>
      <c r="N223" s="888">
        <f t="shared" si="141"/>
        <v>0</v>
      </c>
      <c r="O223" s="828"/>
      <c r="P223" s="828"/>
      <c r="Q223" s="828"/>
      <c r="R223" s="828"/>
      <c r="S223" s="828"/>
      <c r="T223" s="828"/>
      <c r="U223" s="828"/>
      <c r="V223" s="828"/>
      <c r="W223" s="828"/>
      <c r="X223" s="828"/>
      <c r="Y223" s="828"/>
      <c r="Z223" s="828"/>
      <c r="AA223" s="828"/>
      <c r="AB223" s="828"/>
      <c r="AC223" s="828"/>
      <c r="AD223" s="891">
        <f t="shared" si="142"/>
        <v>0</v>
      </c>
      <c r="AE223" s="592">
        <f t="shared" si="143"/>
        <v>0</v>
      </c>
      <c r="AF223" s="827"/>
      <c r="AG223" s="828"/>
      <c r="AH223" s="829"/>
      <c r="AI223" s="829"/>
      <c r="AJ223" s="827"/>
      <c r="AK223" s="829"/>
      <c r="AL223" s="828"/>
      <c r="AM223" s="828"/>
      <c r="AN223" s="593">
        <f t="shared" si="144"/>
        <v>0</v>
      </c>
      <c r="AP223" s="664"/>
      <c r="AQ223" s="664"/>
      <c r="AR223" s="664"/>
      <c r="AU223" s="1135"/>
      <c r="AV223" s="197"/>
      <c r="AW223" s="1136"/>
    </row>
    <row r="224" spans="5:49" ht="14.25">
      <c r="E224" s="128"/>
      <c r="F224" s="488" t="s">
        <v>288</v>
      </c>
      <c r="G224" s="229"/>
      <c r="H224" s="828"/>
      <c r="I224" s="828"/>
      <c r="J224" s="828"/>
      <c r="K224" s="828"/>
      <c r="L224" s="828"/>
      <c r="M224" s="828"/>
      <c r="N224" s="888">
        <f t="shared" si="141"/>
        <v>0</v>
      </c>
      <c r="O224" s="828"/>
      <c r="P224" s="828"/>
      <c r="Q224" s="828"/>
      <c r="R224" s="828"/>
      <c r="S224" s="828"/>
      <c r="T224" s="828"/>
      <c r="U224" s="828"/>
      <c r="V224" s="828"/>
      <c r="W224" s="828"/>
      <c r="X224" s="828"/>
      <c r="Y224" s="828"/>
      <c r="Z224" s="828"/>
      <c r="AA224" s="828"/>
      <c r="AB224" s="828"/>
      <c r="AC224" s="828"/>
      <c r="AD224" s="891">
        <f t="shared" si="142"/>
        <v>0</v>
      </c>
      <c r="AE224" s="592">
        <f t="shared" si="143"/>
        <v>0</v>
      </c>
      <c r="AF224" s="827"/>
      <c r="AG224" s="828"/>
      <c r="AH224" s="829"/>
      <c r="AI224" s="829"/>
      <c r="AJ224" s="827"/>
      <c r="AK224" s="829"/>
      <c r="AL224" s="828"/>
      <c r="AM224" s="828"/>
      <c r="AN224" s="593">
        <f t="shared" si="144"/>
        <v>0</v>
      </c>
      <c r="AP224" s="664"/>
      <c r="AQ224" s="664"/>
      <c r="AR224" s="664"/>
      <c r="AU224" s="1135"/>
      <c r="AV224" s="197"/>
      <c r="AW224" s="1136"/>
    </row>
    <row r="225" spans="5:49" ht="14.25">
      <c r="E225" s="128"/>
      <c r="F225" s="488" t="s">
        <v>829</v>
      </c>
      <c r="G225" s="229"/>
      <c r="H225" s="828"/>
      <c r="I225" s="828"/>
      <c r="J225" s="828"/>
      <c r="K225" s="828"/>
      <c r="L225" s="828"/>
      <c r="M225" s="828"/>
      <c r="N225" s="888">
        <f t="shared" si="141"/>
        <v>0</v>
      </c>
      <c r="O225" s="828"/>
      <c r="P225" s="828"/>
      <c r="Q225" s="828"/>
      <c r="R225" s="828"/>
      <c r="S225" s="828"/>
      <c r="T225" s="828"/>
      <c r="U225" s="828"/>
      <c r="V225" s="828"/>
      <c r="W225" s="828"/>
      <c r="X225" s="828"/>
      <c r="Y225" s="828"/>
      <c r="Z225" s="828"/>
      <c r="AA225" s="828"/>
      <c r="AB225" s="828"/>
      <c r="AC225" s="828"/>
      <c r="AD225" s="891">
        <f t="shared" si="142"/>
        <v>0</v>
      </c>
      <c r="AE225" s="592">
        <f t="shared" si="143"/>
        <v>0</v>
      </c>
      <c r="AF225" s="827"/>
      <c r="AG225" s="828"/>
      <c r="AH225" s="829"/>
      <c r="AI225" s="829"/>
      <c r="AJ225" s="827"/>
      <c r="AK225" s="829"/>
      <c r="AL225" s="828"/>
      <c r="AM225" s="828"/>
      <c r="AN225" s="593">
        <f t="shared" si="144"/>
        <v>0</v>
      </c>
      <c r="AP225" s="664"/>
      <c r="AQ225" s="664"/>
      <c r="AR225" s="664"/>
      <c r="AU225" s="1135"/>
      <c r="AV225" s="197"/>
      <c r="AW225" s="1136"/>
    </row>
    <row r="226" spans="5:49" ht="14.25">
      <c r="E226" s="128"/>
      <c r="F226" s="488" t="s">
        <v>607</v>
      </c>
      <c r="G226" s="229"/>
      <c r="H226" s="828"/>
      <c r="I226" s="828"/>
      <c r="J226" s="828"/>
      <c r="K226" s="828"/>
      <c r="L226" s="828"/>
      <c r="M226" s="828"/>
      <c r="N226" s="888">
        <f t="shared" si="141"/>
        <v>0</v>
      </c>
      <c r="O226" s="828"/>
      <c r="P226" s="828"/>
      <c r="Q226" s="828"/>
      <c r="R226" s="828"/>
      <c r="S226" s="828"/>
      <c r="T226" s="828"/>
      <c r="U226" s="828"/>
      <c r="V226" s="828"/>
      <c r="W226" s="828"/>
      <c r="X226" s="828"/>
      <c r="Y226" s="828"/>
      <c r="Z226" s="828"/>
      <c r="AA226" s="828"/>
      <c r="AB226" s="828"/>
      <c r="AC226" s="828"/>
      <c r="AD226" s="891">
        <f t="shared" si="142"/>
        <v>0</v>
      </c>
      <c r="AE226" s="592">
        <f t="shared" si="143"/>
        <v>0</v>
      </c>
      <c r="AF226" s="827"/>
      <c r="AG226" s="828"/>
      <c r="AH226" s="829"/>
      <c r="AI226" s="829"/>
      <c r="AJ226" s="827"/>
      <c r="AK226" s="829"/>
      <c r="AL226" s="828"/>
      <c r="AM226" s="828"/>
      <c r="AN226" s="593">
        <f t="shared" si="144"/>
        <v>0</v>
      </c>
      <c r="AP226" s="664"/>
      <c r="AQ226" s="664"/>
      <c r="AR226" s="664"/>
      <c r="AU226" s="1135"/>
      <c r="AV226" s="197"/>
      <c r="AW226" s="1136"/>
    </row>
    <row r="227" spans="5:49" ht="14.25">
      <c r="E227" s="128"/>
      <c r="F227" s="488" t="s">
        <v>886</v>
      </c>
      <c r="G227" s="229"/>
      <c r="H227" s="828"/>
      <c r="I227" s="828"/>
      <c r="J227" s="828"/>
      <c r="K227" s="828"/>
      <c r="L227" s="828"/>
      <c r="M227" s="828"/>
      <c r="N227" s="888">
        <f t="shared" si="141"/>
        <v>0</v>
      </c>
      <c r="O227" s="828"/>
      <c r="P227" s="828"/>
      <c r="Q227" s="828"/>
      <c r="R227" s="828"/>
      <c r="S227" s="828"/>
      <c r="T227" s="828"/>
      <c r="U227" s="828"/>
      <c r="V227" s="828"/>
      <c r="W227" s="828"/>
      <c r="X227" s="828"/>
      <c r="Y227" s="828"/>
      <c r="Z227" s="828"/>
      <c r="AA227" s="828"/>
      <c r="AB227" s="828"/>
      <c r="AC227" s="828"/>
      <c r="AD227" s="891">
        <f t="shared" si="142"/>
        <v>0</v>
      </c>
      <c r="AE227" s="592">
        <f t="shared" si="143"/>
        <v>0</v>
      </c>
      <c r="AF227" s="827"/>
      <c r="AG227" s="828"/>
      <c r="AH227" s="829"/>
      <c r="AI227" s="829"/>
      <c r="AJ227" s="827"/>
      <c r="AK227" s="829"/>
      <c r="AL227" s="828"/>
      <c r="AM227" s="828"/>
      <c r="AN227" s="593">
        <f t="shared" si="144"/>
        <v>0</v>
      </c>
      <c r="AP227" s="664"/>
      <c r="AQ227" s="664"/>
      <c r="AR227" s="664"/>
      <c r="AU227" s="1135"/>
      <c r="AV227" s="197"/>
      <c r="AW227" s="1136"/>
    </row>
    <row r="228" spans="5:49" ht="14.25">
      <c r="E228" s="128"/>
      <c r="F228" s="488" t="s">
        <v>796</v>
      </c>
      <c r="G228" s="229"/>
      <c r="H228" s="828"/>
      <c r="I228" s="828"/>
      <c r="J228" s="828"/>
      <c r="K228" s="828"/>
      <c r="L228" s="828"/>
      <c r="M228" s="828"/>
      <c r="N228" s="888">
        <f t="shared" si="141"/>
        <v>0</v>
      </c>
      <c r="O228" s="828"/>
      <c r="P228" s="828"/>
      <c r="Q228" s="828"/>
      <c r="R228" s="828"/>
      <c r="S228" s="828"/>
      <c r="T228" s="828"/>
      <c r="U228" s="828"/>
      <c r="V228" s="828"/>
      <c r="W228" s="828"/>
      <c r="X228" s="828"/>
      <c r="Y228" s="828"/>
      <c r="Z228" s="828"/>
      <c r="AA228" s="828"/>
      <c r="AB228" s="828"/>
      <c r="AC228" s="828"/>
      <c r="AD228" s="891">
        <f t="shared" si="142"/>
        <v>0</v>
      </c>
      <c r="AE228" s="592">
        <f t="shared" si="143"/>
        <v>0</v>
      </c>
      <c r="AF228" s="827"/>
      <c r="AG228" s="828"/>
      <c r="AH228" s="829"/>
      <c r="AI228" s="829"/>
      <c r="AJ228" s="827"/>
      <c r="AK228" s="829"/>
      <c r="AL228" s="828"/>
      <c r="AM228" s="828"/>
      <c r="AN228" s="593">
        <f t="shared" si="144"/>
        <v>0</v>
      </c>
      <c r="AP228" s="664"/>
      <c r="AQ228" s="664"/>
      <c r="AR228" s="664"/>
      <c r="AU228" s="1135"/>
      <c r="AV228" s="197"/>
      <c r="AW228" s="1136"/>
    </row>
    <row r="229" spans="5:49" ht="14.25">
      <c r="E229" s="128"/>
      <c r="F229" s="488" t="s">
        <v>797</v>
      </c>
      <c r="G229" s="229"/>
      <c r="H229" s="828"/>
      <c r="I229" s="828"/>
      <c r="J229" s="828"/>
      <c r="K229" s="828"/>
      <c r="L229" s="828"/>
      <c r="M229" s="828"/>
      <c r="N229" s="888">
        <f t="shared" si="141"/>
        <v>0</v>
      </c>
      <c r="O229" s="828"/>
      <c r="P229" s="828"/>
      <c r="Q229" s="828"/>
      <c r="R229" s="828"/>
      <c r="S229" s="828"/>
      <c r="T229" s="828"/>
      <c r="U229" s="828"/>
      <c r="V229" s="828"/>
      <c r="W229" s="828"/>
      <c r="X229" s="828"/>
      <c r="Y229" s="828"/>
      <c r="Z229" s="828"/>
      <c r="AA229" s="828"/>
      <c r="AB229" s="828"/>
      <c r="AC229" s="828"/>
      <c r="AD229" s="891">
        <f t="shared" si="142"/>
        <v>0</v>
      </c>
      <c r="AE229" s="592">
        <f t="shared" si="143"/>
        <v>0</v>
      </c>
      <c r="AF229" s="827"/>
      <c r="AG229" s="828"/>
      <c r="AH229" s="829"/>
      <c r="AI229" s="829"/>
      <c r="AJ229" s="827"/>
      <c r="AK229" s="829"/>
      <c r="AL229" s="828"/>
      <c r="AM229" s="828"/>
      <c r="AN229" s="593">
        <f t="shared" si="144"/>
        <v>0</v>
      </c>
      <c r="AP229" s="664"/>
      <c r="AQ229" s="664"/>
      <c r="AR229" s="664"/>
      <c r="AU229" s="1135"/>
      <c r="AV229" s="197"/>
      <c r="AW229" s="1136"/>
    </row>
    <row r="230" spans="5:49" ht="14.25">
      <c r="E230" s="128"/>
      <c r="F230" s="487" t="s">
        <v>538</v>
      </c>
      <c r="G230" s="229"/>
      <c r="H230" s="828"/>
      <c r="I230" s="828"/>
      <c r="J230" s="828"/>
      <c r="K230" s="828"/>
      <c r="L230" s="828"/>
      <c r="M230" s="828"/>
      <c r="N230" s="888">
        <f t="shared" si="141"/>
        <v>0</v>
      </c>
      <c r="O230" s="828"/>
      <c r="P230" s="828"/>
      <c r="Q230" s="828"/>
      <c r="R230" s="828"/>
      <c r="S230" s="828"/>
      <c r="T230" s="828"/>
      <c r="U230" s="828"/>
      <c r="V230" s="828"/>
      <c r="W230" s="828"/>
      <c r="X230" s="828"/>
      <c r="Y230" s="828"/>
      <c r="Z230" s="828"/>
      <c r="AA230" s="828"/>
      <c r="AB230" s="828"/>
      <c r="AC230" s="828"/>
      <c r="AD230" s="891">
        <f t="shared" si="142"/>
        <v>0</v>
      </c>
      <c r="AE230" s="592">
        <f t="shared" si="143"/>
        <v>0</v>
      </c>
      <c r="AF230" s="827"/>
      <c r="AG230" s="828"/>
      <c r="AH230" s="829"/>
      <c r="AI230" s="829"/>
      <c r="AJ230" s="827"/>
      <c r="AK230" s="829"/>
      <c r="AL230" s="828"/>
      <c r="AM230" s="828"/>
      <c r="AN230" s="593">
        <f t="shared" si="144"/>
        <v>0</v>
      </c>
      <c r="AP230" s="664"/>
      <c r="AQ230" s="664"/>
      <c r="AR230" s="664"/>
      <c r="AU230" s="1135"/>
      <c r="AV230" s="197"/>
      <c r="AW230" s="1136"/>
    </row>
    <row r="231" spans="5:49" ht="14.25">
      <c r="E231" s="128"/>
      <c r="F231" s="487" t="s">
        <v>882</v>
      </c>
      <c r="G231" s="229"/>
      <c r="H231" s="828"/>
      <c r="I231" s="828"/>
      <c r="J231" s="828"/>
      <c r="K231" s="828"/>
      <c r="L231" s="828"/>
      <c r="M231" s="828"/>
      <c r="N231" s="888">
        <f t="shared" si="141"/>
        <v>0</v>
      </c>
      <c r="O231" s="828"/>
      <c r="P231" s="828"/>
      <c r="Q231" s="828"/>
      <c r="R231" s="828"/>
      <c r="S231" s="828"/>
      <c r="T231" s="828"/>
      <c r="U231" s="828"/>
      <c r="V231" s="828"/>
      <c r="W231" s="828"/>
      <c r="X231" s="828"/>
      <c r="Y231" s="828"/>
      <c r="Z231" s="828"/>
      <c r="AA231" s="828"/>
      <c r="AB231" s="828"/>
      <c r="AC231" s="828"/>
      <c r="AD231" s="891">
        <f t="shared" si="142"/>
        <v>0</v>
      </c>
      <c r="AE231" s="592">
        <f t="shared" si="143"/>
        <v>0</v>
      </c>
      <c r="AF231" s="827"/>
      <c r="AG231" s="828"/>
      <c r="AH231" s="829"/>
      <c r="AI231" s="829"/>
      <c r="AJ231" s="827"/>
      <c r="AK231" s="829"/>
      <c r="AL231" s="828"/>
      <c r="AM231" s="828"/>
      <c r="AN231" s="593">
        <f t="shared" si="144"/>
        <v>0</v>
      </c>
      <c r="AP231" s="664"/>
      <c r="AQ231" s="664"/>
      <c r="AR231" s="664"/>
      <c r="AU231" s="1135"/>
      <c r="AV231" s="197"/>
      <c r="AW231" s="1136"/>
    </row>
    <row r="232" spans="5:49" ht="15.75" thickBot="1">
      <c r="E232" s="130"/>
      <c r="F232" s="310"/>
      <c r="G232" s="197"/>
      <c r="H232" s="603"/>
      <c r="I232" s="603"/>
      <c r="J232" s="603"/>
      <c r="K232" s="603"/>
      <c r="L232" s="603"/>
      <c r="M232" s="603"/>
      <c r="N232" s="562"/>
      <c r="O232" s="603"/>
      <c r="P232" s="603"/>
      <c r="Q232" s="603"/>
      <c r="R232" s="603"/>
      <c r="S232" s="603"/>
      <c r="T232" s="603"/>
      <c r="U232" s="603"/>
      <c r="V232" s="603"/>
      <c r="W232" s="603"/>
      <c r="X232" s="603"/>
      <c r="Y232" s="603"/>
      <c r="Z232" s="603"/>
      <c r="AA232" s="603"/>
      <c r="AB232" s="603"/>
      <c r="AC232" s="603"/>
      <c r="AD232" s="604"/>
      <c r="AE232" s="604"/>
      <c r="AF232" s="602"/>
      <c r="AG232" s="603"/>
      <c r="AH232" s="605"/>
      <c r="AI232" s="605"/>
      <c r="AJ232" s="602"/>
      <c r="AK232" s="605"/>
      <c r="AL232" s="607"/>
      <c r="AM232" s="607"/>
      <c r="AN232" s="606"/>
      <c r="AP232" s="664"/>
      <c r="AQ232" s="664"/>
      <c r="AR232" s="664"/>
      <c r="AU232" s="1135"/>
      <c r="AV232" s="197"/>
      <c r="AW232" s="1136"/>
    </row>
    <row r="233" spans="5:49">
      <c r="E233" s="128"/>
      <c r="F233" s="907"/>
      <c r="G233" s="229"/>
      <c r="H233" s="644">
        <f t="shared" ref="H233:AN233" si="145">SUM(H234:H235)</f>
        <v>0</v>
      </c>
      <c r="I233" s="644">
        <f t="shared" si="145"/>
        <v>0</v>
      </c>
      <c r="J233" s="644">
        <f t="shared" si="145"/>
        <v>0</v>
      </c>
      <c r="K233" s="644">
        <f t="shared" si="145"/>
        <v>0</v>
      </c>
      <c r="L233" s="644">
        <f t="shared" si="145"/>
        <v>0</v>
      </c>
      <c r="M233" s="644">
        <f t="shared" si="145"/>
        <v>0</v>
      </c>
      <c r="N233" s="899">
        <f t="shared" si="145"/>
        <v>0</v>
      </c>
      <c r="O233" s="644">
        <f t="shared" si="145"/>
        <v>0</v>
      </c>
      <c r="P233" s="644">
        <f t="shared" si="145"/>
        <v>0</v>
      </c>
      <c r="Q233" s="644">
        <f>SUM(Q234:Q235)</f>
        <v>0</v>
      </c>
      <c r="R233" s="644">
        <f t="shared" si="145"/>
        <v>0</v>
      </c>
      <c r="S233" s="644">
        <f t="shared" si="145"/>
        <v>0</v>
      </c>
      <c r="T233" s="644">
        <f t="shared" si="145"/>
        <v>0</v>
      </c>
      <c r="U233" s="644">
        <f t="shared" si="145"/>
        <v>0</v>
      </c>
      <c r="V233" s="644">
        <f t="shared" si="145"/>
        <v>0</v>
      </c>
      <c r="W233" s="644">
        <f t="shared" si="145"/>
        <v>0</v>
      </c>
      <c r="X233" s="644">
        <f t="shared" si="145"/>
        <v>0</v>
      </c>
      <c r="Y233" s="644">
        <f t="shared" si="145"/>
        <v>0</v>
      </c>
      <c r="Z233" s="644">
        <f t="shared" si="145"/>
        <v>0</v>
      </c>
      <c r="AA233" s="644">
        <f t="shared" si="145"/>
        <v>0</v>
      </c>
      <c r="AB233" s="644">
        <f t="shared" si="145"/>
        <v>0</v>
      </c>
      <c r="AC233" s="644">
        <f t="shared" si="145"/>
        <v>0</v>
      </c>
      <c r="AD233" s="900">
        <f t="shared" si="145"/>
        <v>0</v>
      </c>
      <c r="AE233" s="645">
        <f t="shared" si="145"/>
        <v>0</v>
      </c>
      <c r="AF233" s="643">
        <f t="shared" si="145"/>
        <v>0</v>
      </c>
      <c r="AG233" s="644">
        <f t="shared" si="145"/>
        <v>0</v>
      </c>
      <c r="AH233" s="645">
        <f t="shared" si="145"/>
        <v>0</v>
      </c>
      <c r="AI233" s="645">
        <f>SUM(AI234:AI235)</f>
        <v>0</v>
      </c>
      <c r="AJ233" s="643">
        <f t="shared" si="145"/>
        <v>0</v>
      </c>
      <c r="AK233" s="645">
        <f t="shared" si="145"/>
        <v>0</v>
      </c>
      <c r="AL233" s="644">
        <f t="shared" si="145"/>
        <v>0</v>
      </c>
      <c r="AM233" s="644">
        <f t="shared" si="145"/>
        <v>0</v>
      </c>
      <c r="AN233" s="646">
        <f t="shared" si="145"/>
        <v>0</v>
      </c>
      <c r="AP233" s="664"/>
      <c r="AQ233" s="664"/>
      <c r="AR233" s="664"/>
      <c r="AU233" s="1135"/>
      <c r="AV233" s="197"/>
      <c r="AW233" s="1136"/>
    </row>
    <row r="234" spans="5:49" ht="14.25">
      <c r="E234" s="128"/>
      <c r="F234" s="160" t="s">
        <v>702</v>
      </c>
      <c r="G234" s="229"/>
      <c r="H234" s="828"/>
      <c r="I234" s="828"/>
      <c r="J234" s="828"/>
      <c r="K234" s="828"/>
      <c r="L234" s="828"/>
      <c r="M234" s="828"/>
      <c r="N234" s="888">
        <f>SUM(H234:M234)</f>
        <v>0</v>
      </c>
      <c r="O234" s="828"/>
      <c r="P234" s="828"/>
      <c r="Q234" s="828"/>
      <c r="R234" s="828"/>
      <c r="S234" s="828"/>
      <c r="T234" s="828"/>
      <c r="U234" s="828"/>
      <c r="V234" s="828"/>
      <c r="W234" s="828"/>
      <c r="X234" s="828"/>
      <c r="Y234" s="828"/>
      <c r="Z234" s="828"/>
      <c r="AA234" s="828"/>
      <c r="AB234" s="828"/>
      <c r="AC234" s="828"/>
      <c r="AD234" s="891">
        <f>SUM(O234:AC234)</f>
        <v>0</v>
      </c>
      <c r="AE234" s="592">
        <f>N234+AD234</f>
        <v>0</v>
      </c>
      <c r="AF234" s="827"/>
      <c r="AG234" s="828"/>
      <c r="AH234" s="829"/>
      <c r="AI234" s="829"/>
      <c r="AJ234" s="827"/>
      <c r="AK234" s="829"/>
      <c r="AL234" s="828"/>
      <c r="AM234" s="828"/>
      <c r="AN234" s="593">
        <f>SUM(AE234:AM234)</f>
        <v>0</v>
      </c>
      <c r="AP234" s="664"/>
      <c r="AQ234" s="664"/>
      <c r="AR234" s="664"/>
      <c r="AU234" s="1135"/>
      <c r="AV234" s="197"/>
      <c r="AW234" s="1136"/>
    </row>
    <row r="235" spans="5:49" ht="14.25">
      <c r="E235" s="128"/>
      <c r="F235" s="160" t="s">
        <v>832</v>
      </c>
      <c r="G235" s="229"/>
      <c r="H235" s="828"/>
      <c r="I235" s="828"/>
      <c r="J235" s="828"/>
      <c r="K235" s="828"/>
      <c r="L235" s="828"/>
      <c r="M235" s="828"/>
      <c r="N235" s="888">
        <f>SUM(H235:M235)</f>
        <v>0</v>
      </c>
      <c r="O235" s="828"/>
      <c r="P235" s="828"/>
      <c r="Q235" s="828"/>
      <c r="R235" s="828"/>
      <c r="S235" s="828"/>
      <c r="T235" s="828"/>
      <c r="U235" s="828"/>
      <c r="V235" s="828"/>
      <c r="W235" s="828"/>
      <c r="X235" s="828"/>
      <c r="Y235" s="828"/>
      <c r="Z235" s="828"/>
      <c r="AA235" s="828"/>
      <c r="AB235" s="828"/>
      <c r="AC235" s="828"/>
      <c r="AD235" s="891">
        <f>SUM(O235:AC235)</f>
        <v>0</v>
      </c>
      <c r="AE235" s="592">
        <f>N235+AD235</f>
        <v>0</v>
      </c>
      <c r="AF235" s="827"/>
      <c r="AG235" s="828"/>
      <c r="AH235" s="829"/>
      <c r="AI235" s="829"/>
      <c r="AJ235" s="827"/>
      <c r="AK235" s="829"/>
      <c r="AL235" s="828"/>
      <c r="AM235" s="828"/>
      <c r="AN235" s="593">
        <f>SUM(AE235:AM235)</f>
        <v>0</v>
      </c>
      <c r="AP235" s="664"/>
      <c r="AQ235" s="664"/>
      <c r="AR235" s="664"/>
      <c r="AU235" s="1135"/>
      <c r="AV235" s="197"/>
      <c r="AW235" s="1136"/>
    </row>
    <row r="236" spans="5:49" ht="14.25">
      <c r="E236" s="128"/>
      <c r="F236" s="897" t="s">
        <v>435</v>
      </c>
      <c r="G236" s="229"/>
      <c r="H236" s="640">
        <f t="shared" ref="H236:AN236" si="146">SUM(H237:H246)</f>
        <v>0</v>
      </c>
      <c r="I236" s="640">
        <f t="shared" si="146"/>
        <v>0</v>
      </c>
      <c r="J236" s="640">
        <f t="shared" si="146"/>
        <v>0</v>
      </c>
      <c r="K236" s="640">
        <f t="shared" si="146"/>
        <v>0</v>
      </c>
      <c r="L236" s="640">
        <f t="shared" si="146"/>
        <v>0</v>
      </c>
      <c r="M236" s="640">
        <f t="shared" si="146"/>
        <v>0</v>
      </c>
      <c r="N236" s="879">
        <f t="shared" si="146"/>
        <v>0</v>
      </c>
      <c r="O236" s="640">
        <f t="shared" si="146"/>
        <v>0</v>
      </c>
      <c r="P236" s="640">
        <f t="shared" si="146"/>
        <v>0</v>
      </c>
      <c r="Q236" s="640">
        <f t="shared" si="146"/>
        <v>0</v>
      </c>
      <c r="R236" s="640">
        <f t="shared" si="146"/>
        <v>0</v>
      </c>
      <c r="S236" s="640">
        <f t="shared" si="146"/>
        <v>0</v>
      </c>
      <c r="T236" s="640">
        <f t="shared" si="146"/>
        <v>0</v>
      </c>
      <c r="U236" s="640">
        <f t="shared" si="146"/>
        <v>0</v>
      </c>
      <c r="V236" s="640">
        <f t="shared" si="146"/>
        <v>0</v>
      </c>
      <c r="W236" s="640">
        <f t="shared" si="146"/>
        <v>0</v>
      </c>
      <c r="X236" s="640">
        <f t="shared" si="146"/>
        <v>0</v>
      </c>
      <c r="Y236" s="640">
        <f t="shared" si="146"/>
        <v>0</v>
      </c>
      <c r="Z236" s="640">
        <f t="shared" si="146"/>
        <v>0</v>
      </c>
      <c r="AA236" s="640">
        <f t="shared" si="146"/>
        <v>0</v>
      </c>
      <c r="AB236" s="640">
        <f t="shared" si="146"/>
        <v>0</v>
      </c>
      <c r="AC236" s="640">
        <f t="shared" si="146"/>
        <v>0</v>
      </c>
      <c r="AD236" s="892">
        <f t="shared" si="146"/>
        <v>0</v>
      </c>
      <c r="AE236" s="641">
        <f t="shared" si="146"/>
        <v>0</v>
      </c>
      <c r="AF236" s="832">
        <f t="shared" si="146"/>
        <v>0</v>
      </c>
      <c r="AG236" s="640">
        <f t="shared" si="146"/>
        <v>0</v>
      </c>
      <c r="AH236" s="641">
        <f t="shared" si="146"/>
        <v>0</v>
      </c>
      <c r="AI236" s="641">
        <f>SUM(AI237:AI246)</f>
        <v>0</v>
      </c>
      <c r="AJ236" s="832">
        <f t="shared" si="146"/>
        <v>0</v>
      </c>
      <c r="AK236" s="641">
        <f t="shared" si="146"/>
        <v>0</v>
      </c>
      <c r="AL236" s="640">
        <f t="shared" si="146"/>
        <v>0</v>
      </c>
      <c r="AM236" s="640">
        <f t="shared" si="146"/>
        <v>0</v>
      </c>
      <c r="AN236" s="642">
        <f t="shared" si="146"/>
        <v>0</v>
      </c>
      <c r="AP236" s="664"/>
      <c r="AQ236" s="664"/>
      <c r="AR236" s="664"/>
      <c r="AU236" s="1135"/>
      <c r="AV236" s="197"/>
      <c r="AW236" s="1136"/>
    </row>
    <row r="237" spans="5:49" ht="14.25">
      <c r="E237" s="128"/>
      <c r="F237" s="487" t="s">
        <v>714</v>
      </c>
      <c r="G237" s="229"/>
      <c r="H237" s="828"/>
      <c r="I237" s="828"/>
      <c r="J237" s="828"/>
      <c r="K237" s="828"/>
      <c r="L237" s="828"/>
      <c r="M237" s="828"/>
      <c r="N237" s="888">
        <f t="shared" ref="N237:N246" si="147">SUM(H237:M237)</f>
        <v>0</v>
      </c>
      <c r="O237" s="828"/>
      <c r="P237" s="828"/>
      <c r="Q237" s="828"/>
      <c r="R237" s="828"/>
      <c r="S237" s="828"/>
      <c r="T237" s="828"/>
      <c r="U237" s="828"/>
      <c r="V237" s="828"/>
      <c r="W237" s="828"/>
      <c r="X237" s="828"/>
      <c r="Y237" s="828"/>
      <c r="Z237" s="828"/>
      <c r="AA237" s="828"/>
      <c r="AB237" s="828"/>
      <c r="AC237" s="828"/>
      <c r="AD237" s="891">
        <f t="shared" ref="AD237:AD246" si="148">SUM(O237:AC237)</f>
        <v>0</v>
      </c>
      <c r="AE237" s="592">
        <f t="shared" ref="AE237:AE246" si="149">N237+AD237</f>
        <v>0</v>
      </c>
      <c r="AF237" s="827"/>
      <c r="AG237" s="828"/>
      <c r="AH237" s="829"/>
      <c r="AI237" s="829"/>
      <c r="AJ237" s="827"/>
      <c r="AK237" s="829"/>
      <c r="AL237" s="828"/>
      <c r="AM237" s="828"/>
      <c r="AN237" s="593">
        <f t="shared" ref="AN237:AN246" si="150">SUM(AE237:AM237)</f>
        <v>0</v>
      </c>
      <c r="AP237" s="664"/>
      <c r="AQ237" s="664"/>
      <c r="AR237" s="664"/>
      <c r="AU237" s="1135"/>
      <c r="AV237" s="197"/>
      <c r="AW237" s="1136"/>
    </row>
    <row r="238" spans="5:49" ht="14.25">
      <c r="E238" s="128"/>
      <c r="F238" s="487" t="s">
        <v>79</v>
      </c>
      <c r="G238" s="229"/>
      <c r="H238" s="828"/>
      <c r="I238" s="828"/>
      <c r="J238" s="828"/>
      <c r="K238" s="828"/>
      <c r="L238" s="828"/>
      <c r="M238" s="828"/>
      <c r="N238" s="888">
        <f t="shared" si="147"/>
        <v>0</v>
      </c>
      <c r="O238" s="828"/>
      <c r="P238" s="828"/>
      <c r="Q238" s="828"/>
      <c r="R238" s="828"/>
      <c r="S238" s="828"/>
      <c r="T238" s="828"/>
      <c r="U238" s="828"/>
      <c r="V238" s="828"/>
      <c r="W238" s="828"/>
      <c r="X238" s="828"/>
      <c r="Y238" s="828"/>
      <c r="Z238" s="828"/>
      <c r="AA238" s="828"/>
      <c r="AB238" s="828"/>
      <c r="AC238" s="828"/>
      <c r="AD238" s="891">
        <f t="shared" si="148"/>
        <v>0</v>
      </c>
      <c r="AE238" s="592">
        <f t="shared" si="149"/>
        <v>0</v>
      </c>
      <c r="AF238" s="827"/>
      <c r="AG238" s="828"/>
      <c r="AH238" s="829"/>
      <c r="AI238" s="829"/>
      <c r="AJ238" s="827"/>
      <c r="AK238" s="829"/>
      <c r="AL238" s="828"/>
      <c r="AM238" s="828"/>
      <c r="AN238" s="593">
        <f t="shared" si="150"/>
        <v>0</v>
      </c>
      <c r="AP238" s="664"/>
      <c r="AQ238" s="664"/>
      <c r="AR238" s="664"/>
      <c r="AU238" s="1135"/>
      <c r="AV238" s="197"/>
      <c r="AW238" s="1136"/>
    </row>
    <row r="239" spans="5:49" ht="14.25">
      <c r="E239" s="128"/>
      <c r="F239" s="488" t="s">
        <v>288</v>
      </c>
      <c r="G239" s="229"/>
      <c r="H239" s="828"/>
      <c r="I239" s="828"/>
      <c r="J239" s="828"/>
      <c r="K239" s="828"/>
      <c r="L239" s="828"/>
      <c r="M239" s="828"/>
      <c r="N239" s="888">
        <f t="shared" si="147"/>
        <v>0</v>
      </c>
      <c r="O239" s="828"/>
      <c r="P239" s="828"/>
      <c r="Q239" s="828"/>
      <c r="R239" s="828"/>
      <c r="S239" s="828"/>
      <c r="T239" s="828"/>
      <c r="U239" s="828"/>
      <c r="V239" s="828"/>
      <c r="W239" s="828"/>
      <c r="X239" s="828"/>
      <c r="Y239" s="828"/>
      <c r="Z239" s="828"/>
      <c r="AA239" s="828"/>
      <c r="AB239" s="828"/>
      <c r="AC239" s="828"/>
      <c r="AD239" s="891">
        <f t="shared" si="148"/>
        <v>0</v>
      </c>
      <c r="AE239" s="592">
        <f t="shared" si="149"/>
        <v>0</v>
      </c>
      <c r="AF239" s="827"/>
      <c r="AG239" s="828"/>
      <c r="AH239" s="829"/>
      <c r="AI239" s="829"/>
      <c r="AJ239" s="827"/>
      <c r="AK239" s="829"/>
      <c r="AL239" s="828"/>
      <c r="AM239" s="828"/>
      <c r="AN239" s="593">
        <f t="shared" si="150"/>
        <v>0</v>
      </c>
      <c r="AP239" s="664"/>
      <c r="AQ239" s="664"/>
      <c r="AR239" s="664"/>
      <c r="AU239" s="1135"/>
      <c r="AV239" s="197"/>
      <c r="AW239" s="1136"/>
    </row>
    <row r="240" spans="5:49" ht="14.25">
      <c r="E240" s="128"/>
      <c r="F240" s="488" t="s">
        <v>829</v>
      </c>
      <c r="G240" s="229"/>
      <c r="H240" s="828"/>
      <c r="I240" s="828"/>
      <c r="J240" s="828"/>
      <c r="K240" s="828"/>
      <c r="L240" s="828"/>
      <c r="M240" s="828"/>
      <c r="N240" s="888">
        <f t="shared" si="147"/>
        <v>0</v>
      </c>
      <c r="O240" s="828"/>
      <c r="P240" s="828"/>
      <c r="Q240" s="828"/>
      <c r="R240" s="828"/>
      <c r="S240" s="828"/>
      <c r="T240" s="828"/>
      <c r="U240" s="828"/>
      <c r="V240" s="828"/>
      <c r="W240" s="828"/>
      <c r="X240" s="828"/>
      <c r="Y240" s="828"/>
      <c r="Z240" s="828"/>
      <c r="AA240" s="828"/>
      <c r="AB240" s="828"/>
      <c r="AC240" s="828"/>
      <c r="AD240" s="891">
        <f t="shared" si="148"/>
        <v>0</v>
      </c>
      <c r="AE240" s="592">
        <f t="shared" si="149"/>
        <v>0</v>
      </c>
      <c r="AF240" s="827"/>
      <c r="AG240" s="828"/>
      <c r="AH240" s="829"/>
      <c r="AI240" s="829"/>
      <c r="AJ240" s="827"/>
      <c r="AK240" s="829"/>
      <c r="AL240" s="828"/>
      <c r="AM240" s="828"/>
      <c r="AN240" s="593">
        <f t="shared" si="150"/>
        <v>0</v>
      </c>
      <c r="AP240" s="664"/>
      <c r="AQ240" s="664"/>
      <c r="AR240" s="664"/>
      <c r="AU240" s="1135"/>
      <c r="AV240" s="197"/>
      <c r="AW240" s="1136"/>
    </row>
    <row r="241" spans="5:49" ht="14.25">
      <c r="E241" s="128"/>
      <c r="F241" s="488" t="s">
        <v>607</v>
      </c>
      <c r="G241" s="229"/>
      <c r="H241" s="828"/>
      <c r="I241" s="828"/>
      <c r="J241" s="828"/>
      <c r="K241" s="828"/>
      <c r="L241" s="828"/>
      <c r="M241" s="828"/>
      <c r="N241" s="888">
        <f t="shared" si="147"/>
        <v>0</v>
      </c>
      <c r="O241" s="828"/>
      <c r="P241" s="828"/>
      <c r="Q241" s="828"/>
      <c r="R241" s="828"/>
      <c r="S241" s="828"/>
      <c r="T241" s="828"/>
      <c r="U241" s="828"/>
      <c r="V241" s="828"/>
      <c r="W241" s="828"/>
      <c r="X241" s="828"/>
      <c r="Y241" s="828"/>
      <c r="Z241" s="828"/>
      <c r="AA241" s="828"/>
      <c r="AB241" s="828"/>
      <c r="AC241" s="828"/>
      <c r="AD241" s="891">
        <f t="shared" si="148"/>
        <v>0</v>
      </c>
      <c r="AE241" s="592">
        <f t="shared" si="149"/>
        <v>0</v>
      </c>
      <c r="AF241" s="827"/>
      <c r="AG241" s="828"/>
      <c r="AH241" s="829"/>
      <c r="AI241" s="829"/>
      <c r="AJ241" s="827"/>
      <c r="AK241" s="829"/>
      <c r="AL241" s="828"/>
      <c r="AM241" s="828"/>
      <c r="AN241" s="593">
        <f t="shared" si="150"/>
        <v>0</v>
      </c>
      <c r="AP241" s="664"/>
      <c r="AQ241" s="664"/>
      <c r="AR241" s="664"/>
      <c r="AU241" s="1135"/>
      <c r="AV241" s="197"/>
      <c r="AW241" s="1136"/>
    </row>
    <row r="242" spans="5:49" ht="14.25">
      <c r="E242" s="128"/>
      <c r="F242" s="488" t="s">
        <v>886</v>
      </c>
      <c r="G242" s="229"/>
      <c r="H242" s="828"/>
      <c r="I242" s="828"/>
      <c r="J242" s="828"/>
      <c r="K242" s="828"/>
      <c r="L242" s="828"/>
      <c r="M242" s="828"/>
      <c r="N242" s="888">
        <f t="shared" si="147"/>
        <v>0</v>
      </c>
      <c r="O242" s="828"/>
      <c r="P242" s="828"/>
      <c r="Q242" s="828"/>
      <c r="R242" s="828"/>
      <c r="S242" s="828"/>
      <c r="T242" s="828"/>
      <c r="U242" s="828"/>
      <c r="V242" s="828"/>
      <c r="W242" s="828"/>
      <c r="X242" s="828"/>
      <c r="Y242" s="828"/>
      <c r="Z242" s="828"/>
      <c r="AA242" s="828"/>
      <c r="AB242" s="828"/>
      <c r="AC242" s="828"/>
      <c r="AD242" s="891">
        <f t="shared" si="148"/>
        <v>0</v>
      </c>
      <c r="AE242" s="592">
        <f t="shared" si="149"/>
        <v>0</v>
      </c>
      <c r="AF242" s="827"/>
      <c r="AG242" s="828"/>
      <c r="AH242" s="829"/>
      <c r="AI242" s="829"/>
      <c r="AJ242" s="827"/>
      <c r="AK242" s="829"/>
      <c r="AL242" s="828"/>
      <c r="AM242" s="828"/>
      <c r="AN242" s="593">
        <f t="shared" si="150"/>
        <v>0</v>
      </c>
      <c r="AP242" s="664"/>
      <c r="AQ242" s="664"/>
      <c r="AR242" s="664"/>
      <c r="AU242" s="1135"/>
      <c r="AV242" s="197"/>
      <c r="AW242" s="1136"/>
    </row>
    <row r="243" spans="5:49" ht="14.25">
      <c r="E243" s="128"/>
      <c r="F243" s="488" t="s">
        <v>796</v>
      </c>
      <c r="G243" s="229"/>
      <c r="H243" s="828"/>
      <c r="I243" s="828"/>
      <c r="J243" s="828"/>
      <c r="K243" s="828"/>
      <c r="L243" s="828"/>
      <c r="M243" s="828"/>
      <c r="N243" s="888">
        <f t="shared" si="147"/>
        <v>0</v>
      </c>
      <c r="O243" s="828"/>
      <c r="P243" s="828"/>
      <c r="Q243" s="828"/>
      <c r="R243" s="828"/>
      <c r="S243" s="828"/>
      <c r="T243" s="828"/>
      <c r="U243" s="828"/>
      <c r="V243" s="828"/>
      <c r="W243" s="828"/>
      <c r="X243" s="828"/>
      <c r="Y243" s="828"/>
      <c r="Z243" s="828"/>
      <c r="AA243" s="828"/>
      <c r="AB243" s="828"/>
      <c r="AC243" s="828"/>
      <c r="AD243" s="891">
        <f t="shared" si="148"/>
        <v>0</v>
      </c>
      <c r="AE243" s="592">
        <f t="shared" si="149"/>
        <v>0</v>
      </c>
      <c r="AF243" s="827"/>
      <c r="AG243" s="828"/>
      <c r="AH243" s="829"/>
      <c r="AI243" s="829"/>
      <c r="AJ243" s="827"/>
      <c r="AK243" s="829"/>
      <c r="AL243" s="828"/>
      <c r="AM243" s="828"/>
      <c r="AN243" s="593">
        <f t="shared" si="150"/>
        <v>0</v>
      </c>
      <c r="AP243" s="664"/>
      <c r="AQ243" s="664"/>
      <c r="AR243" s="664"/>
      <c r="AU243" s="1135"/>
      <c r="AV243" s="197"/>
      <c r="AW243" s="1136"/>
    </row>
    <row r="244" spans="5:49" ht="14.25">
      <c r="E244" s="128"/>
      <c r="F244" s="488" t="s">
        <v>797</v>
      </c>
      <c r="G244" s="229"/>
      <c r="H244" s="828"/>
      <c r="I244" s="828"/>
      <c r="J244" s="828"/>
      <c r="K244" s="828"/>
      <c r="L244" s="828"/>
      <c r="M244" s="828"/>
      <c r="N244" s="888">
        <f t="shared" si="147"/>
        <v>0</v>
      </c>
      <c r="O244" s="828"/>
      <c r="P244" s="828"/>
      <c r="Q244" s="828"/>
      <c r="R244" s="828"/>
      <c r="S244" s="828"/>
      <c r="T244" s="828"/>
      <c r="U244" s="828"/>
      <c r="V244" s="828"/>
      <c r="W244" s="828"/>
      <c r="X244" s="828"/>
      <c r="Y244" s="828"/>
      <c r="Z244" s="828"/>
      <c r="AA244" s="828"/>
      <c r="AB244" s="828"/>
      <c r="AC244" s="828"/>
      <c r="AD244" s="891">
        <f t="shared" si="148"/>
        <v>0</v>
      </c>
      <c r="AE244" s="592">
        <f t="shared" si="149"/>
        <v>0</v>
      </c>
      <c r="AF244" s="827"/>
      <c r="AG244" s="828"/>
      <c r="AH244" s="829"/>
      <c r="AI244" s="829"/>
      <c r="AJ244" s="827"/>
      <c r="AK244" s="829"/>
      <c r="AL244" s="828"/>
      <c r="AM244" s="828"/>
      <c r="AN244" s="593">
        <f t="shared" si="150"/>
        <v>0</v>
      </c>
      <c r="AP244" s="664"/>
      <c r="AQ244" s="664"/>
      <c r="AR244" s="664"/>
      <c r="AU244" s="1135"/>
      <c r="AV244" s="197"/>
      <c r="AW244" s="1136"/>
    </row>
    <row r="245" spans="5:49" ht="14.25">
      <c r="E245" s="128"/>
      <c r="F245" s="487" t="s">
        <v>538</v>
      </c>
      <c r="G245" s="229"/>
      <c r="H245" s="828"/>
      <c r="I245" s="828"/>
      <c r="J245" s="828"/>
      <c r="K245" s="828"/>
      <c r="L245" s="828"/>
      <c r="M245" s="828"/>
      <c r="N245" s="888">
        <f t="shared" si="147"/>
        <v>0</v>
      </c>
      <c r="O245" s="828"/>
      <c r="P245" s="828"/>
      <c r="Q245" s="828"/>
      <c r="R245" s="828"/>
      <c r="S245" s="828"/>
      <c r="T245" s="828"/>
      <c r="U245" s="828"/>
      <c r="V245" s="828"/>
      <c r="W245" s="828"/>
      <c r="X245" s="828"/>
      <c r="Y245" s="828"/>
      <c r="Z245" s="828"/>
      <c r="AA245" s="828"/>
      <c r="AB245" s="828"/>
      <c r="AC245" s="828"/>
      <c r="AD245" s="891">
        <f t="shared" si="148"/>
        <v>0</v>
      </c>
      <c r="AE245" s="592">
        <f t="shared" si="149"/>
        <v>0</v>
      </c>
      <c r="AF245" s="827"/>
      <c r="AG245" s="828"/>
      <c r="AH245" s="829"/>
      <c r="AI245" s="829"/>
      <c r="AJ245" s="827"/>
      <c r="AK245" s="829"/>
      <c r="AL245" s="828"/>
      <c r="AM245" s="828"/>
      <c r="AN245" s="593">
        <f t="shared" si="150"/>
        <v>0</v>
      </c>
      <c r="AP245" s="664"/>
      <c r="AQ245" s="664"/>
      <c r="AR245" s="664"/>
      <c r="AU245" s="1135"/>
      <c r="AV245" s="197"/>
      <c r="AW245" s="1136"/>
    </row>
    <row r="246" spans="5:49" ht="14.25">
      <c r="E246" s="128"/>
      <c r="F246" s="487" t="s">
        <v>882</v>
      </c>
      <c r="G246" s="229"/>
      <c r="H246" s="828"/>
      <c r="I246" s="828"/>
      <c r="J246" s="828"/>
      <c r="K246" s="828"/>
      <c r="L246" s="828"/>
      <c r="M246" s="828"/>
      <c r="N246" s="888">
        <f t="shared" si="147"/>
        <v>0</v>
      </c>
      <c r="O246" s="828"/>
      <c r="P246" s="828"/>
      <c r="Q246" s="828"/>
      <c r="R246" s="828"/>
      <c r="S246" s="828"/>
      <c r="T246" s="828"/>
      <c r="U246" s="828"/>
      <c r="V246" s="828"/>
      <c r="W246" s="828"/>
      <c r="X246" s="828"/>
      <c r="Y246" s="828"/>
      <c r="Z246" s="828"/>
      <c r="AA246" s="828"/>
      <c r="AB246" s="828"/>
      <c r="AC246" s="828"/>
      <c r="AD246" s="891">
        <f t="shared" si="148"/>
        <v>0</v>
      </c>
      <c r="AE246" s="592">
        <f t="shared" si="149"/>
        <v>0</v>
      </c>
      <c r="AF246" s="827"/>
      <c r="AG246" s="828"/>
      <c r="AH246" s="829"/>
      <c r="AI246" s="829"/>
      <c r="AJ246" s="827"/>
      <c r="AK246" s="829"/>
      <c r="AL246" s="828"/>
      <c r="AM246" s="828"/>
      <c r="AN246" s="593">
        <f t="shared" si="150"/>
        <v>0</v>
      </c>
      <c r="AP246" s="664"/>
      <c r="AQ246" s="664"/>
      <c r="AR246" s="664"/>
      <c r="AU246" s="1135"/>
      <c r="AV246" s="197"/>
      <c r="AW246" s="1136"/>
    </row>
    <row r="247" spans="5:49" ht="14.25">
      <c r="E247" s="130"/>
      <c r="F247" s="161"/>
      <c r="G247" s="197"/>
      <c r="H247" s="603"/>
      <c r="I247" s="603"/>
      <c r="J247" s="603"/>
      <c r="K247" s="603"/>
      <c r="L247" s="603"/>
      <c r="M247" s="603"/>
      <c r="N247" s="562"/>
      <c r="O247" s="603"/>
      <c r="P247" s="603"/>
      <c r="Q247" s="603"/>
      <c r="R247" s="603"/>
      <c r="S247" s="603"/>
      <c r="T247" s="603"/>
      <c r="U247" s="603"/>
      <c r="V247" s="603"/>
      <c r="W247" s="603"/>
      <c r="X247" s="603"/>
      <c r="Y247" s="603"/>
      <c r="Z247" s="603"/>
      <c r="AA247" s="603"/>
      <c r="AB247" s="603"/>
      <c r="AC247" s="603"/>
      <c r="AD247" s="604"/>
      <c r="AE247" s="604"/>
      <c r="AF247" s="602"/>
      <c r="AG247" s="603"/>
      <c r="AH247" s="605"/>
      <c r="AI247" s="605"/>
      <c r="AJ247" s="602"/>
      <c r="AK247" s="605"/>
      <c r="AL247" s="607"/>
      <c r="AM247" s="607"/>
      <c r="AN247" s="606"/>
      <c r="AP247" s="664"/>
      <c r="AQ247" s="664"/>
      <c r="AR247" s="664"/>
      <c r="AU247" s="1135"/>
      <c r="AV247" s="197"/>
      <c r="AW247" s="1136"/>
    </row>
    <row r="248" spans="5:49" s="147" customFormat="1" ht="12.75">
      <c r="E248" s="156"/>
      <c r="F248" s="618" t="s">
        <v>240</v>
      </c>
      <c r="G248" s="1557"/>
      <c r="H248" s="640">
        <f>SUM(H129:H130,H144:H145,H159:H160,H174:H175,H189:H190,H204:H205,H219:H220,H234:H235)</f>
        <v>0</v>
      </c>
      <c r="I248" s="640">
        <f t="shared" ref="I248:AN248" si="151">SUM(I129:I130,I144:I145,I159:I160,I174:I175,I189:I190,I204:I205,I219:I220,I234:I235)</f>
        <v>0</v>
      </c>
      <c r="J248" s="640">
        <f t="shared" si="151"/>
        <v>0</v>
      </c>
      <c r="K248" s="640">
        <f t="shared" si="151"/>
        <v>0</v>
      </c>
      <c r="L248" s="640">
        <f t="shared" si="151"/>
        <v>0</v>
      </c>
      <c r="M248" s="640">
        <f t="shared" si="151"/>
        <v>0</v>
      </c>
      <c r="N248" s="640">
        <f t="shared" si="151"/>
        <v>0</v>
      </c>
      <c r="O248" s="640">
        <f t="shared" si="151"/>
        <v>0</v>
      </c>
      <c r="P248" s="640">
        <f t="shared" si="151"/>
        <v>0</v>
      </c>
      <c r="Q248" s="640">
        <f>SUM(Q129:Q130,Q144:Q145,Q159:Q160,Q174:Q175,Q189:Q190,Q204:Q205,Q219:Q220,Q234:Q235)</f>
        <v>0</v>
      </c>
      <c r="R248" s="640">
        <f t="shared" si="151"/>
        <v>0</v>
      </c>
      <c r="S248" s="640">
        <f t="shared" si="151"/>
        <v>0</v>
      </c>
      <c r="T248" s="640">
        <f t="shared" si="151"/>
        <v>0</v>
      </c>
      <c r="U248" s="640">
        <f t="shared" si="151"/>
        <v>0</v>
      </c>
      <c r="V248" s="640">
        <f t="shared" si="151"/>
        <v>0</v>
      </c>
      <c r="W248" s="640">
        <f t="shared" si="151"/>
        <v>0</v>
      </c>
      <c r="X248" s="640">
        <f t="shared" si="151"/>
        <v>0</v>
      </c>
      <c r="Y248" s="640">
        <f t="shared" si="151"/>
        <v>0</v>
      </c>
      <c r="Z248" s="640">
        <f t="shared" si="151"/>
        <v>0</v>
      </c>
      <c r="AA248" s="640">
        <f t="shared" si="151"/>
        <v>0</v>
      </c>
      <c r="AB248" s="640">
        <f t="shared" si="151"/>
        <v>0</v>
      </c>
      <c r="AC248" s="640">
        <f t="shared" si="151"/>
        <v>0</v>
      </c>
      <c r="AD248" s="641">
        <f t="shared" si="151"/>
        <v>0</v>
      </c>
      <c r="AE248" s="641">
        <f t="shared" si="151"/>
        <v>0</v>
      </c>
      <c r="AF248" s="832">
        <f t="shared" si="151"/>
        <v>0</v>
      </c>
      <c r="AG248" s="640">
        <f t="shared" si="151"/>
        <v>0</v>
      </c>
      <c r="AH248" s="641">
        <f t="shared" si="151"/>
        <v>0</v>
      </c>
      <c r="AI248" s="641">
        <f>SUM(AI129:AI130,AI144:AI145,AI159:AI160,AI174:AI175,AI189:AI190,AI204:AI205,AI219:AI220,AI234:AI235)</f>
        <v>0</v>
      </c>
      <c r="AJ248" s="832">
        <f t="shared" si="151"/>
        <v>0</v>
      </c>
      <c r="AK248" s="641">
        <f t="shared" si="151"/>
        <v>0</v>
      </c>
      <c r="AL248" s="640">
        <f t="shared" si="151"/>
        <v>0</v>
      </c>
      <c r="AM248" s="640">
        <f t="shared" si="151"/>
        <v>0</v>
      </c>
      <c r="AN248" s="642">
        <f t="shared" si="151"/>
        <v>0</v>
      </c>
      <c r="AO248" s="216"/>
      <c r="AP248" s="640">
        <f>SUM(AP11:AP247)</f>
        <v>0</v>
      </c>
      <c r="AQ248" s="640">
        <f>SUM(AQ11:AQ247)</f>
        <v>0</v>
      </c>
      <c r="AR248" s="640">
        <f>SUM(AR11:AR247)</f>
        <v>0</v>
      </c>
      <c r="AU248" s="1142"/>
      <c r="AV248" s="1118"/>
      <c r="AW248" s="1143"/>
    </row>
    <row r="249" spans="5:49" s="147" customFormat="1" ht="13.5" thickBot="1">
      <c r="E249" s="158"/>
      <c r="F249" s="898"/>
      <c r="G249" s="321"/>
      <c r="H249" s="562"/>
      <c r="I249" s="562"/>
      <c r="J249" s="562"/>
      <c r="K249" s="562"/>
      <c r="L249" s="562"/>
      <c r="M249" s="562"/>
      <c r="N249" s="562"/>
      <c r="O249" s="562"/>
      <c r="P249" s="562"/>
      <c r="Q249" s="562"/>
      <c r="R249" s="562"/>
      <c r="S249" s="562"/>
      <c r="T249" s="562"/>
      <c r="U249" s="562"/>
      <c r="V249" s="562"/>
      <c r="W249" s="562"/>
      <c r="X249" s="562"/>
      <c r="Y249" s="562"/>
      <c r="Z249" s="562"/>
      <c r="AA249" s="562"/>
      <c r="AB249" s="562"/>
      <c r="AC249" s="562"/>
      <c r="AD249" s="562"/>
      <c r="AE249" s="562"/>
      <c r="AF249" s="562"/>
      <c r="AG249" s="562"/>
      <c r="AH249" s="562"/>
      <c r="AI249" s="562"/>
      <c r="AJ249" s="562"/>
      <c r="AK249" s="562"/>
      <c r="AL249" s="562"/>
      <c r="AM249" s="562"/>
      <c r="AN249" s="562"/>
      <c r="AO249" s="216"/>
      <c r="AP249" s="562"/>
      <c r="AQ249" s="562"/>
      <c r="AR249" s="562"/>
      <c r="AU249" s="1142"/>
      <c r="AV249" s="1118"/>
      <c r="AW249" s="1143"/>
    </row>
    <row r="250" spans="5:49" s="147" customFormat="1">
      <c r="E250" s="156"/>
      <c r="F250" s="407" t="s">
        <v>812</v>
      </c>
      <c r="G250" s="231"/>
      <c r="H250" s="644">
        <f t="shared" ref="H250:AN250" si="152">SUM(H251:H252)</f>
        <v>0</v>
      </c>
      <c r="I250" s="644">
        <f t="shared" si="152"/>
        <v>0</v>
      </c>
      <c r="J250" s="644">
        <f t="shared" si="152"/>
        <v>0</v>
      </c>
      <c r="K250" s="644">
        <f t="shared" si="152"/>
        <v>0</v>
      </c>
      <c r="L250" s="644">
        <f t="shared" si="152"/>
        <v>0</v>
      </c>
      <c r="M250" s="644">
        <f t="shared" si="152"/>
        <v>0</v>
      </c>
      <c r="N250" s="899">
        <f t="shared" si="152"/>
        <v>0</v>
      </c>
      <c r="O250" s="644">
        <f t="shared" si="152"/>
        <v>0</v>
      </c>
      <c r="P250" s="644">
        <f t="shared" si="152"/>
        <v>0</v>
      </c>
      <c r="Q250" s="644">
        <f>SUM(Q251:Q252)</f>
        <v>0</v>
      </c>
      <c r="R250" s="644">
        <f t="shared" si="152"/>
        <v>0</v>
      </c>
      <c r="S250" s="644">
        <f t="shared" si="152"/>
        <v>0</v>
      </c>
      <c r="T250" s="644">
        <f t="shared" si="152"/>
        <v>0</v>
      </c>
      <c r="U250" s="644">
        <f t="shared" si="152"/>
        <v>0</v>
      </c>
      <c r="V250" s="644">
        <f t="shared" si="152"/>
        <v>0</v>
      </c>
      <c r="W250" s="644">
        <f t="shared" si="152"/>
        <v>0</v>
      </c>
      <c r="X250" s="644">
        <f t="shared" si="152"/>
        <v>0</v>
      </c>
      <c r="Y250" s="644">
        <f t="shared" si="152"/>
        <v>0</v>
      </c>
      <c r="Z250" s="644">
        <f t="shared" si="152"/>
        <v>0</v>
      </c>
      <c r="AA250" s="644">
        <f t="shared" si="152"/>
        <v>0</v>
      </c>
      <c r="AB250" s="644">
        <f t="shared" si="152"/>
        <v>0</v>
      </c>
      <c r="AC250" s="644">
        <f t="shared" si="152"/>
        <v>0</v>
      </c>
      <c r="AD250" s="900">
        <f t="shared" si="152"/>
        <v>0</v>
      </c>
      <c r="AE250" s="645">
        <f t="shared" si="152"/>
        <v>0</v>
      </c>
      <c r="AF250" s="643">
        <f t="shared" si="152"/>
        <v>0</v>
      </c>
      <c r="AG250" s="644">
        <f t="shared" si="152"/>
        <v>0</v>
      </c>
      <c r="AH250" s="644">
        <f t="shared" si="152"/>
        <v>0</v>
      </c>
      <c r="AI250" s="646">
        <f>SUM(AI251:AI252)</f>
        <v>0</v>
      </c>
      <c r="AJ250" s="643">
        <f t="shared" si="152"/>
        <v>0</v>
      </c>
      <c r="AK250" s="645">
        <f t="shared" si="152"/>
        <v>0</v>
      </c>
      <c r="AL250" s="644">
        <f t="shared" si="152"/>
        <v>0</v>
      </c>
      <c r="AM250" s="644">
        <f t="shared" si="152"/>
        <v>0</v>
      </c>
      <c r="AN250" s="646">
        <f t="shared" si="152"/>
        <v>0</v>
      </c>
      <c r="AO250" s="216"/>
      <c r="AP250" s="562"/>
      <c r="AQ250" s="562"/>
      <c r="AR250" s="562"/>
      <c r="AU250" s="1142"/>
      <c r="AV250" s="1118"/>
      <c r="AW250" s="1143"/>
    </row>
    <row r="251" spans="5:49" s="147" customFormat="1" ht="14.25">
      <c r="E251" s="156"/>
      <c r="F251" s="160" t="s">
        <v>702</v>
      </c>
      <c r="G251" s="229"/>
      <c r="H251" s="556">
        <f t="shared" ref="H251:M251" si="153">+H234+H219+H204+H189+H174+H159+H144+H129</f>
        <v>0</v>
      </c>
      <c r="I251" s="556">
        <f t="shared" si="153"/>
        <v>0</v>
      </c>
      <c r="J251" s="556">
        <f t="shared" si="153"/>
        <v>0</v>
      </c>
      <c r="K251" s="556">
        <f t="shared" si="153"/>
        <v>0</v>
      </c>
      <c r="L251" s="556">
        <f t="shared" si="153"/>
        <v>0</v>
      </c>
      <c r="M251" s="556">
        <f t="shared" si="153"/>
        <v>0</v>
      </c>
      <c r="N251" s="888">
        <f>SUM(H251:M251)</f>
        <v>0</v>
      </c>
      <c r="O251" s="556">
        <f t="shared" ref="O251:AC251" si="154">+O234+O219+O204+O189+O174+O159+O144+O129</f>
        <v>0</v>
      </c>
      <c r="P251" s="556">
        <f t="shared" si="154"/>
        <v>0</v>
      </c>
      <c r="Q251" s="556">
        <f>+Q234+Q219+Q204+Q189+Q174+Q159+Q144+Q129</f>
        <v>0</v>
      </c>
      <c r="R251" s="556">
        <f t="shared" si="154"/>
        <v>0</v>
      </c>
      <c r="S251" s="556">
        <f t="shared" si="154"/>
        <v>0</v>
      </c>
      <c r="T251" s="556">
        <f t="shared" si="154"/>
        <v>0</v>
      </c>
      <c r="U251" s="556">
        <f t="shared" si="154"/>
        <v>0</v>
      </c>
      <c r="V251" s="556">
        <f t="shared" si="154"/>
        <v>0</v>
      </c>
      <c r="W251" s="556">
        <f t="shared" si="154"/>
        <v>0</v>
      </c>
      <c r="X251" s="556">
        <f t="shared" si="154"/>
        <v>0</v>
      </c>
      <c r="Y251" s="556">
        <f t="shared" si="154"/>
        <v>0</v>
      </c>
      <c r="Z251" s="556">
        <f t="shared" si="154"/>
        <v>0</v>
      </c>
      <c r="AA251" s="556">
        <f t="shared" si="154"/>
        <v>0</v>
      </c>
      <c r="AB251" s="556">
        <f t="shared" si="154"/>
        <v>0</v>
      </c>
      <c r="AC251" s="556">
        <f t="shared" si="154"/>
        <v>0</v>
      </c>
      <c r="AD251" s="891">
        <f>SUM(O251:AC251)</f>
        <v>0</v>
      </c>
      <c r="AE251" s="592">
        <f>N251+AD251</f>
        <v>0</v>
      </c>
      <c r="AF251" s="555">
        <f t="shared" ref="AF251:AM251" si="155">+AF234+AF219+AF204+AF189+AF174+AF159+AF144+AF129</f>
        <v>0</v>
      </c>
      <c r="AG251" s="556">
        <f t="shared" si="155"/>
        <v>0</v>
      </c>
      <c r="AH251" s="556">
        <f t="shared" si="155"/>
        <v>0</v>
      </c>
      <c r="AI251" s="1086">
        <f>+AI234+AI219+AI204+AI189+AI174+AI159+AI144+AI129</f>
        <v>0</v>
      </c>
      <c r="AJ251" s="555">
        <f t="shared" si="155"/>
        <v>0</v>
      </c>
      <c r="AK251" s="557">
        <f t="shared" si="155"/>
        <v>0</v>
      </c>
      <c r="AL251" s="556">
        <f t="shared" si="155"/>
        <v>0</v>
      </c>
      <c r="AM251" s="556">
        <f t="shared" si="155"/>
        <v>0</v>
      </c>
      <c r="AN251" s="593">
        <f>SUM(AE251:AM251)</f>
        <v>0</v>
      </c>
      <c r="AO251" s="216"/>
      <c r="AP251" s="562"/>
      <c r="AQ251" s="562"/>
      <c r="AR251" s="562"/>
      <c r="AU251" s="1142"/>
      <c r="AV251" s="1118"/>
      <c r="AW251" s="1143"/>
    </row>
    <row r="252" spans="5:49" s="147" customFormat="1" ht="14.25">
      <c r="E252" s="156"/>
      <c r="F252" s="160" t="s">
        <v>832</v>
      </c>
      <c r="G252" s="229"/>
      <c r="H252" s="556">
        <f t="shared" ref="H252:M252" si="156">+H235+H220+H205+H190+H175+H160+H145+H130</f>
        <v>0</v>
      </c>
      <c r="I252" s="556">
        <f t="shared" si="156"/>
        <v>0</v>
      </c>
      <c r="J252" s="556">
        <f t="shared" si="156"/>
        <v>0</v>
      </c>
      <c r="K252" s="556">
        <f t="shared" si="156"/>
        <v>0</v>
      </c>
      <c r="L252" s="556">
        <f t="shared" si="156"/>
        <v>0</v>
      </c>
      <c r="M252" s="556">
        <f t="shared" si="156"/>
        <v>0</v>
      </c>
      <c r="N252" s="888">
        <f>SUM(H252:M252)</f>
        <v>0</v>
      </c>
      <c r="O252" s="556">
        <f t="shared" ref="O252:AC252" si="157">+O235+O220+O205+O190+O175+O160+O145+O130</f>
        <v>0</v>
      </c>
      <c r="P252" s="556">
        <f t="shared" si="157"/>
        <v>0</v>
      </c>
      <c r="Q252" s="556">
        <f>+Q235+Q220+Q205+Q190+Q175+Q160+Q145+Q130</f>
        <v>0</v>
      </c>
      <c r="R252" s="556">
        <f t="shared" si="157"/>
        <v>0</v>
      </c>
      <c r="S252" s="556">
        <f t="shared" si="157"/>
        <v>0</v>
      </c>
      <c r="T252" s="556">
        <f t="shared" si="157"/>
        <v>0</v>
      </c>
      <c r="U252" s="556">
        <f t="shared" si="157"/>
        <v>0</v>
      </c>
      <c r="V252" s="556">
        <f t="shared" si="157"/>
        <v>0</v>
      </c>
      <c r="W252" s="556">
        <f t="shared" si="157"/>
        <v>0</v>
      </c>
      <c r="X252" s="556">
        <f t="shared" si="157"/>
        <v>0</v>
      </c>
      <c r="Y252" s="556">
        <f t="shared" si="157"/>
        <v>0</v>
      </c>
      <c r="Z252" s="556">
        <f t="shared" si="157"/>
        <v>0</v>
      </c>
      <c r="AA252" s="556">
        <f t="shared" si="157"/>
        <v>0</v>
      </c>
      <c r="AB252" s="556">
        <f t="shared" si="157"/>
        <v>0</v>
      </c>
      <c r="AC252" s="556">
        <f t="shared" si="157"/>
        <v>0</v>
      </c>
      <c r="AD252" s="891">
        <f>SUM(O252:AC252)</f>
        <v>0</v>
      </c>
      <c r="AE252" s="592">
        <f>N252+AD252</f>
        <v>0</v>
      </c>
      <c r="AF252" s="555">
        <f t="shared" ref="AF252:AM252" si="158">+AF235+AF220+AF205+AF190+AF175+AF160+AF145+AF130</f>
        <v>0</v>
      </c>
      <c r="AG252" s="556">
        <f t="shared" si="158"/>
        <v>0</v>
      </c>
      <c r="AH252" s="556">
        <f t="shared" si="158"/>
        <v>0</v>
      </c>
      <c r="AI252" s="1086">
        <f>+AI235+AI220+AI205+AI190+AI175+AI160+AI145+AI130</f>
        <v>0</v>
      </c>
      <c r="AJ252" s="555">
        <f t="shared" si="158"/>
        <v>0</v>
      </c>
      <c r="AK252" s="557">
        <f t="shared" si="158"/>
        <v>0</v>
      </c>
      <c r="AL252" s="556">
        <f t="shared" si="158"/>
        <v>0</v>
      </c>
      <c r="AM252" s="556">
        <f t="shared" si="158"/>
        <v>0</v>
      </c>
      <c r="AN252" s="593">
        <f>SUM(AE252:AM252)</f>
        <v>0</v>
      </c>
      <c r="AO252" s="216"/>
      <c r="AP252" s="562"/>
      <c r="AQ252" s="562"/>
      <c r="AR252" s="562"/>
      <c r="AU252" s="1142"/>
      <c r="AV252" s="1118"/>
      <c r="AW252" s="1143"/>
    </row>
    <row r="253" spans="5:49">
      <c r="E253" s="128"/>
      <c r="F253" s="407" t="s">
        <v>435</v>
      </c>
      <c r="G253" s="229"/>
      <c r="H253" s="640">
        <f t="shared" ref="H253:N253" si="159">SUM(H254:H263)</f>
        <v>0</v>
      </c>
      <c r="I253" s="640">
        <f t="shared" si="159"/>
        <v>0</v>
      </c>
      <c r="J253" s="640">
        <f t="shared" si="159"/>
        <v>0</v>
      </c>
      <c r="K253" s="640">
        <f t="shared" si="159"/>
        <v>0</v>
      </c>
      <c r="L253" s="640">
        <f t="shared" si="159"/>
        <v>0</v>
      </c>
      <c r="M253" s="640">
        <f t="shared" si="159"/>
        <v>0</v>
      </c>
      <c r="N253" s="879">
        <f t="shared" si="159"/>
        <v>0</v>
      </c>
      <c r="O253" s="640">
        <f t="shared" ref="O253:AE253" si="160">SUM(O254:O263)</f>
        <v>0</v>
      </c>
      <c r="P253" s="640">
        <f t="shared" si="160"/>
        <v>0</v>
      </c>
      <c r="Q253" s="640">
        <f t="shared" si="160"/>
        <v>0</v>
      </c>
      <c r="R253" s="640">
        <f t="shared" si="160"/>
        <v>0</v>
      </c>
      <c r="S253" s="640">
        <f t="shared" si="160"/>
        <v>0</v>
      </c>
      <c r="T253" s="640">
        <f t="shared" si="160"/>
        <v>0</v>
      </c>
      <c r="U253" s="640">
        <f t="shared" si="160"/>
        <v>0</v>
      </c>
      <c r="V253" s="640">
        <f t="shared" si="160"/>
        <v>0</v>
      </c>
      <c r="W253" s="640">
        <f t="shared" si="160"/>
        <v>0</v>
      </c>
      <c r="X253" s="640">
        <f t="shared" si="160"/>
        <v>0</v>
      </c>
      <c r="Y253" s="640">
        <f t="shared" si="160"/>
        <v>0</v>
      </c>
      <c r="Z253" s="640">
        <f t="shared" si="160"/>
        <v>0</v>
      </c>
      <c r="AA253" s="640">
        <f t="shared" si="160"/>
        <v>0</v>
      </c>
      <c r="AB253" s="640">
        <f t="shared" si="160"/>
        <v>0</v>
      </c>
      <c r="AC253" s="640">
        <f t="shared" si="160"/>
        <v>0</v>
      </c>
      <c r="AD253" s="892">
        <f t="shared" si="160"/>
        <v>0</v>
      </c>
      <c r="AE253" s="641">
        <f t="shared" si="160"/>
        <v>0</v>
      </c>
      <c r="AF253" s="832">
        <f t="shared" ref="AF253:AM253" si="161">SUM(AF254:AF263)</f>
        <v>0</v>
      </c>
      <c r="AG253" s="640">
        <f t="shared" si="161"/>
        <v>0</v>
      </c>
      <c r="AH253" s="640">
        <f t="shared" si="161"/>
        <v>0</v>
      </c>
      <c r="AI253" s="642">
        <f>SUM(AI254:AI263)</f>
        <v>0</v>
      </c>
      <c r="AJ253" s="832">
        <f t="shared" si="161"/>
        <v>0</v>
      </c>
      <c r="AK253" s="641">
        <f t="shared" si="161"/>
        <v>0</v>
      </c>
      <c r="AL253" s="640">
        <f t="shared" si="161"/>
        <v>0</v>
      </c>
      <c r="AM253" s="640">
        <f t="shared" si="161"/>
        <v>0</v>
      </c>
      <c r="AN253" s="642">
        <f>SUM(AN254:AN263)</f>
        <v>0</v>
      </c>
      <c r="AP253" s="664"/>
      <c r="AQ253" s="664"/>
      <c r="AR253" s="664"/>
      <c r="AU253" s="1135"/>
      <c r="AV253" s="197"/>
      <c r="AW253" s="1136"/>
    </row>
    <row r="254" spans="5:49" s="147" customFormat="1" ht="14.25">
      <c r="E254" s="156"/>
      <c r="F254" s="487" t="s">
        <v>714</v>
      </c>
      <c r="G254" s="229"/>
      <c r="H254" s="556">
        <f t="shared" ref="H254:M260" si="162">+H237+H222+H207+H192+H177+H162+H147+H132</f>
        <v>0</v>
      </c>
      <c r="I254" s="556">
        <f t="shared" si="162"/>
        <v>0</v>
      </c>
      <c r="J254" s="556">
        <f t="shared" si="162"/>
        <v>0</v>
      </c>
      <c r="K254" s="556">
        <f t="shared" si="162"/>
        <v>0</v>
      </c>
      <c r="L254" s="556">
        <f t="shared" si="162"/>
        <v>0</v>
      </c>
      <c r="M254" s="556">
        <f t="shared" si="162"/>
        <v>0</v>
      </c>
      <c r="N254" s="888">
        <f t="shared" ref="N254:N262" si="163">SUM(H254:M254)</f>
        <v>0</v>
      </c>
      <c r="O254" s="556">
        <f t="shared" ref="O254:AC254" si="164">+O237+O222+O207+O192+O177+O162+O147+O132</f>
        <v>0</v>
      </c>
      <c r="P254" s="556">
        <f t="shared" si="164"/>
        <v>0</v>
      </c>
      <c r="Q254" s="556">
        <f t="shared" ref="Q254:Q263" si="165">+Q237+Q222+Q207+Q192+Q177+Q162+Q147+Q132</f>
        <v>0</v>
      </c>
      <c r="R254" s="556">
        <f t="shared" si="164"/>
        <v>0</v>
      </c>
      <c r="S254" s="556">
        <f t="shared" si="164"/>
        <v>0</v>
      </c>
      <c r="T254" s="556">
        <f t="shared" si="164"/>
        <v>0</v>
      </c>
      <c r="U254" s="556">
        <f t="shared" si="164"/>
        <v>0</v>
      </c>
      <c r="V254" s="556">
        <f t="shared" si="164"/>
        <v>0</v>
      </c>
      <c r="W254" s="556">
        <f t="shared" si="164"/>
        <v>0</v>
      </c>
      <c r="X254" s="556">
        <f t="shared" si="164"/>
        <v>0</v>
      </c>
      <c r="Y254" s="556">
        <f t="shared" si="164"/>
        <v>0</v>
      </c>
      <c r="Z254" s="556">
        <f t="shared" si="164"/>
        <v>0</v>
      </c>
      <c r="AA254" s="556">
        <f t="shared" si="164"/>
        <v>0</v>
      </c>
      <c r="AB254" s="556">
        <f t="shared" si="164"/>
        <v>0</v>
      </c>
      <c r="AC254" s="556">
        <f t="shared" si="164"/>
        <v>0</v>
      </c>
      <c r="AD254" s="891">
        <f t="shared" ref="AD254:AD262" si="166">SUM(O254:AC254)</f>
        <v>0</v>
      </c>
      <c r="AE254" s="592">
        <f t="shared" ref="AE254:AE263" si="167">N254+AD254</f>
        <v>0</v>
      </c>
      <c r="AF254" s="555">
        <f t="shared" ref="AF254:AM260" si="168">+AF237+AF222+AF207+AF192+AF177+AF162+AF147+AF132</f>
        <v>0</v>
      </c>
      <c r="AG254" s="556">
        <f t="shared" si="168"/>
        <v>0</v>
      </c>
      <c r="AH254" s="556">
        <f t="shared" si="168"/>
        <v>0</v>
      </c>
      <c r="AI254" s="1086">
        <f t="shared" ref="AI254:AI263" si="169">+AI237+AI222+AI207+AI192+AI177+AI162+AI147+AI132</f>
        <v>0</v>
      </c>
      <c r="AJ254" s="555">
        <f t="shared" si="168"/>
        <v>0</v>
      </c>
      <c r="AK254" s="557">
        <f t="shared" si="168"/>
        <v>0</v>
      </c>
      <c r="AL254" s="556">
        <f t="shared" si="168"/>
        <v>0</v>
      </c>
      <c r="AM254" s="556">
        <f t="shared" si="168"/>
        <v>0</v>
      </c>
      <c r="AN254" s="593">
        <f t="shared" ref="AN254:AN262" si="170">SUM(AE254:AM254)</f>
        <v>0</v>
      </c>
      <c r="AO254" s="216"/>
      <c r="AP254" s="562"/>
      <c r="AQ254" s="562"/>
      <c r="AR254" s="562"/>
      <c r="AU254" s="1142"/>
      <c r="AV254" s="1118"/>
      <c r="AW254" s="1143"/>
    </row>
    <row r="255" spans="5:49" s="147" customFormat="1" ht="14.25">
      <c r="E255" s="156"/>
      <c r="F255" s="487" t="s">
        <v>79</v>
      </c>
      <c r="G255" s="229"/>
      <c r="H255" s="556">
        <f t="shared" si="162"/>
        <v>0</v>
      </c>
      <c r="I255" s="556">
        <f t="shared" si="162"/>
        <v>0</v>
      </c>
      <c r="J255" s="556">
        <f t="shared" si="162"/>
        <v>0</v>
      </c>
      <c r="K255" s="556">
        <f t="shared" si="162"/>
        <v>0</v>
      </c>
      <c r="L255" s="556">
        <f t="shared" si="162"/>
        <v>0</v>
      </c>
      <c r="M255" s="556">
        <f t="shared" si="162"/>
        <v>0</v>
      </c>
      <c r="N255" s="888">
        <f t="shared" si="163"/>
        <v>0</v>
      </c>
      <c r="O255" s="556">
        <f t="shared" ref="O255:AC255" si="171">+O238+O223+O208+O193+O178+O163+O148+O133</f>
        <v>0</v>
      </c>
      <c r="P255" s="556">
        <f t="shared" si="171"/>
        <v>0</v>
      </c>
      <c r="Q255" s="556">
        <f t="shared" si="165"/>
        <v>0</v>
      </c>
      <c r="R255" s="556">
        <f t="shared" si="171"/>
        <v>0</v>
      </c>
      <c r="S255" s="556">
        <f t="shared" si="171"/>
        <v>0</v>
      </c>
      <c r="T255" s="556">
        <f t="shared" si="171"/>
        <v>0</v>
      </c>
      <c r="U255" s="556">
        <f t="shared" si="171"/>
        <v>0</v>
      </c>
      <c r="V255" s="556">
        <f t="shared" si="171"/>
        <v>0</v>
      </c>
      <c r="W255" s="556">
        <f t="shared" si="171"/>
        <v>0</v>
      </c>
      <c r="X255" s="556">
        <f t="shared" si="171"/>
        <v>0</v>
      </c>
      <c r="Y255" s="556">
        <f t="shared" si="171"/>
        <v>0</v>
      </c>
      <c r="Z255" s="556">
        <f t="shared" si="171"/>
        <v>0</v>
      </c>
      <c r="AA255" s="556">
        <f t="shared" si="171"/>
        <v>0</v>
      </c>
      <c r="AB255" s="556">
        <f t="shared" si="171"/>
        <v>0</v>
      </c>
      <c r="AC255" s="556">
        <f t="shared" si="171"/>
        <v>0</v>
      </c>
      <c r="AD255" s="891">
        <f t="shared" si="166"/>
        <v>0</v>
      </c>
      <c r="AE255" s="592">
        <f t="shared" si="167"/>
        <v>0</v>
      </c>
      <c r="AF255" s="555">
        <f t="shared" si="168"/>
        <v>0</v>
      </c>
      <c r="AG255" s="556">
        <f t="shared" si="168"/>
        <v>0</v>
      </c>
      <c r="AH255" s="556">
        <f t="shared" si="168"/>
        <v>0</v>
      </c>
      <c r="AI255" s="1086">
        <f t="shared" si="169"/>
        <v>0</v>
      </c>
      <c r="AJ255" s="555">
        <f t="shared" si="168"/>
        <v>0</v>
      </c>
      <c r="AK255" s="557">
        <f t="shared" si="168"/>
        <v>0</v>
      </c>
      <c r="AL255" s="556">
        <f t="shared" si="168"/>
        <v>0</v>
      </c>
      <c r="AM255" s="556">
        <f t="shared" si="168"/>
        <v>0</v>
      </c>
      <c r="AN255" s="593">
        <f t="shared" si="170"/>
        <v>0</v>
      </c>
      <c r="AO255" s="216"/>
      <c r="AP255" s="562"/>
      <c r="AQ255" s="562"/>
      <c r="AR255" s="562"/>
      <c r="AU255" s="1142"/>
      <c r="AV255" s="1118"/>
      <c r="AW255" s="1143"/>
    </row>
    <row r="256" spans="5:49" s="147" customFormat="1" ht="14.25">
      <c r="E256" s="156"/>
      <c r="F256" s="488" t="s">
        <v>288</v>
      </c>
      <c r="G256" s="229"/>
      <c r="H256" s="556">
        <f t="shared" si="162"/>
        <v>0</v>
      </c>
      <c r="I256" s="556">
        <f t="shared" si="162"/>
        <v>0</v>
      </c>
      <c r="J256" s="556">
        <f t="shared" si="162"/>
        <v>0</v>
      </c>
      <c r="K256" s="556">
        <f t="shared" si="162"/>
        <v>0</v>
      </c>
      <c r="L256" s="556">
        <f t="shared" si="162"/>
        <v>0</v>
      </c>
      <c r="M256" s="556">
        <f t="shared" si="162"/>
        <v>0</v>
      </c>
      <c r="N256" s="888">
        <f t="shared" si="163"/>
        <v>0</v>
      </c>
      <c r="O256" s="556">
        <f t="shared" ref="O256:AC256" si="172">+O239+O224+O209+O194+O179+O164+O149+O134</f>
        <v>0</v>
      </c>
      <c r="P256" s="556">
        <f t="shared" si="172"/>
        <v>0</v>
      </c>
      <c r="Q256" s="556">
        <f t="shared" si="165"/>
        <v>0</v>
      </c>
      <c r="R256" s="556">
        <f t="shared" si="172"/>
        <v>0</v>
      </c>
      <c r="S256" s="556">
        <f t="shared" si="172"/>
        <v>0</v>
      </c>
      <c r="T256" s="556">
        <f t="shared" si="172"/>
        <v>0</v>
      </c>
      <c r="U256" s="556">
        <f t="shared" si="172"/>
        <v>0</v>
      </c>
      <c r="V256" s="556">
        <f t="shared" si="172"/>
        <v>0</v>
      </c>
      <c r="W256" s="556">
        <f t="shared" si="172"/>
        <v>0</v>
      </c>
      <c r="X256" s="556">
        <f t="shared" si="172"/>
        <v>0</v>
      </c>
      <c r="Y256" s="556">
        <f t="shared" si="172"/>
        <v>0</v>
      </c>
      <c r="Z256" s="556">
        <f t="shared" si="172"/>
        <v>0</v>
      </c>
      <c r="AA256" s="556">
        <f t="shared" si="172"/>
        <v>0</v>
      </c>
      <c r="AB256" s="556">
        <f t="shared" si="172"/>
        <v>0</v>
      </c>
      <c r="AC256" s="556">
        <f t="shared" si="172"/>
        <v>0</v>
      </c>
      <c r="AD256" s="891">
        <f t="shared" si="166"/>
        <v>0</v>
      </c>
      <c r="AE256" s="592">
        <f t="shared" si="167"/>
        <v>0</v>
      </c>
      <c r="AF256" s="555">
        <f t="shared" si="168"/>
        <v>0</v>
      </c>
      <c r="AG256" s="556">
        <f t="shared" si="168"/>
        <v>0</v>
      </c>
      <c r="AH256" s="556">
        <f t="shared" si="168"/>
        <v>0</v>
      </c>
      <c r="AI256" s="1086">
        <f t="shared" si="169"/>
        <v>0</v>
      </c>
      <c r="AJ256" s="555">
        <f t="shared" si="168"/>
        <v>0</v>
      </c>
      <c r="AK256" s="557">
        <f t="shared" si="168"/>
        <v>0</v>
      </c>
      <c r="AL256" s="556">
        <f t="shared" si="168"/>
        <v>0</v>
      </c>
      <c r="AM256" s="556">
        <f t="shared" si="168"/>
        <v>0</v>
      </c>
      <c r="AN256" s="593">
        <f t="shared" si="170"/>
        <v>0</v>
      </c>
      <c r="AO256" s="216"/>
      <c r="AP256" s="562"/>
      <c r="AQ256" s="562"/>
      <c r="AR256" s="562"/>
      <c r="AU256" s="1142"/>
      <c r="AV256" s="1118"/>
      <c r="AW256" s="1143"/>
    </row>
    <row r="257" spans="2:49" s="147" customFormat="1" ht="14.25">
      <c r="E257" s="156"/>
      <c r="F257" s="488" t="s">
        <v>829</v>
      </c>
      <c r="G257" s="229"/>
      <c r="H257" s="556">
        <f t="shared" si="162"/>
        <v>0</v>
      </c>
      <c r="I257" s="556">
        <f t="shared" si="162"/>
        <v>0</v>
      </c>
      <c r="J257" s="556">
        <f t="shared" si="162"/>
        <v>0</v>
      </c>
      <c r="K257" s="556">
        <f t="shared" si="162"/>
        <v>0</v>
      </c>
      <c r="L257" s="556">
        <f t="shared" si="162"/>
        <v>0</v>
      </c>
      <c r="M257" s="556">
        <f t="shared" si="162"/>
        <v>0</v>
      </c>
      <c r="N257" s="888">
        <f t="shared" si="163"/>
        <v>0</v>
      </c>
      <c r="O257" s="556">
        <f t="shared" ref="O257:AC257" si="173">+O240+O225+O210+O195+O180+O165+O150+O135</f>
        <v>0</v>
      </c>
      <c r="P257" s="556">
        <f t="shared" si="173"/>
        <v>0</v>
      </c>
      <c r="Q257" s="556">
        <f t="shared" si="165"/>
        <v>0</v>
      </c>
      <c r="R257" s="556">
        <f t="shared" si="173"/>
        <v>0</v>
      </c>
      <c r="S257" s="556">
        <f t="shared" si="173"/>
        <v>0</v>
      </c>
      <c r="T257" s="556">
        <f t="shared" si="173"/>
        <v>0</v>
      </c>
      <c r="U257" s="556">
        <f t="shared" si="173"/>
        <v>0</v>
      </c>
      <c r="V257" s="556">
        <f t="shared" si="173"/>
        <v>0</v>
      </c>
      <c r="W257" s="556">
        <f t="shared" si="173"/>
        <v>0</v>
      </c>
      <c r="X257" s="556">
        <f t="shared" si="173"/>
        <v>0</v>
      </c>
      <c r="Y257" s="556">
        <f t="shared" si="173"/>
        <v>0</v>
      </c>
      <c r="Z257" s="556">
        <f t="shared" si="173"/>
        <v>0</v>
      </c>
      <c r="AA257" s="556">
        <f t="shared" si="173"/>
        <v>0</v>
      </c>
      <c r="AB257" s="556">
        <f t="shared" si="173"/>
        <v>0</v>
      </c>
      <c r="AC257" s="556">
        <f t="shared" si="173"/>
        <v>0</v>
      </c>
      <c r="AD257" s="891">
        <f t="shared" si="166"/>
        <v>0</v>
      </c>
      <c r="AE257" s="592">
        <f t="shared" si="167"/>
        <v>0</v>
      </c>
      <c r="AF257" s="555">
        <f t="shared" si="168"/>
        <v>0</v>
      </c>
      <c r="AG257" s="556">
        <f t="shared" si="168"/>
        <v>0</v>
      </c>
      <c r="AH257" s="556">
        <f t="shared" si="168"/>
        <v>0</v>
      </c>
      <c r="AI257" s="1086">
        <f t="shared" si="169"/>
        <v>0</v>
      </c>
      <c r="AJ257" s="555">
        <f t="shared" si="168"/>
        <v>0</v>
      </c>
      <c r="AK257" s="557">
        <f t="shared" si="168"/>
        <v>0</v>
      </c>
      <c r="AL257" s="556">
        <f t="shared" si="168"/>
        <v>0</v>
      </c>
      <c r="AM257" s="556">
        <f t="shared" si="168"/>
        <v>0</v>
      </c>
      <c r="AN257" s="593">
        <f t="shared" si="170"/>
        <v>0</v>
      </c>
      <c r="AO257" s="216"/>
      <c r="AP257" s="562"/>
      <c r="AQ257" s="562"/>
      <c r="AR257" s="562"/>
      <c r="AU257" s="1142"/>
      <c r="AV257" s="1118"/>
      <c r="AW257" s="1143"/>
    </row>
    <row r="258" spans="2:49" s="147" customFormat="1" ht="14.25">
      <c r="E258" s="156"/>
      <c r="F258" s="488" t="s">
        <v>607</v>
      </c>
      <c r="G258" s="229"/>
      <c r="H258" s="556">
        <f t="shared" si="162"/>
        <v>0</v>
      </c>
      <c r="I258" s="556">
        <f t="shared" si="162"/>
        <v>0</v>
      </c>
      <c r="J258" s="556">
        <f t="shared" si="162"/>
        <v>0</v>
      </c>
      <c r="K258" s="556">
        <f t="shared" si="162"/>
        <v>0</v>
      </c>
      <c r="L258" s="556">
        <f t="shared" si="162"/>
        <v>0</v>
      </c>
      <c r="M258" s="556">
        <f t="shared" si="162"/>
        <v>0</v>
      </c>
      <c r="N258" s="888">
        <f t="shared" si="163"/>
        <v>0</v>
      </c>
      <c r="O258" s="556">
        <f t="shared" ref="O258:AC258" si="174">+O241+O226+O211+O196+O181+O166+O151+O136</f>
        <v>0</v>
      </c>
      <c r="P258" s="556">
        <f t="shared" si="174"/>
        <v>0</v>
      </c>
      <c r="Q258" s="556">
        <f t="shared" si="165"/>
        <v>0</v>
      </c>
      <c r="R258" s="556">
        <f t="shared" si="174"/>
        <v>0</v>
      </c>
      <c r="S258" s="556">
        <f t="shared" si="174"/>
        <v>0</v>
      </c>
      <c r="T258" s="556">
        <f t="shared" si="174"/>
        <v>0</v>
      </c>
      <c r="U258" s="556">
        <f t="shared" si="174"/>
        <v>0</v>
      </c>
      <c r="V258" s="556">
        <f t="shared" si="174"/>
        <v>0</v>
      </c>
      <c r="W258" s="556">
        <f t="shared" si="174"/>
        <v>0</v>
      </c>
      <c r="X258" s="556">
        <f t="shared" si="174"/>
        <v>0</v>
      </c>
      <c r="Y258" s="556">
        <f t="shared" si="174"/>
        <v>0</v>
      </c>
      <c r="Z258" s="556">
        <f t="shared" si="174"/>
        <v>0</v>
      </c>
      <c r="AA258" s="556">
        <f t="shared" si="174"/>
        <v>0</v>
      </c>
      <c r="AB258" s="556">
        <f t="shared" si="174"/>
        <v>0</v>
      </c>
      <c r="AC258" s="556">
        <f t="shared" si="174"/>
        <v>0</v>
      </c>
      <c r="AD258" s="891">
        <f t="shared" si="166"/>
        <v>0</v>
      </c>
      <c r="AE258" s="592">
        <f t="shared" si="167"/>
        <v>0</v>
      </c>
      <c r="AF258" s="555">
        <f t="shared" si="168"/>
        <v>0</v>
      </c>
      <c r="AG258" s="556">
        <f t="shared" si="168"/>
        <v>0</v>
      </c>
      <c r="AH258" s="556">
        <f t="shared" si="168"/>
        <v>0</v>
      </c>
      <c r="AI258" s="1086">
        <f t="shared" si="169"/>
        <v>0</v>
      </c>
      <c r="AJ258" s="555">
        <f t="shared" si="168"/>
        <v>0</v>
      </c>
      <c r="AK258" s="557">
        <f t="shared" si="168"/>
        <v>0</v>
      </c>
      <c r="AL258" s="556">
        <f t="shared" si="168"/>
        <v>0</v>
      </c>
      <c r="AM258" s="556">
        <f t="shared" si="168"/>
        <v>0</v>
      </c>
      <c r="AN258" s="593">
        <f t="shared" si="170"/>
        <v>0</v>
      </c>
      <c r="AO258" s="216"/>
      <c r="AP258" s="562"/>
      <c r="AQ258" s="562"/>
      <c r="AR258" s="562"/>
      <c r="AU258" s="1142"/>
      <c r="AV258" s="1118"/>
      <c r="AW258" s="1143"/>
    </row>
    <row r="259" spans="2:49" s="147" customFormat="1" ht="14.25">
      <c r="E259" s="156"/>
      <c r="F259" s="488" t="s">
        <v>886</v>
      </c>
      <c r="G259" s="229"/>
      <c r="H259" s="556">
        <f t="shared" si="162"/>
        <v>0</v>
      </c>
      <c r="I259" s="556">
        <f t="shared" si="162"/>
        <v>0</v>
      </c>
      <c r="J259" s="556">
        <f t="shared" si="162"/>
        <v>0</v>
      </c>
      <c r="K259" s="556">
        <f t="shared" si="162"/>
        <v>0</v>
      </c>
      <c r="L259" s="556">
        <f t="shared" si="162"/>
        <v>0</v>
      </c>
      <c r="M259" s="556">
        <f t="shared" si="162"/>
        <v>0</v>
      </c>
      <c r="N259" s="888">
        <f t="shared" si="163"/>
        <v>0</v>
      </c>
      <c r="O259" s="556">
        <f t="shared" ref="O259:AC259" si="175">+O242+O227+O212+O197+O182+O167+O152+O137</f>
        <v>0</v>
      </c>
      <c r="P259" s="556">
        <f t="shared" si="175"/>
        <v>0</v>
      </c>
      <c r="Q259" s="556">
        <f t="shared" si="165"/>
        <v>0</v>
      </c>
      <c r="R259" s="556">
        <f t="shared" si="175"/>
        <v>0</v>
      </c>
      <c r="S259" s="556">
        <f t="shared" si="175"/>
        <v>0</v>
      </c>
      <c r="T259" s="556">
        <f t="shared" si="175"/>
        <v>0</v>
      </c>
      <c r="U259" s="556">
        <f t="shared" si="175"/>
        <v>0</v>
      </c>
      <c r="V259" s="556">
        <f t="shared" si="175"/>
        <v>0</v>
      </c>
      <c r="W259" s="556">
        <f t="shared" si="175"/>
        <v>0</v>
      </c>
      <c r="X259" s="556">
        <f t="shared" si="175"/>
        <v>0</v>
      </c>
      <c r="Y259" s="556">
        <f t="shared" si="175"/>
        <v>0</v>
      </c>
      <c r="Z259" s="556">
        <f t="shared" si="175"/>
        <v>0</v>
      </c>
      <c r="AA259" s="556">
        <f t="shared" si="175"/>
        <v>0</v>
      </c>
      <c r="AB259" s="556">
        <f t="shared" si="175"/>
        <v>0</v>
      </c>
      <c r="AC259" s="556">
        <f t="shared" si="175"/>
        <v>0</v>
      </c>
      <c r="AD259" s="891">
        <f t="shared" si="166"/>
        <v>0</v>
      </c>
      <c r="AE259" s="592">
        <f t="shared" si="167"/>
        <v>0</v>
      </c>
      <c r="AF259" s="555">
        <f t="shared" si="168"/>
        <v>0</v>
      </c>
      <c r="AG259" s="556">
        <f t="shared" si="168"/>
        <v>0</v>
      </c>
      <c r="AH259" s="556">
        <f t="shared" si="168"/>
        <v>0</v>
      </c>
      <c r="AI259" s="1086">
        <f t="shared" si="169"/>
        <v>0</v>
      </c>
      <c r="AJ259" s="555">
        <f t="shared" si="168"/>
        <v>0</v>
      </c>
      <c r="AK259" s="557">
        <f t="shared" si="168"/>
        <v>0</v>
      </c>
      <c r="AL259" s="556">
        <f t="shared" si="168"/>
        <v>0</v>
      </c>
      <c r="AM259" s="556">
        <f t="shared" si="168"/>
        <v>0</v>
      </c>
      <c r="AN259" s="593">
        <f t="shared" si="170"/>
        <v>0</v>
      </c>
      <c r="AO259" s="216"/>
      <c r="AP259" s="562"/>
      <c r="AQ259" s="562"/>
      <c r="AR259" s="562"/>
      <c r="AU259" s="1142"/>
      <c r="AV259" s="1118"/>
      <c r="AW259" s="1143"/>
    </row>
    <row r="260" spans="2:49" s="147" customFormat="1" ht="14.25">
      <c r="E260" s="156"/>
      <c r="F260" s="488" t="s">
        <v>796</v>
      </c>
      <c r="G260" s="229"/>
      <c r="H260" s="556">
        <f t="shared" si="162"/>
        <v>0</v>
      </c>
      <c r="I260" s="556">
        <f t="shared" si="162"/>
        <v>0</v>
      </c>
      <c r="J260" s="556">
        <f t="shared" si="162"/>
        <v>0</v>
      </c>
      <c r="K260" s="556">
        <f t="shared" si="162"/>
        <v>0</v>
      </c>
      <c r="L260" s="556">
        <f t="shared" si="162"/>
        <v>0</v>
      </c>
      <c r="M260" s="556">
        <f t="shared" si="162"/>
        <v>0</v>
      </c>
      <c r="N260" s="888">
        <f t="shared" si="163"/>
        <v>0</v>
      </c>
      <c r="O260" s="556">
        <f t="shared" ref="O260:AC260" si="176">+O243+O228+O213+O198+O183+O168+O153+O138</f>
        <v>0</v>
      </c>
      <c r="P260" s="556">
        <f t="shared" si="176"/>
        <v>0</v>
      </c>
      <c r="Q260" s="556">
        <f t="shared" si="165"/>
        <v>0</v>
      </c>
      <c r="R260" s="556">
        <f t="shared" si="176"/>
        <v>0</v>
      </c>
      <c r="S260" s="556">
        <f t="shared" si="176"/>
        <v>0</v>
      </c>
      <c r="T260" s="556">
        <f t="shared" si="176"/>
        <v>0</v>
      </c>
      <c r="U260" s="556">
        <f t="shared" si="176"/>
        <v>0</v>
      </c>
      <c r="V260" s="556">
        <f t="shared" si="176"/>
        <v>0</v>
      </c>
      <c r="W260" s="556">
        <f t="shared" si="176"/>
        <v>0</v>
      </c>
      <c r="X260" s="556">
        <f t="shared" si="176"/>
        <v>0</v>
      </c>
      <c r="Y260" s="556">
        <f t="shared" si="176"/>
        <v>0</v>
      </c>
      <c r="Z260" s="556">
        <f t="shared" si="176"/>
        <v>0</v>
      </c>
      <c r="AA260" s="556">
        <f t="shared" si="176"/>
        <v>0</v>
      </c>
      <c r="AB260" s="556">
        <f t="shared" si="176"/>
        <v>0</v>
      </c>
      <c r="AC260" s="556">
        <f t="shared" si="176"/>
        <v>0</v>
      </c>
      <c r="AD260" s="891">
        <f t="shared" si="166"/>
        <v>0</v>
      </c>
      <c r="AE260" s="592">
        <f t="shared" si="167"/>
        <v>0</v>
      </c>
      <c r="AF260" s="555">
        <f t="shared" si="168"/>
        <v>0</v>
      </c>
      <c r="AG260" s="556">
        <f t="shared" si="168"/>
        <v>0</v>
      </c>
      <c r="AH260" s="556">
        <f t="shared" si="168"/>
        <v>0</v>
      </c>
      <c r="AI260" s="1086">
        <f t="shared" si="169"/>
        <v>0</v>
      </c>
      <c r="AJ260" s="555">
        <f t="shared" si="168"/>
        <v>0</v>
      </c>
      <c r="AK260" s="557">
        <f t="shared" si="168"/>
        <v>0</v>
      </c>
      <c r="AL260" s="556">
        <f t="shared" si="168"/>
        <v>0</v>
      </c>
      <c r="AM260" s="556">
        <f t="shared" si="168"/>
        <v>0</v>
      </c>
      <c r="AN260" s="593">
        <f t="shared" si="170"/>
        <v>0</v>
      </c>
      <c r="AO260" s="216"/>
      <c r="AP260" s="562"/>
      <c r="AQ260" s="562"/>
      <c r="AR260" s="562"/>
      <c r="AU260" s="1142"/>
      <c r="AV260" s="1118"/>
      <c r="AW260" s="1143"/>
    </row>
    <row r="261" spans="2:49" s="147" customFormat="1" ht="14.25">
      <c r="E261" s="156"/>
      <c r="F261" s="488" t="s">
        <v>797</v>
      </c>
      <c r="G261" s="229"/>
      <c r="H261" s="556">
        <f t="shared" ref="H261:M261" si="177">+H244+H229+H214+H199+H184+H169+H154+H139</f>
        <v>0</v>
      </c>
      <c r="I261" s="556">
        <f t="shared" si="177"/>
        <v>0</v>
      </c>
      <c r="J261" s="556">
        <f t="shared" si="177"/>
        <v>0</v>
      </c>
      <c r="K261" s="556">
        <f t="shared" si="177"/>
        <v>0</v>
      </c>
      <c r="L261" s="556">
        <f t="shared" si="177"/>
        <v>0</v>
      </c>
      <c r="M261" s="556">
        <f t="shared" si="177"/>
        <v>0</v>
      </c>
      <c r="N261" s="888">
        <f t="shared" si="163"/>
        <v>0</v>
      </c>
      <c r="O261" s="556">
        <f t="shared" ref="O261:AC261" si="178">+O244+O229+O214+O199+O184+O169+O154+O139</f>
        <v>0</v>
      </c>
      <c r="P261" s="556">
        <f t="shared" si="178"/>
        <v>0</v>
      </c>
      <c r="Q261" s="556">
        <f t="shared" si="165"/>
        <v>0</v>
      </c>
      <c r="R261" s="556">
        <f t="shared" si="178"/>
        <v>0</v>
      </c>
      <c r="S261" s="556">
        <f t="shared" si="178"/>
        <v>0</v>
      </c>
      <c r="T261" s="556">
        <f t="shared" si="178"/>
        <v>0</v>
      </c>
      <c r="U261" s="556">
        <f t="shared" si="178"/>
        <v>0</v>
      </c>
      <c r="V261" s="556">
        <f t="shared" si="178"/>
        <v>0</v>
      </c>
      <c r="W261" s="556">
        <f t="shared" si="178"/>
        <v>0</v>
      </c>
      <c r="X261" s="556">
        <f t="shared" si="178"/>
        <v>0</v>
      </c>
      <c r="Y261" s="556">
        <f t="shared" si="178"/>
        <v>0</v>
      </c>
      <c r="Z261" s="556">
        <f t="shared" si="178"/>
        <v>0</v>
      </c>
      <c r="AA261" s="556">
        <f t="shared" si="178"/>
        <v>0</v>
      </c>
      <c r="AB261" s="556">
        <f t="shared" si="178"/>
        <v>0</v>
      </c>
      <c r="AC261" s="556">
        <f t="shared" si="178"/>
        <v>0</v>
      </c>
      <c r="AD261" s="891">
        <f t="shared" si="166"/>
        <v>0</v>
      </c>
      <c r="AE261" s="592">
        <f t="shared" si="167"/>
        <v>0</v>
      </c>
      <c r="AF261" s="555">
        <f t="shared" ref="AF261:AM261" si="179">+AF244+AF229+AF214+AF199+AF184+AF169+AF154+AF139</f>
        <v>0</v>
      </c>
      <c r="AG261" s="556">
        <f t="shared" si="179"/>
        <v>0</v>
      </c>
      <c r="AH261" s="556">
        <f t="shared" si="179"/>
        <v>0</v>
      </c>
      <c r="AI261" s="1086">
        <f t="shared" si="169"/>
        <v>0</v>
      </c>
      <c r="AJ261" s="555">
        <f t="shared" si="179"/>
        <v>0</v>
      </c>
      <c r="AK261" s="557">
        <f t="shared" si="179"/>
        <v>0</v>
      </c>
      <c r="AL261" s="556">
        <f t="shared" si="179"/>
        <v>0</v>
      </c>
      <c r="AM261" s="556">
        <f t="shared" si="179"/>
        <v>0</v>
      </c>
      <c r="AN261" s="593">
        <f t="shared" si="170"/>
        <v>0</v>
      </c>
      <c r="AO261" s="216"/>
      <c r="AP261" s="562"/>
      <c r="AQ261" s="562"/>
      <c r="AR261" s="562"/>
      <c r="AU261" s="1142"/>
      <c r="AV261" s="1118"/>
      <c r="AW261" s="1143"/>
    </row>
    <row r="262" spans="2:49" s="147" customFormat="1" ht="14.25">
      <c r="E262" s="156"/>
      <c r="F262" s="487" t="s">
        <v>538</v>
      </c>
      <c r="G262" s="229"/>
      <c r="H262" s="556">
        <f t="shared" ref="H262:M263" si="180">+H245+H230+H215+H200+H185+H170+H155+H140</f>
        <v>0</v>
      </c>
      <c r="I262" s="556">
        <f t="shared" si="180"/>
        <v>0</v>
      </c>
      <c r="J262" s="556">
        <f t="shared" si="180"/>
        <v>0</v>
      </c>
      <c r="K262" s="556">
        <f t="shared" si="180"/>
        <v>0</v>
      </c>
      <c r="L262" s="556">
        <f t="shared" si="180"/>
        <v>0</v>
      </c>
      <c r="M262" s="556">
        <f t="shared" si="180"/>
        <v>0</v>
      </c>
      <c r="N262" s="888">
        <f t="shared" si="163"/>
        <v>0</v>
      </c>
      <c r="O262" s="556">
        <f t="shared" ref="O262:AC263" si="181">+O245+O230+O215+O200+O185+O170+O155+O140</f>
        <v>0</v>
      </c>
      <c r="P262" s="556">
        <f t="shared" si="181"/>
        <v>0</v>
      </c>
      <c r="Q262" s="556">
        <f t="shared" si="165"/>
        <v>0</v>
      </c>
      <c r="R262" s="556">
        <f t="shared" si="181"/>
        <v>0</v>
      </c>
      <c r="S262" s="556">
        <f t="shared" si="181"/>
        <v>0</v>
      </c>
      <c r="T262" s="556">
        <f t="shared" si="181"/>
        <v>0</v>
      </c>
      <c r="U262" s="556">
        <f t="shared" si="181"/>
        <v>0</v>
      </c>
      <c r="V262" s="556">
        <f t="shared" si="181"/>
        <v>0</v>
      </c>
      <c r="W262" s="556">
        <f t="shared" si="181"/>
        <v>0</v>
      </c>
      <c r="X262" s="556">
        <f t="shared" si="181"/>
        <v>0</v>
      </c>
      <c r="Y262" s="556">
        <f t="shared" si="181"/>
        <v>0</v>
      </c>
      <c r="Z262" s="556">
        <f t="shared" si="181"/>
        <v>0</v>
      </c>
      <c r="AA262" s="556">
        <f t="shared" si="181"/>
        <v>0</v>
      </c>
      <c r="AB262" s="556">
        <f t="shared" si="181"/>
        <v>0</v>
      </c>
      <c r="AC262" s="556">
        <f t="shared" si="181"/>
        <v>0</v>
      </c>
      <c r="AD262" s="891">
        <f t="shared" si="166"/>
        <v>0</v>
      </c>
      <c r="AE262" s="592">
        <f t="shared" si="167"/>
        <v>0</v>
      </c>
      <c r="AF262" s="555">
        <f t="shared" ref="AF262:AM263" si="182">+AF245+AF230+AF215+AF200+AF185+AF170+AF155+AF140</f>
        <v>0</v>
      </c>
      <c r="AG262" s="556">
        <f t="shared" si="182"/>
        <v>0</v>
      </c>
      <c r="AH262" s="556">
        <f t="shared" si="182"/>
        <v>0</v>
      </c>
      <c r="AI262" s="1086">
        <f t="shared" si="169"/>
        <v>0</v>
      </c>
      <c r="AJ262" s="555">
        <f t="shared" si="182"/>
        <v>0</v>
      </c>
      <c r="AK262" s="557">
        <f t="shared" si="182"/>
        <v>0</v>
      </c>
      <c r="AL262" s="556">
        <f t="shared" si="182"/>
        <v>0</v>
      </c>
      <c r="AM262" s="556">
        <f t="shared" si="182"/>
        <v>0</v>
      </c>
      <c r="AN262" s="593">
        <f t="shared" si="170"/>
        <v>0</v>
      </c>
      <c r="AO262" s="216"/>
      <c r="AP262" s="562"/>
      <c r="AQ262" s="562"/>
      <c r="AR262" s="562"/>
      <c r="AU262" s="1142"/>
      <c r="AV262" s="1118"/>
      <c r="AW262" s="1143"/>
    </row>
    <row r="263" spans="2:49" s="147" customFormat="1" ht="14.25">
      <c r="E263" s="156"/>
      <c r="F263" s="487" t="s">
        <v>882</v>
      </c>
      <c r="G263" s="229"/>
      <c r="H263" s="556">
        <f t="shared" si="180"/>
        <v>0</v>
      </c>
      <c r="I263" s="556">
        <f t="shared" si="180"/>
        <v>0</v>
      </c>
      <c r="J263" s="556">
        <f t="shared" si="180"/>
        <v>0</v>
      </c>
      <c r="K263" s="556">
        <f t="shared" si="180"/>
        <v>0</v>
      </c>
      <c r="L263" s="556">
        <f t="shared" si="180"/>
        <v>0</v>
      </c>
      <c r="M263" s="556">
        <f t="shared" si="180"/>
        <v>0</v>
      </c>
      <c r="N263" s="888">
        <f>SUM(H263:M263)</f>
        <v>0</v>
      </c>
      <c r="O263" s="556">
        <f t="shared" si="181"/>
        <v>0</v>
      </c>
      <c r="P263" s="556">
        <f t="shared" si="181"/>
        <v>0</v>
      </c>
      <c r="Q263" s="556">
        <f t="shared" si="165"/>
        <v>0</v>
      </c>
      <c r="R263" s="556">
        <f t="shared" si="181"/>
        <v>0</v>
      </c>
      <c r="S263" s="556">
        <f t="shared" si="181"/>
        <v>0</v>
      </c>
      <c r="T263" s="556">
        <f t="shared" si="181"/>
        <v>0</v>
      </c>
      <c r="U263" s="556">
        <f t="shared" si="181"/>
        <v>0</v>
      </c>
      <c r="V263" s="556">
        <f t="shared" si="181"/>
        <v>0</v>
      </c>
      <c r="W263" s="556">
        <f t="shared" si="181"/>
        <v>0</v>
      </c>
      <c r="X263" s="556">
        <f t="shared" si="181"/>
        <v>0</v>
      </c>
      <c r="Y263" s="556">
        <f t="shared" si="181"/>
        <v>0</v>
      </c>
      <c r="Z263" s="556">
        <f t="shared" si="181"/>
        <v>0</v>
      </c>
      <c r="AA263" s="556">
        <f t="shared" si="181"/>
        <v>0</v>
      </c>
      <c r="AB263" s="556">
        <f t="shared" si="181"/>
        <v>0</v>
      </c>
      <c r="AC263" s="556">
        <f t="shared" si="181"/>
        <v>0</v>
      </c>
      <c r="AD263" s="891">
        <f>SUM(O263:AC263)</f>
        <v>0</v>
      </c>
      <c r="AE263" s="592">
        <f t="shared" si="167"/>
        <v>0</v>
      </c>
      <c r="AF263" s="555">
        <f t="shared" si="182"/>
        <v>0</v>
      </c>
      <c r="AG263" s="556">
        <f t="shared" si="182"/>
        <v>0</v>
      </c>
      <c r="AH263" s="556">
        <f t="shared" si="182"/>
        <v>0</v>
      </c>
      <c r="AI263" s="1086">
        <f t="shared" si="169"/>
        <v>0</v>
      </c>
      <c r="AJ263" s="555">
        <f t="shared" si="182"/>
        <v>0</v>
      </c>
      <c r="AK263" s="557">
        <f t="shared" si="182"/>
        <v>0</v>
      </c>
      <c r="AL263" s="556">
        <f t="shared" si="182"/>
        <v>0</v>
      </c>
      <c r="AM263" s="556">
        <f t="shared" si="182"/>
        <v>0</v>
      </c>
      <c r="AN263" s="593">
        <f>SUM(AE263:AM263)</f>
        <v>0</v>
      </c>
      <c r="AO263" s="216"/>
      <c r="AP263" s="562"/>
      <c r="AQ263" s="562"/>
      <c r="AR263" s="562"/>
      <c r="AU263" s="1142"/>
      <c r="AV263" s="1118"/>
      <c r="AW263" s="1143"/>
    </row>
    <row r="264" spans="2:49" s="145" customFormat="1" ht="14.25" customHeight="1" thickBot="1">
      <c r="E264" s="148"/>
      <c r="F264" s="177"/>
      <c r="G264" s="1558"/>
      <c r="H264" s="569"/>
      <c r="I264" s="569"/>
      <c r="J264" s="569"/>
      <c r="K264" s="570"/>
      <c r="L264" s="569"/>
      <c r="M264" s="569"/>
      <c r="N264" s="570"/>
      <c r="O264" s="569"/>
      <c r="P264" s="569"/>
      <c r="Q264" s="569"/>
      <c r="R264" s="569"/>
      <c r="S264" s="569"/>
      <c r="T264" s="569"/>
      <c r="U264" s="569"/>
      <c r="V264" s="569"/>
      <c r="W264" s="569"/>
      <c r="X264" s="569"/>
      <c r="Y264" s="569"/>
      <c r="Z264" s="569"/>
      <c r="AA264" s="569"/>
      <c r="AB264" s="569"/>
      <c r="AC264" s="570"/>
      <c r="AD264" s="595"/>
      <c r="AE264" s="595"/>
      <c r="AF264" s="596"/>
      <c r="AG264" s="569"/>
      <c r="AH264" s="569"/>
      <c r="AI264" s="1531"/>
      <c r="AJ264" s="568"/>
      <c r="AK264" s="595"/>
      <c r="AL264" s="569"/>
      <c r="AM264" s="569"/>
      <c r="AN264" s="597"/>
      <c r="AP264" s="556"/>
      <c r="AQ264" s="556"/>
      <c r="AR264" s="556"/>
      <c r="AU264" s="1139"/>
      <c r="AV264" s="256"/>
      <c r="AW264" s="320"/>
    </row>
    <row r="265" spans="2:49" s="521" customFormat="1" ht="12.75">
      <c r="E265" s="590"/>
      <c r="F265" s="590"/>
      <c r="G265" s="590"/>
      <c r="H265" s="598" t="str">
        <f t="shared" ref="H265:AN265" si="183">IF(ABS(H250-H253)&lt;0.1,"OK","Error")</f>
        <v>OK</v>
      </c>
      <c r="I265" s="598" t="str">
        <f t="shared" si="183"/>
        <v>OK</v>
      </c>
      <c r="J265" s="598" t="str">
        <f t="shared" si="183"/>
        <v>OK</v>
      </c>
      <c r="K265" s="598" t="str">
        <f t="shared" si="183"/>
        <v>OK</v>
      </c>
      <c r="L265" s="598" t="str">
        <f t="shared" si="183"/>
        <v>OK</v>
      </c>
      <c r="M265" s="598" t="str">
        <f t="shared" si="183"/>
        <v>OK</v>
      </c>
      <c r="N265" s="598" t="str">
        <f t="shared" si="183"/>
        <v>OK</v>
      </c>
      <c r="O265" s="598" t="str">
        <f t="shared" si="183"/>
        <v>OK</v>
      </c>
      <c r="P265" s="598" t="str">
        <f t="shared" si="183"/>
        <v>OK</v>
      </c>
      <c r="Q265" s="598" t="str">
        <f t="shared" si="183"/>
        <v>OK</v>
      </c>
      <c r="R265" s="598" t="str">
        <f t="shared" si="183"/>
        <v>OK</v>
      </c>
      <c r="S265" s="598" t="str">
        <f t="shared" si="183"/>
        <v>OK</v>
      </c>
      <c r="T265" s="598" t="str">
        <f t="shared" si="183"/>
        <v>OK</v>
      </c>
      <c r="U265" s="598" t="str">
        <f t="shared" si="183"/>
        <v>OK</v>
      </c>
      <c r="V265" s="598" t="str">
        <f t="shared" si="183"/>
        <v>OK</v>
      </c>
      <c r="W265" s="598" t="str">
        <f t="shared" si="183"/>
        <v>OK</v>
      </c>
      <c r="X265" s="598" t="str">
        <f t="shared" si="183"/>
        <v>OK</v>
      </c>
      <c r="Y265" s="598" t="str">
        <f t="shared" si="183"/>
        <v>OK</v>
      </c>
      <c r="Z265" s="598" t="str">
        <f t="shared" si="183"/>
        <v>OK</v>
      </c>
      <c r="AA265" s="598" t="str">
        <f t="shared" si="183"/>
        <v>OK</v>
      </c>
      <c r="AB265" s="598" t="str">
        <f t="shared" si="183"/>
        <v>OK</v>
      </c>
      <c r="AC265" s="598" t="str">
        <f t="shared" si="183"/>
        <v>OK</v>
      </c>
      <c r="AD265" s="598" t="str">
        <f t="shared" si="183"/>
        <v>OK</v>
      </c>
      <c r="AE265" s="598" t="str">
        <f t="shared" si="183"/>
        <v>OK</v>
      </c>
      <c r="AF265" s="598" t="str">
        <f t="shared" si="183"/>
        <v>OK</v>
      </c>
      <c r="AG265" s="598" t="str">
        <f t="shared" si="183"/>
        <v>OK</v>
      </c>
      <c r="AH265" s="598" t="str">
        <f t="shared" si="183"/>
        <v>OK</v>
      </c>
      <c r="AI265" s="598" t="str">
        <f>IF(ABS(AI250-AI253)&lt;0.1,"OK","Error")</f>
        <v>OK</v>
      </c>
      <c r="AJ265" s="598" t="str">
        <f t="shared" si="183"/>
        <v>OK</v>
      </c>
      <c r="AK265" s="598" t="str">
        <f t="shared" si="183"/>
        <v>OK</v>
      </c>
      <c r="AL265" s="598" t="str">
        <f t="shared" si="183"/>
        <v>OK</v>
      </c>
      <c r="AM265" s="598" t="str">
        <f t="shared" si="183"/>
        <v>OK</v>
      </c>
      <c r="AN265" s="598" t="str">
        <f t="shared" si="183"/>
        <v>OK</v>
      </c>
      <c r="AP265" s="598"/>
      <c r="AQ265" s="598"/>
      <c r="AR265" s="598"/>
      <c r="AU265" s="1144"/>
      <c r="AV265" s="1119"/>
      <c r="AW265" s="1145"/>
    </row>
    <row r="266" spans="2:49" s="521" customFormat="1" ht="18.75" customHeight="1" thickBot="1">
      <c r="B266" s="914" t="s">
        <v>364</v>
      </c>
      <c r="E266" s="590"/>
      <c r="F266" s="590"/>
      <c r="G266" s="590"/>
      <c r="H266" s="598"/>
      <c r="I266" s="598"/>
      <c r="J266" s="598"/>
      <c r="K266" s="598"/>
      <c r="L266" s="598"/>
      <c r="M266" s="598"/>
      <c r="N266" s="598"/>
      <c r="O266" s="598"/>
      <c r="P266" s="598"/>
      <c r="Q266" s="598"/>
      <c r="R266" s="598"/>
      <c r="S266" s="598"/>
      <c r="T266" s="598"/>
      <c r="U266" s="598"/>
      <c r="V266" s="598"/>
      <c r="W266" s="598"/>
      <c r="X266" s="598"/>
      <c r="Y266" s="598"/>
      <c r="Z266" s="598"/>
      <c r="AA266" s="598"/>
      <c r="AB266" s="598"/>
      <c r="AC266" s="598"/>
      <c r="AD266" s="598"/>
      <c r="AE266" s="598"/>
      <c r="AF266" s="598"/>
      <c r="AG266" s="598"/>
      <c r="AH266" s="598"/>
      <c r="AI266" s="598"/>
      <c r="AJ266" s="598"/>
      <c r="AK266" s="598"/>
      <c r="AL266" s="598"/>
      <c r="AM266" s="598"/>
      <c r="AN266" s="598"/>
      <c r="AP266" s="598"/>
      <c r="AQ266" s="598"/>
      <c r="AR266" s="598"/>
      <c r="AU266" s="1144"/>
      <c r="AV266" s="1119"/>
      <c r="AW266" s="1145"/>
    </row>
    <row r="267" spans="2:49" s="147" customFormat="1" ht="14.25">
      <c r="E267" s="156"/>
      <c r="F267" s="490" t="s">
        <v>887</v>
      </c>
      <c r="G267" s="166"/>
      <c r="H267" s="599"/>
      <c r="I267" s="566"/>
      <c r="J267" s="566"/>
      <c r="K267" s="566"/>
      <c r="L267" s="566"/>
      <c r="M267" s="566"/>
      <c r="N267" s="566"/>
      <c r="O267" s="566"/>
      <c r="P267" s="566"/>
      <c r="Q267" s="566"/>
      <c r="R267" s="566"/>
      <c r="S267" s="566"/>
      <c r="T267" s="566"/>
      <c r="U267" s="566"/>
      <c r="V267" s="566"/>
      <c r="W267" s="566"/>
      <c r="X267" s="566"/>
      <c r="Y267" s="566"/>
      <c r="Z267" s="566"/>
      <c r="AA267" s="566"/>
      <c r="AB267" s="566"/>
      <c r="AC267" s="566"/>
      <c r="AD267" s="600"/>
      <c r="AE267" s="600"/>
      <c r="AF267" s="599"/>
      <c r="AG267" s="566"/>
      <c r="AH267" s="566"/>
      <c r="AI267" s="601"/>
      <c r="AJ267" s="599"/>
      <c r="AK267" s="600"/>
      <c r="AL267" s="566"/>
      <c r="AM267" s="566"/>
      <c r="AN267" s="601"/>
      <c r="AO267" s="216"/>
      <c r="AP267" s="562"/>
      <c r="AQ267" s="562"/>
      <c r="AR267" s="562"/>
      <c r="AU267" s="1142"/>
      <c r="AV267" s="1118"/>
      <c r="AW267" s="1143"/>
    </row>
    <row r="268" spans="2:49">
      <c r="E268" s="128"/>
      <c r="F268" s="407" t="s">
        <v>435</v>
      </c>
      <c r="G268" s="229"/>
      <c r="H268" s="640">
        <f>SUM(H269:H278)</f>
        <v>0</v>
      </c>
      <c r="I268" s="640">
        <f t="shared" ref="I268:AN268" si="184">SUM(I269:I278)</f>
        <v>0</v>
      </c>
      <c r="J268" s="640">
        <f t="shared" si="184"/>
        <v>0</v>
      </c>
      <c r="K268" s="640">
        <f t="shared" si="184"/>
        <v>0</v>
      </c>
      <c r="L268" s="640">
        <f t="shared" si="184"/>
        <v>0</v>
      </c>
      <c r="M268" s="640">
        <f t="shared" si="184"/>
        <v>0</v>
      </c>
      <c r="N268" s="879">
        <f t="shared" si="184"/>
        <v>0</v>
      </c>
      <c r="O268" s="640">
        <f t="shared" si="184"/>
        <v>0</v>
      </c>
      <c r="P268" s="640">
        <f t="shared" si="184"/>
        <v>0</v>
      </c>
      <c r="Q268" s="640">
        <f t="shared" si="184"/>
        <v>0</v>
      </c>
      <c r="R268" s="640">
        <f t="shared" si="184"/>
        <v>0</v>
      </c>
      <c r="S268" s="640">
        <f t="shared" si="184"/>
        <v>0</v>
      </c>
      <c r="T268" s="640">
        <f t="shared" si="184"/>
        <v>0</v>
      </c>
      <c r="U268" s="640">
        <f t="shared" si="184"/>
        <v>0</v>
      </c>
      <c r="V268" s="640">
        <f t="shared" si="184"/>
        <v>0</v>
      </c>
      <c r="W268" s="640">
        <f t="shared" si="184"/>
        <v>0</v>
      </c>
      <c r="X268" s="640">
        <f t="shared" si="184"/>
        <v>0</v>
      </c>
      <c r="Y268" s="640">
        <f t="shared" si="184"/>
        <v>0</v>
      </c>
      <c r="Z268" s="640">
        <f t="shared" si="184"/>
        <v>0</v>
      </c>
      <c r="AA268" s="640">
        <f t="shared" si="184"/>
        <v>0</v>
      </c>
      <c r="AB268" s="640">
        <f t="shared" si="184"/>
        <v>0</v>
      </c>
      <c r="AC268" s="640">
        <f t="shared" si="184"/>
        <v>0</v>
      </c>
      <c r="AD268" s="892">
        <f t="shared" si="184"/>
        <v>0</v>
      </c>
      <c r="AE268" s="641">
        <f t="shared" si="184"/>
        <v>0</v>
      </c>
      <c r="AF268" s="832">
        <f t="shared" si="184"/>
        <v>0</v>
      </c>
      <c r="AG268" s="640">
        <f t="shared" si="184"/>
        <v>0</v>
      </c>
      <c r="AH268" s="640">
        <f t="shared" si="184"/>
        <v>0</v>
      </c>
      <c r="AI268" s="642">
        <f>SUM(AI269:AI278)</f>
        <v>0</v>
      </c>
      <c r="AJ268" s="832">
        <f t="shared" si="184"/>
        <v>0</v>
      </c>
      <c r="AK268" s="641">
        <f t="shared" si="184"/>
        <v>0</v>
      </c>
      <c r="AL268" s="640">
        <f t="shared" si="184"/>
        <v>0</v>
      </c>
      <c r="AM268" s="640">
        <f t="shared" si="184"/>
        <v>0</v>
      </c>
      <c r="AN268" s="642">
        <f t="shared" si="184"/>
        <v>0</v>
      </c>
      <c r="AP268" s="664"/>
      <c r="AQ268" s="664"/>
      <c r="AR268" s="664"/>
      <c r="AU268" s="1135"/>
      <c r="AV268" s="197"/>
      <c r="AW268" s="1136"/>
    </row>
    <row r="269" spans="2:49" s="147" customFormat="1" ht="14.25">
      <c r="E269" s="156"/>
      <c r="F269" s="487" t="s">
        <v>714</v>
      </c>
      <c r="G269" s="229"/>
      <c r="H269" s="556">
        <f t="shared" ref="H269:M277" si="185">+H254+H114+H56</f>
        <v>0</v>
      </c>
      <c r="I269" s="556">
        <f t="shared" si="185"/>
        <v>0</v>
      </c>
      <c r="J269" s="556">
        <f t="shared" si="185"/>
        <v>0</v>
      </c>
      <c r="K269" s="556">
        <f t="shared" si="185"/>
        <v>0</v>
      </c>
      <c r="L269" s="556">
        <f t="shared" si="185"/>
        <v>0</v>
      </c>
      <c r="M269" s="556">
        <f t="shared" si="185"/>
        <v>0</v>
      </c>
      <c r="N269" s="888">
        <f t="shared" ref="N269:N277" si="186">SUM(H269:M269)</f>
        <v>0</v>
      </c>
      <c r="O269" s="556">
        <f t="shared" ref="O269:AC269" si="187">+O254+O114+O56</f>
        <v>0</v>
      </c>
      <c r="P269" s="556">
        <f t="shared" si="187"/>
        <v>0</v>
      </c>
      <c r="Q269" s="556">
        <f t="shared" si="187"/>
        <v>0</v>
      </c>
      <c r="R269" s="556">
        <f t="shared" si="187"/>
        <v>0</v>
      </c>
      <c r="S269" s="556">
        <f t="shared" si="187"/>
        <v>0</v>
      </c>
      <c r="T269" s="556">
        <f t="shared" si="187"/>
        <v>0</v>
      </c>
      <c r="U269" s="556">
        <f t="shared" si="187"/>
        <v>0</v>
      </c>
      <c r="V269" s="556">
        <f t="shared" si="187"/>
        <v>0</v>
      </c>
      <c r="W269" s="556">
        <f t="shared" si="187"/>
        <v>0</v>
      </c>
      <c r="X269" s="556">
        <f t="shared" si="187"/>
        <v>0</v>
      </c>
      <c r="Y269" s="556">
        <f t="shared" si="187"/>
        <v>0</v>
      </c>
      <c r="Z269" s="556">
        <f t="shared" si="187"/>
        <v>0</v>
      </c>
      <c r="AA269" s="556">
        <f t="shared" si="187"/>
        <v>0</v>
      </c>
      <c r="AB269" s="556">
        <f t="shared" si="187"/>
        <v>0</v>
      </c>
      <c r="AC269" s="556">
        <f t="shared" si="187"/>
        <v>0</v>
      </c>
      <c r="AD269" s="891">
        <f t="shared" ref="AD269:AD277" si="188">SUM(O269:AC269)</f>
        <v>0</v>
      </c>
      <c r="AE269" s="592">
        <f t="shared" ref="AE269:AE278" si="189">N269+AD269</f>
        <v>0</v>
      </c>
      <c r="AF269" s="555">
        <f t="shared" ref="AF269:AM277" si="190">+AF254+AF114+AF56</f>
        <v>0</v>
      </c>
      <c r="AG269" s="556">
        <f t="shared" si="190"/>
        <v>0</v>
      </c>
      <c r="AH269" s="556">
        <f t="shared" si="190"/>
        <v>0</v>
      </c>
      <c r="AI269" s="1086">
        <f t="shared" ref="AI269:AI278" si="191">+AI254+AI114+AI56</f>
        <v>0</v>
      </c>
      <c r="AJ269" s="555">
        <f t="shared" si="190"/>
        <v>0</v>
      </c>
      <c r="AK269" s="557">
        <f t="shared" si="190"/>
        <v>0</v>
      </c>
      <c r="AL269" s="556">
        <f t="shared" si="190"/>
        <v>0</v>
      </c>
      <c r="AM269" s="556">
        <f t="shared" si="190"/>
        <v>0</v>
      </c>
      <c r="AN269" s="593">
        <f t="shared" ref="AN269:AN277" si="192">SUM(AE269:AM269)</f>
        <v>0</v>
      </c>
      <c r="AO269" s="216"/>
      <c r="AP269" s="562"/>
      <c r="AQ269" s="562"/>
      <c r="AR269" s="562"/>
      <c r="AU269" s="1142"/>
      <c r="AV269" s="1118"/>
      <c r="AW269" s="1143"/>
    </row>
    <row r="270" spans="2:49" s="147" customFormat="1" ht="14.25">
      <c r="E270" s="156"/>
      <c r="F270" s="487" t="s">
        <v>79</v>
      </c>
      <c r="G270" s="229"/>
      <c r="H270" s="556">
        <f t="shared" si="185"/>
        <v>0</v>
      </c>
      <c r="I270" s="556">
        <f t="shared" si="185"/>
        <v>0</v>
      </c>
      <c r="J270" s="556">
        <f t="shared" si="185"/>
        <v>0</v>
      </c>
      <c r="K270" s="556">
        <f t="shared" si="185"/>
        <v>0</v>
      </c>
      <c r="L270" s="556">
        <f t="shared" si="185"/>
        <v>0</v>
      </c>
      <c r="M270" s="556">
        <f t="shared" si="185"/>
        <v>0</v>
      </c>
      <c r="N270" s="888">
        <f t="shared" si="186"/>
        <v>0</v>
      </c>
      <c r="O270" s="556">
        <f t="shared" ref="O270:AC270" si="193">+O255+O115+O57</f>
        <v>0</v>
      </c>
      <c r="P270" s="556">
        <f t="shared" si="193"/>
        <v>0</v>
      </c>
      <c r="Q270" s="556">
        <f t="shared" si="193"/>
        <v>0</v>
      </c>
      <c r="R270" s="556">
        <f t="shared" si="193"/>
        <v>0</v>
      </c>
      <c r="S270" s="556">
        <f t="shared" si="193"/>
        <v>0</v>
      </c>
      <c r="T270" s="556">
        <f t="shared" si="193"/>
        <v>0</v>
      </c>
      <c r="U270" s="556">
        <f t="shared" si="193"/>
        <v>0</v>
      </c>
      <c r="V270" s="556">
        <f t="shared" si="193"/>
        <v>0</v>
      </c>
      <c r="W270" s="556">
        <f t="shared" si="193"/>
        <v>0</v>
      </c>
      <c r="X270" s="556">
        <f t="shared" si="193"/>
        <v>0</v>
      </c>
      <c r="Y270" s="556">
        <f t="shared" si="193"/>
        <v>0</v>
      </c>
      <c r="Z270" s="556">
        <f t="shared" si="193"/>
        <v>0</v>
      </c>
      <c r="AA270" s="556">
        <f t="shared" si="193"/>
        <v>0</v>
      </c>
      <c r="AB270" s="556">
        <f t="shared" si="193"/>
        <v>0</v>
      </c>
      <c r="AC270" s="556">
        <f t="shared" si="193"/>
        <v>0</v>
      </c>
      <c r="AD270" s="891">
        <f t="shared" si="188"/>
        <v>0</v>
      </c>
      <c r="AE270" s="592">
        <f t="shared" si="189"/>
        <v>0</v>
      </c>
      <c r="AF270" s="555">
        <f t="shared" si="190"/>
        <v>0</v>
      </c>
      <c r="AG270" s="556">
        <f t="shared" si="190"/>
        <v>0</v>
      </c>
      <c r="AH270" s="556">
        <f t="shared" si="190"/>
        <v>0</v>
      </c>
      <c r="AI270" s="1086">
        <f t="shared" si="191"/>
        <v>0</v>
      </c>
      <c r="AJ270" s="555">
        <f t="shared" si="190"/>
        <v>0</v>
      </c>
      <c r="AK270" s="557">
        <f t="shared" si="190"/>
        <v>0</v>
      </c>
      <c r="AL270" s="556">
        <f t="shared" si="190"/>
        <v>0</v>
      </c>
      <c r="AM270" s="556">
        <f t="shared" si="190"/>
        <v>0</v>
      </c>
      <c r="AN270" s="593">
        <f t="shared" si="192"/>
        <v>0</v>
      </c>
      <c r="AO270" s="216"/>
      <c r="AP270" s="562"/>
      <c r="AQ270" s="562"/>
      <c r="AR270" s="562"/>
      <c r="AU270" s="1142"/>
      <c r="AV270" s="1118"/>
      <c r="AW270" s="1143"/>
    </row>
    <row r="271" spans="2:49" s="147" customFormat="1" ht="14.25">
      <c r="E271" s="156"/>
      <c r="F271" s="488" t="s">
        <v>288</v>
      </c>
      <c r="G271" s="229"/>
      <c r="H271" s="556">
        <f t="shared" si="185"/>
        <v>0</v>
      </c>
      <c r="I271" s="556">
        <f t="shared" si="185"/>
        <v>0</v>
      </c>
      <c r="J271" s="556">
        <f t="shared" si="185"/>
        <v>0</v>
      </c>
      <c r="K271" s="556">
        <f t="shared" si="185"/>
        <v>0</v>
      </c>
      <c r="L271" s="556">
        <f t="shared" si="185"/>
        <v>0</v>
      </c>
      <c r="M271" s="556">
        <f t="shared" si="185"/>
        <v>0</v>
      </c>
      <c r="N271" s="888">
        <f t="shared" si="186"/>
        <v>0</v>
      </c>
      <c r="O271" s="556">
        <f t="shared" ref="O271:AC271" si="194">+O256+O116+O58</f>
        <v>0</v>
      </c>
      <c r="P271" s="556">
        <f t="shared" si="194"/>
        <v>0</v>
      </c>
      <c r="Q271" s="556">
        <f t="shared" si="194"/>
        <v>0</v>
      </c>
      <c r="R271" s="556">
        <f t="shared" si="194"/>
        <v>0</v>
      </c>
      <c r="S271" s="556">
        <f t="shared" si="194"/>
        <v>0</v>
      </c>
      <c r="T271" s="556">
        <f t="shared" si="194"/>
        <v>0</v>
      </c>
      <c r="U271" s="556">
        <f t="shared" si="194"/>
        <v>0</v>
      </c>
      <c r="V271" s="556">
        <f t="shared" si="194"/>
        <v>0</v>
      </c>
      <c r="W271" s="556">
        <f t="shared" si="194"/>
        <v>0</v>
      </c>
      <c r="X271" s="556">
        <f t="shared" si="194"/>
        <v>0</v>
      </c>
      <c r="Y271" s="556">
        <f t="shared" si="194"/>
        <v>0</v>
      </c>
      <c r="Z271" s="556">
        <f t="shared" si="194"/>
        <v>0</v>
      </c>
      <c r="AA271" s="556">
        <f t="shared" si="194"/>
        <v>0</v>
      </c>
      <c r="AB271" s="556">
        <f t="shared" si="194"/>
        <v>0</v>
      </c>
      <c r="AC271" s="556">
        <f t="shared" si="194"/>
        <v>0</v>
      </c>
      <c r="AD271" s="891">
        <f t="shared" si="188"/>
        <v>0</v>
      </c>
      <c r="AE271" s="592">
        <f t="shared" si="189"/>
        <v>0</v>
      </c>
      <c r="AF271" s="555">
        <f t="shared" si="190"/>
        <v>0</v>
      </c>
      <c r="AG271" s="556">
        <f t="shared" si="190"/>
        <v>0</v>
      </c>
      <c r="AH271" s="556">
        <f t="shared" si="190"/>
        <v>0</v>
      </c>
      <c r="AI271" s="1086">
        <f t="shared" si="191"/>
        <v>0</v>
      </c>
      <c r="AJ271" s="555">
        <f t="shared" si="190"/>
        <v>0</v>
      </c>
      <c r="AK271" s="557">
        <f t="shared" si="190"/>
        <v>0</v>
      </c>
      <c r="AL271" s="556">
        <f t="shared" si="190"/>
        <v>0</v>
      </c>
      <c r="AM271" s="556">
        <f t="shared" si="190"/>
        <v>0</v>
      </c>
      <c r="AN271" s="593">
        <f t="shared" si="192"/>
        <v>0</v>
      </c>
      <c r="AO271" s="216"/>
      <c r="AP271" s="562"/>
      <c r="AQ271" s="562"/>
      <c r="AR271" s="562"/>
      <c r="AU271" s="1142"/>
      <c r="AV271" s="1118"/>
      <c r="AW271" s="1143"/>
    </row>
    <row r="272" spans="2:49" s="147" customFormat="1" ht="14.25">
      <c r="E272" s="156"/>
      <c r="F272" s="488" t="s">
        <v>829</v>
      </c>
      <c r="G272" s="229"/>
      <c r="H272" s="556">
        <f t="shared" si="185"/>
        <v>0</v>
      </c>
      <c r="I272" s="556">
        <f t="shared" si="185"/>
        <v>0</v>
      </c>
      <c r="J272" s="556">
        <f t="shared" si="185"/>
        <v>0</v>
      </c>
      <c r="K272" s="556">
        <f t="shared" si="185"/>
        <v>0</v>
      </c>
      <c r="L272" s="556">
        <f t="shared" si="185"/>
        <v>0</v>
      </c>
      <c r="M272" s="556">
        <f t="shared" si="185"/>
        <v>0</v>
      </c>
      <c r="N272" s="888">
        <f t="shared" si="186"/>
        <v>0</v>
      </c>
      <c r="O272" s="556">
        <f t="shared" ref="O272:AC272" si="195">+O257+O117+O59</f>
        <v>0</v>
      </c>
      <c r="P272" s="556">
        <f t="shared" si="195"/>
        <v>0</v>
      </c>
      <c r="Q272" s="556">
        <f t="shared" si="195"/>
        <v>0</v>
      </c>
      <c r="R272" s="556">
        <f t="shared" si="195"/>
        <v>0</v>
      </c>
      <c r="S272" s="556">
        <f t="shared" si="195"/>
        <v>0</v>
      </c>
      <c r="T272" s="556">
        <f t="shared" si="195"/>
        <v>0</v>
      </c>
      <c r="U272" s="556">
        <f t="shared" si="195"/>
        <v>0</v>
      </c>
      <c r="V272" s="556">
        <f t="shared" si="195"/>
        <v>0</v>
      </c>
      <c r="W272" s="556">
        <f t="shared" si="195"/>
        <v>0</v>
      </c>
      <c r="X272" s="556">
        <f t="shared" si="195"/>
        <v>0</v>
      </c>
      <c r="Y272" s="556">
        <f t="shared" si="195"/>
        <v>0</v>
      </c>
      <c r="Z272" s="556">
        <f t="shared" si="195"/>
        <v>0</v>
      </c>
      <c r="AA272" s="556">
        <f t="shared" si="195"/>
        <v>0</v>
      </c>
      <c r="AB272" s="556">
        <f t="shared" si="195"/>
        <v>0</v>
      </c>
      <c r="AC272" s="556">
        <f t="shared" si="195"/>
        <v>0</v>
      </c>
      <c r="AD272" s="891">
        <f t="shared" si="188"/>
        <v>0</v>
      </c>
      <c r="AE272" s="592">
        <f t="shared" si="189"/>
        <v>0</v>
      </c>
      <c r="AF272" s="555">
        <f t="shared" si="190"/>
        <v>0</v>
      </c>
      <c r="AG272" s="556">
        <f t="shared" si="190"/>
        <v>0</v>
      </c>
      <c r="AH272" s="556">
        <f t="shared" si="190"/>
        <v>0</v>
      </c>
      <c r="AI272" s="1086">
        <f t="shared" si="191"/>
        <v>0</v>
      </c>
      <c r="AJ272" s="555">
        <f t="shared" si="190"/>
        <v>0</v>
      </c>
      <c r="AK272" s="557">
        <f t="shared" si="190"/>
        <v>0</v>
      </c>
      <c r="AL272" s="556">
        <f t="shared" si="190"/>
        <v>0</v>
      </c>
      <c r="AM272" s="556">
        <f t="shared" si="190"/>
        <v>0</v>
      </c>
      <c r="AN272" s="593">
        <f t="shared" si="192"/>
        <v>0</v>
      </c>
      <c r="AO272" s="216"/>
      <c r="AP272" s="562"/>
      <c r="AQ272" s="562"/>
      <c r="AR272" s="562"/>
      <c r="AU272" s="1142"/>
      <c r="AV272" s="1118"/>
      <c r="AW272" s="1143"/>
    </row>
    <row r="273" spans="2:49" s="147" customFormat="1" ht="14.25">
      <c r="E273" s="156"/>
      <c r="F273" s="488" t="s">
        <v>607</v>
      </c>
      <c r="G273" s="229"/>
      <c r="H273" s="556">
        <f t="shared" si="185"/>
        <v>0</v>
      </c>
      <c r="I273" s="556">
        <f t="shared" si="185"/>
        <v>0</v>
      </c>
      <c r="J273" s="556">
        <f t="shared" si="185"/>
        <v>0</v>
      </c>
      <c r="K273" s="556">
        <f t="shared" si="185"/>
        <v>0</v>
      </c>
      <c r="L273" s="556">
        <f t="shared" si="185"/>
        <v>0</v>
      </c>
      <c r="M273" s="556">
        <f t="shared" si="185"/>
        <v>0</v>
      </c>
      <c r="N273" s="888">
        <f t="shared" si="186"/>
        <v>0</v>
      </c>
      <c r="O273" s="556">
        <f t="shared" ref="O273:AC273" si="196">+O258+O118+O60</f>
        <v>0</v>
      </c>
      <c r="P273" s="556">
        <f t="shared" si="196"/>
        <v>0</v>
      </c>
      <c r="Q273" s="556">
        <f t="shared" si="196"/>
        <v>0</v>
      </c>
      <c r="R273" s="556">
        <f t="shared" si="196"/>
        <v>0</v>
      </c>
      <c r="S273" s="556">
        <f t="shared" si="196"/>
        <v>0</v>
      </c>
      <c r="T273" s="556">
        <f t="shared" si="196"/>
        <v>0</v>
      </c>
      <c r="U273" s="556">
        <f t="shared" si="196"/>
        <v>0</v>
      </c>
      <c r="V273" s="556">
        <f t="shared" si="196"/>
        <v>0</v>
      </c>
      <c r="W273" s="556">
        <f t="shared" si="196"/>
        <v>0</v>
      </c>
      <c r="X273" s="556">
        <f t="shared" si="196"/>
        <v>0</v>
      </c>
      <c r="Y273" s="556">
        <f t="shared" si="196"/>
        <v>0</v>
      </c>
      <c r="Z273" s="556">
        <f t="shared" si="196"/>
        <v>0</v>
      </c>
      <c r="AA273" s="556">
        <f t="shared" si="196"/>
        <v>0</v>
      </c>
      <c r="AB273" s="556">
        <f t="shared" si="196"/>
        <v>0</v>
      </c>
      <c r="AC273" s="556">
        <f t="shared" si="196"/>
        <v>0</v>
      </c>
      <c r="AD273" s="891">
        <f t="shared" si="188"/>
        <v>0</v>
      </c>
      <c r="AE273" s="592">
        <f t="shared" si="189"/>
        <v>0</v>
      </c>
      <c r="AF273" s="555">
        <f t="shared" si="190"/>
        <v>0</v>
      </c>
      <c r="AG273" s="556">
        <f t="shared" si="190"/>
        <v>0</v>
      </c>
      <c r="AH273" s="556">
        <f t="shared" si="190"/>
        <v>0</v>
      </c>
      <c r="AI273" s="1086">
        <f t="shared" si="191"/>
        <v>0</v>
      </c>
      <c r="AJ273" s="555">
        <f t="shared" si="190"/>
        <v>0</v>
      </c>
      <c r="AK273" s="557">
        <f t="shared" si="190"/>
        <v>0</v>
      </c>
      <c r="AL273" s="556">
        <f t="shared" si="190"/>
        <v>0</v>
      </c>
      <c r="AM273" s="556">
        <f t="shared" si="190"/>
        <v>0</v>
      </c>
      <c r="AN273" s="593">
        <f t="shared" si="192"/>
        <v>0</v>
      </c>
      <c r="AO273" s="216"/>
      <c r="AP273" s="562"/>
      <c r="AQ273" s="562"/>
      <c r="AR273" s="562"/>
      <c r="AU273" s="1142"/>
      <c r="AV273" s="1118"/>
      <c r="AW273" s="1143"/>
    </row>
    <row r="274" spans="2:49" s="147" customFormat="1" ht="14.25">
      <c r="E274" s="156"/>
      <c r="F274" s="488" t="s">
        <v>886</v>
      </c>
      <c r="G274" s="229"/>
      <c r="H274" s="556">
        <f t="shared" si="185"/>
        <v>0</v>
      </c>
      <c r="I274" s="556">
        <f t="shared" si="185"/>
        <v>0</v>
      </c>
      <c r="J274" s="556">
        <f t="shared" si="185"/>
        <v>0</v>
      </c>
      <c r="K274" s="556">
        <f t="shared" si="185"/>
        <v>0</v>
      </c>
      <c r="L274" s="556">
        <f t="shared" si="185"/>
        <v>0</v>
      </c>
      <c r="M274" s="556">
        <f t="shared" si="185"/>
        <v>0</v>
      </c>
      <c r="N274" s="888">
        <f t="shared" si="186"/>
        <v>0</v>
      </c>
      <c r="O274" s="556">
        <f t="shared" ref="O274:AC274" si="197">+O259+O119+O61</f>
        <v>0</v>
      </c>
      <c r="P274" s="556">
        <f t="shared" si="197"/>
        <v>0</v>
      </c>
      <c r="Q274" s="556">
        <f t="shared" si="197"/>
        <v>0</v>
      </c>
      <c r="R274" s="556">
        <f t="shared" si="197"/>
        <v>0</v>
      </c>
      <c r="S274" s="556">
        <f t="shared" si="197"/>
        <v>0</v>
      </c>
      <c r="T274" s="556">
        <f t="shared" si="197"/>
        <v>0</v>
      </c>
      <c r="U274" s="556">
        <f t="shared" si="197"/>
        <v>0</v>
      </c>
      <c r="V274" s="556">
        <f t="shared" si="197"/>
        <v>0</v>
      </c>
      <c r="W274" s="556">
        <f t="shared" si="197"/>
        <v>0</v>
      </c>
      <c r="X274" s="556">
        <f t="shared" si="197"/>
        <v>0</v>
      </c>
      <c r="Y274" s="556">
        <f t="shared" si="197"/>
        <v>0</v>
      </c>
      <c r="Z274" s="556">
        <f t="shared" si="197"/>
        <v>0</v>
      </c>
      <c r="AA274" s="556">
        <f t="shared" si="197"/>
        <v>0</v>
      </c>
      <c r="AB274" s="556">
        <f t="shared" si="197"/>
        <v>0</v>
      </c>
      <c r="AC274" s="556">
        <f t="shared" si="197"/>
        <v>0</v>
      </c>
      <c r="AD274" s="891">
        <f t="shared" si="188"/>
        <v>0</v>
      </c>
      <c r="AE274" s="592">
        <f t="shared" si="189"/>
        <v>0</v>
      </c>
      <c r="AF274" s="555">
        <f t="shared" si="190"/>
        <v>0</v>
      </c>
      <c r="AG274" s="556">
        <f t="shared" si="190"/>
        <v>0</v>
      </c>
      <c r="AH274" s="556">
        <f t="shared" si="190"/>
        <v>0</v>
      </c>
      <c r="AI274" s="1086">
        <f t="shared" si="191"/>
        <v>0</v>
      </c>
      <c r="AJ274" s="555">
        <f t="shared" si="190"/>
        <v>0</v>
      </c>
      <c r="AK274" s="557">
        <f t="shared" si="190"/>
        <v>0</v>
      </c>
      <c r="AL274" s="556">
        <f t="shared" si="190"/>
        <v>0</v>
      </c>
      <c r="AM274" s="556">
        <f t="shared" si="190"/>
        <v>0</v>
      </c>
      <c r="AN274" s="593">
        <f t="shared" si="192"/>
        <v>0</v>
      </c>
      <c r="AO274" s="216"/>
      <c r="AP274" s="562"/>
      <c r="AQ274" s="562"/>
      <c r="AR274" s="562"/>
      <c r="AU274" s="1142"/>
      <c r="AV274" s="1118"/>
      <c r="AW274" s="1143"/>
    </row>
    <row r="275" spans="2:49" s="147" customFormat="1" ht="14.25">
      <c r="E275" s="156"/>
      <c r="F275" s="488" t="s">
        <v>796</v>
      </c>
      <c r="G275" s="229"/>
      <c r="H275" s="556">
        <f t="shared" si="185"/>
        <v>0</v>
      </c>
      <c r="I275" s="556">
        <f t="shared" si="185"/>
        <v>0</v>
      </c>
      <c r="J275" s="556">
        <f t="shared" si="185"/>
        <v>0</v>
      </c>
      <c r="K275" s="556">
        <f t="shared" si="185"/>
        <v>0</v>
      </c>
      <c r="L275" s="556">
        <f t="shared" si="185"/>
        <v>0</v>
      </c>
      <c r="M275" s="556">
        <f t="shared" si="185"/>
        <v>0</v>
      </c>
      <c r="N275" s="888">
        <f t="shared" si="186"/>
        <v>0</v>
      </c>
      <c r="O275" s="556">
        <f t="shared" ref="O275:AC275" si="198">+O260+O120+O62</f>
        <v>0</v>
      </c>
      <c r="P275" s="556">
        <f t="shared" si="198"/>
        <v>0</v>
      </c>
      <c r="Q275" s="556">
        <f t="shared" si="198"/>
        <v>0</v>
      </c>
      <c r="R275" s="556">
        <f t="shared" si="198"/>
        <v>0</v>
      </c>
      <c r="S275" s="556">
        <f t="shared" si="198"/>
        <v>0</v>
      </c>
      <c r="T275" s="556">
        <f t="shared" si="198"/>
        <v>0</v>
      </c>
      <c r="U275" s="556">
        <f t="shared" si="198"/>
        <v>0</v>
      </c>
      <c r="V275" s="556">
        <f t="shared" si="198"/>
        <v>0</v>
      </c>
      <c r="W275" s="556">
        <f t="shared" si="198"/>
        <v>0</v>
      </c>
      <c r="X275" s="556">
        <f t="shared" si="198"/>
        <v>0</v>
      </c>
      <c r="Y275" s="556">
        <f t="shared" si="198"/>
        <v>0</v>
      </c>
      <c r="Z275" s="556">
        <f t="shared" si="198"/>
        <v>0</v>
      </c>
      <c r="AA275" s="556">
        <f t="shared" si="198"/>
        <v>0</v>
      </c>
      <c r="AB275" s="556">
        <f t="shared" si="198"/>
        <v>0</v>
      </c>
      <c r="AC275" s="556">
        <f t="shared" si="198"/>
        <v>0</v>
      </c>
      <c r="AD275" s="891">
        <f t="shared" si="188"/>
        <v>0</v>
      </c>
      <c r="AE275" s="592">
        <f t="shared" si="189"/>
        <v>0</v>
      </c>
      <c r="AF275" s="555">
        <f t="shared" si="190"/>
        <v>0</v>
      </c>
      <c r="AG275" s="556">
        <f t="shared" si="190"/>
        <v>0</v>
      </c>
      <c r="AH275" s="556">
        <f t="shared" si="190"/>
        <v>0</v>
      </c>
      <c r="AI275" s="1086">
        <f t="shared" si="191"/>
        <v>0</v>
      </c>
      <c r="AJ275" s="555">
        <f t="shared" si="190"/>
        <v>0</v>
      </c>
      <c r="AK275" s="557">
        <f t="shared" si="190"/>
        <v>0</v>
      </c>
      <c r="AL275" s="556">
        <f t="shared" si="190"/>
        <v>0</v>
      </c>
      <c r="AM275" s="556">
        <f t="shared" si="190"/>
        <v>0</v>
      </c>
      <c r="AN275" s="593">
        <f t="shared" si="192"/>
        <v>0</v>
      </c>
      <c r="AO275" s="216"/>
      <c r="AP275" s="562"/>
      <c r="AQ275" s="562"/>
      <c r="AR275" s="562"/>
      <c r="AU275" s="1142"/>
      <c r="AV275" s="1118"/>
      <c r="AW275" s="1143"/>
    </row>
    <row r="276" spans="2:49" s="147" customFormat="1" ht="14.25">
      <c r="E276" s="156"/>
      <c r="F276" s="488" t="s">
        <v>797</v>
      </c>
      <c r="G276" s="229"/>
      <c r="H276" s="556">
        <f t="shared" si="185"/>
        <v>0</v>
      </c>
      <c r="I276" s="556">
        <f t="shared" si="185"/>
        <v>0</v>
      </c>
      <c r="J276" s="556">
        <f t="shared" si="185"/>
        <v>0</v>
      </c>
      <c r="K276" s="556">
        <f t="shared" si="185"/>
        <v>0</v>
      </c>
      <c r="L276" s="556">
        <f t="shared" si="185"/>
        <v>0</v>
      </c>
      <c r="M276" s="556">
        <f t="shared" si="185"/>
        <v>0</v>
      </c>
      <c r="N276" s="888">
        <f t="shared" si="186"/>
        <v>0</v>
      </c>
      <c r="O276" s="556">
        <f t="shared" ref="O276:AC276" si="199">+O261+O121+O63</f>
        <v>0</v>
      </c>
      <c r="P276" s="556">
        <f t="shared" si="199"/>
        <v>0</v>
      </c>
      <c r="Q276" s="556">
        <f t="shared" si="199"/>
        <v>0</v>
      </c>
      <c r="R276" s="556">
        <f t="shared" si="199"/>
        <v>0</v>
      </c>
      <c r="S276" s="556">
        <f t="shared" si="199"/>
        <v>0</v>
      </c>
      <c r="T276" s="556">
        <f t="shared" si="199"/>
        <v>0</v>
      </c>
      <c r="U276" s="556">
        <f t="shared" si="199"/>
        <v>0</v>
      </c>
      <c r="V276" s="556">
        <f t="shared" si="199"/>
        <v>0</v>
      </c>
      <c r="W276" s="556">
        <f t="shared" si="199"/>
        <v>0</v>
      </c>
      <c r="X276" s="556">
        <f t="shared" si="199"/>
        <v>0</v>
      </c>
      <c r="Y276" s="556">
        <f t="shared" si="199"/>
        <v>0</v>
      </c>
      <c r="Z276" s="556">
        <f t="shared" si="199"/>
        <v>0</v>
      </c>
      <c r="AA276" s="556">
        <f t="shared" si="199"/>
        <v>0</v>
      </c>
      <c r="AB276" s="556">
        <f t="shared" si="199"/>
        <v>0</v>
      </c>
      <c r="AC276" s="556">
        <f t="shared" si="199"/>
        <v>0</v>
      </c>
      <c r="AD276" s="891">
        <f t="shared" si="188"/>
        <v>0</v>
      </c>
      <c r="AE276" s="592">
        <f t="shared" si="189"/>
        <v>0</v>
      </c>
      <c r="AF276" s="555">
        <f t="shared" si="190"/>
        <v>0</v>
      </c>
      <c r="AG276" s="556">
        <f t="shared" si="190"/>
        <v>0</v>
      </c>
      <c r="AH276" s="556">
        <f t="shared" si="190"/>
        <v>0</v>
      </c>
      <c r="AI276" s="1086">
        <f t="shared" si="191"/>
        <v>0</v>
      </c>
      <c r="AJ276" s="555">
        <f t="shared" si="190"/>
        <v>0</v>
      </c>
      <c r="AK276" s="557">
        <f t="shared" si="190"/>
        <v>0</v>
      </c>
      <c r="AL276" s="556">
        <f t="shared" si="190"/>
        <v>0</v>
      </c>
      <c r="AM276" s="556">
        <f t="shared" si="190"/>
        <v>0</v>
      </c>
      <c r="AN276" s="593">
        <f t="shared" si="192"/>
        <v>0</v>
      </c>
      <c r="AO276" s="216"/>
      <c r="AP276" s="562"/>
      <c r="AQ276" s="562"/>
      <c r="AR276" s="562"/>
      <c r="AU276" s="1142"/>
      <c r="AV276" s="1118"/>
      <c r="AW276" s="1143"/>
    </row>
    <row r="277" spans="2:49" s="147" customFormat="1" ht="14.25">
      <c r="E277" s="156"/>
      <c r="F277" s="487" t="s">
        <v>563</v>
      </c>
      <c r="G277" s="229"/>
      <c r="H277" s="556">
        <f t="shared" si="185"/>
        <v>0</v>
      </c>
      <c r="I277" s="556">
        <f t="shared" si="185"/>
        <v>0</v>
      </c>
      <c r="J277" s="556">
        <f t="shared" si="185"/>
        <v>0</v>
      </c>
      <c r="K277" s="556">
        <f t="shared" si="185"/>
        <v>0</v>
      </c>
      <c r="L277" s="556">
        <f t="shared" si="185"/>
        <v>0</v>
      </c>
      <c r="M277" s="556">
        <f t="shared" si="185"/>
        <v>0</v>
      </c>
      <c r="N277" s="888">
        <f t="shared" si="186"/>
        <v>0</v>
      </c>
      <c r="O277" s="556">
        <f t="shared" ref="O277:AC277" si="200">+O262+O122+O64</f>
        <v>0</v>
      </c>
      <c r="P277" s="556">
        <f t="shared" si="200"/>
        <v>0</v>
      </c>
      <c r="Q277" s="556">
        <f t="shared" si="200"/>
        <v>0</v>
      </c>
      <c r="R277" s="556">
        <f t="shared" si="200"/>
        <v>0</v>
      </c>
      <c r="S277" s="556">
        <f t="shared" si="200"/>
        <v>0</v>
      </c>
      <c r="T277" s="556">
        <f t="shared" si="200"/>
        <v>0</v>
      </c>
      <c r="U277" s="556">
        <f t="shared" si="200"/>
        <v>0</v>
      </c>
      <c r="V277" s="556">
        <f t="shared" si="200"/>
        <v>0</v>
      </c>
      <c r="W277" s="556">
        <f t="shared" si="200"/>
        <v>0</v>
      </c>
      <c r="X277" s="556">
        <f t="shared" si="200"/>
        <v>0</v>
      </c>
      <c r="Y277" s="556">
        <f t="shared" si="200"/>
        <v>0</v>
      </c>
      <c r="Z277" s="556">
        <f t="shared" si="200"/>
        <v>0</v>
      </c>
      <c r="AA277" s="556">
        <f t="shared" si="200"/>
        <v>0</v>
      </c>
      <c r="AB277" s="556">
        <f t="shared" si="200"/>
        <v>0</v>
      </c>
      <c r="AC277" s="556">
        <f t="shared" si="200"/>
        <v>0</v>
      </c>
      <c r="AD277" s="891">
        <f t="shared" si="188"/>
        <v>0</v>
      </c>
      <c r="AE277" s="592">
        <f t="shared" si="189"/>
        <v>0</v>
      </c>
      <c r="AF277" s="555">
        <f t="shared" si="190"/>
        <v>0</v>
      </c>
      <c r="AG277" s="556">
        <f t="shared" si="190"/>
        <v>0</v>
      </c>
      <c r="AH277" s="556">
        <f t="shared" si="190"/>
        <v>0</v>
      </c>
      <c r="AI277" s="1086">
        <f t="shared" si="191"/>
        <v>0</v>
      </c>
      <c r="AJ277" s="555">
        <f t="shared" si="190"/>
        <v>0</v>
      </c>
      <c r="AK277" s="557">
        <f t="shared" si="190"/>
        <v>0</v>
      </c>
      <c r="AL277" s="556">
        <f t="shared" si="190"/>
        <v>0</v>
      </c>
      <c r="AM277" s="556">
        <f t="shared" si="190"/>
        <v>0</v>
      </c>
      <c r="AN277" s="593">
        <f t="shared" si="192"/>
        <v>0</v>
      </c>
      <c r="AO277" s="216"/>
      <c r="AP277" s="562"/>
      <c r="AQ277" s="562"/>
      <c r="AR277" s="562"/>
      <c r="AU277" s="1142"/>
      <c r="AV277" s="1118"/>
      <c r="AW277" s="1143"/>
    </row>
    <row r="278" spans="2:49" s="147" customFormat="1" ht="14.25">
      <c r="E278" s="156"/>
      <c r="F278" s="487" t="s">
        <v>882</v>
      </c>
      <c r="G278" s="229"/>
      <c r="H278" s="556">
        <f t="shared" ref="H278:M278" si="201">+H263+H123+H65</f>
        <v>0</v>
      </c>
      <c r="I278" s="556">
        <f t="shared" si="201"/>
        <v>0</v>
      </c>
      <c r="J278" s="556">
        <f t="shared" si="201"/>
        <v>0</v>
      </c>
      <c r="K278" s="556">
        <f t="shared" si="201"/>
        <v>0</v>
      </c>
      <c r="L278" s="556">
        <f t="shared" si="201"/>
        <v>0</v>
      </c>
      <c r="M278" s="556">
        <f t="shared" si="201"/>
        <v>0</v>
      </c>
      <c r="N278" s="888">
        <f>SUM(H278:M278)</f>
        <v>0</v>
      </c>
      <c r="O278" s="556">
        <f t="shared" ref="O278:AC278" si="202">+O263+O123+O65</f>
        <v>0</v>
      </c>
      <c r="P278" s="556">
        <f t="shared" si="202"/>
        <v>0</v>
      </c>
      <c r="Q278" s="556">
        <f t="shared" si="202"/>
        <v>0</v>
      </c>
      <c r="R278" s="556">
        <f t="shared" si="202"/>
        <v>0</v>
      </c>
      <c r="S278" s="556">
        <f t="shared" si="202"/>
        <v>0</v>
      </c>
      <c r="T278" s="556">
        <f t="shared" si="202"/>
        <v>0</v>
      </c>
      <c r="U278" s="556">
        <f t="shared" si="202"/>
        <v>0</v>
      </c>
      <c r="V278" s="556">
        <f t="shared" si="202"/>
        <v>0</v>
      </c>
      <c r="W278" s="556">
        <f t="shared" si="202"/>
        <v>0</v>
      </c>
      <c r="X278" s="556">
        <f t="shared" si="202"/>
        <v>0</v>
      </c>
      <c r="Y278" s="556">
        <f t="shared" si="202"/>
        <v>0</v>
      </c>
      <c r="Z278" s="556">
        <f t="shared" si="202"/>
        <v>0</v>
      </c>
      <c r="AA278" s="556">
        <f t="shared" si="202"/>
        <v>0</v>
      </c>
      <c r="AB278" s="556">
        <f t="shared" si="202"/>
        <v>0</v>
      </c>
      <c r="AC278" s="556">
        <f t="shared" si="202"/>
        <v>0</v>
      </c>
      <c r="AD278" s="891">
        <f>SUM(O278:AC278)</f>
        <v>0</v>
      </c>
      <c r="AE278" s="592">
        <f t="shared" si="189"/>
        <v>0</v>
      </c>
      <c r="AF278" s="555">
        <f t="shared" ref="AF278:AM278" si="203">+AF263+AF123+AF65</f>
        <v>0</v>
      </c>
      <c r="AG278" s="556">
        <f t="shared" si="203"/>
        <v>0</v>
      </c>
      <c r="AH278" s="556">
        <f t="shared" si="203"/>
        <v>0</v>
      </c>
      <c r="AI278" s="1086">
        <f t="shared" si="191"/>
        <v>0</v>
      </c>
      <c r="AJ278" s="555">
        <f t="shared" si="203"/>
        <v>0</v>
      </c>
      <c r="AK278" s="557">
        <f t="shared" si="203"/>
        <v>0</v>
      </c>
      <c r="AL278" s="556">
        <f t="shared" si="203"/>
        <v>0</v>
      </c>
      <c r="AM278" s="556">
        <f t="shared" si="203"/>
        <v>0</v>
      </c>
      <c r="AN278" s="593">
        <f>SUM(AE278:AM278)</f>
        <v>0</v>
      </c>
      <c r="AO278" s="216"/>
      <c r="AP278" s="562"/>
      <c r="AQ278" s="562"/>
      <c r="AR278" s="562"/>
      <c r="AU278" s="1142"/>
      <c r="AV278" s="1118"/>
      <c r="AW278" s="1143"/>
    </row>
    <row r="279" spans="2:49" s="145" customFormat="1" ht="14.25" customHeight="1" thickBot="1">
      <c r="E279" s="148"/>
      <c r="F279" s="177"/>
      <c r="G279" s="1558"/>
      <c r="H279" s="569"/>
      <c r="I279" s="569"/>
      <c r="J279" s="569"/>
      <c r="K279" s="570"/>
      <c r="L279" s="569"/>
      <c r="M279" s="569"/>
      <c r="N279" s="570"/>
      <c r="O279" s="569"/>
      <c r="P279" s="569"/>
      <c r="Q279" s="569"/>
      <c r="R279" s="569"/>
      <c r="S279" s="569"/>
      <c r="T279" s="569"/>
      <c r="U279" s="569"/>
      <c r="V279" s="569"/>
      <c r="W279" s="569"/>
      <c r="X279" s="569"/>
      <c r="Y279" s="569"/>
      <c r="Z279" s="569"/>
      <c r="AA279" s="569"/>
      <c r="AB279" s="569"/>
      <c r="AC279" s="570"/>
      <c r="AD279" s="595"/>
      <c r="AE279" s="595"/>
      <c r="AF279" s="596"/>
      <c r="AG279" s="569"/>
      <c r="AH279" s="569"/>
      <c r="AI279" s="1531"/>
      <c r="AJ279" s="568"/>
      <c r="AK279" s="595"/>
      <c r="AL279" s="569"/>
      <c r="AM279" s="569"/>
      <c r="AN279" s="597"/>
      <c r="AP279" s="556"/>
      <c r="AQ279" s="556"/>
      <c r="AR279" s="556"/>
      <c r="AU279" s="1139"/>
      <c r="AV279" s="256"/>
      <c r="AW279" s="320"/>
    </row>
    <row r="280" spans="2:49" s="145" customFormat="1" ht="14.25" customHeight="1">
      <c r="E280" s="148"/>
      <c r="F280" s="137"/>
      <c r="G280" s="137"/>
      <c r="H280" s="567"/>
      <c r="I280" s="567"/>
      <c r="J280" s="567"/>
      <c r="K280" s="564"/>
      <c r="L280" s="567"/>
      <c r="M280" s="567"/>
      <c r="N280" s="564"/>
      <c r="O280" s="567"/>
      <c r="P280" s="567"/>
      <c r="Q280" s="567"/>
      <c r="R280" s="567"/>
      <c r="S280" s="567"/>
      <c r="T280" s="567"/>
      <c r="U280" s="567"/>
      <c r="V280" s="567"/>
      <c r="W280" s="567"/>
      <c r="X280" s="567"/>
      <c r="Y280" s="567"/>
      <c r="Z280" s="567"/>
      <c r="AA280" s="567"/>
      <c r="AB280" s="567"/>
      <c r="AC280" s="564"/>
      <c r="AD280" s="564"/>
      <c r="AE280" s="564"/>
      <c r="AF280" s="564"/>
      <c r="AG280" s="567"/>
      <c r="AH280" s="567"/>
      <c r="AI280" s="564"/>
      <c r="AJ280" s="556"/>
      <c r="AK280" s="564"/>
      <c r="AL280" s="567"/>
      <c r="AM280" s="567"/>
      <c r="AN280" s="567"/>
      <c r="AP280" s="556"/>
      <c r="AQ280" s="556"/>
      <c r="AR280" s="556"/>
      <c r="AU280" s="1139"/>
      <c r="AV280" s="256"/>
      <c r="AW280" s="320"/>
    </row>
    <row r="281" spans="2:49" ht="18.75" thickBot="1">
      <c r="B281" s="914" t="s">
        <v>363</v>
      </c>
      <c r="H281" s="612"/>
      <c r="I281" s="612"/>
      <c r="J281" s="612"/>
      <c r="K281" s="612"/>
      <c r="L281" s="612"/>
      <c r="M281" s="612"/>
      <c r="N281" s="833"/>
      <c r="O281" s="612"/>
      <c r="P281" s="612"/>
      <c r="Q281" s="612"/>
      <c r="R281" s="612"/>
      <c r="S281" s="612"/>
      <c r="T281" s="612"/>
      <c r="U281" s="612"/>
      <c r="V281" s="612"/>
      <c r="W281" s="612"/>
      <c r="X281" s="612"/>
      <c r="Y281" s="612"/>
      <c r="Z281" s="612"/>
      <c r="AA281" s="612"/>
      <c r="AB281" s="612"/>
      <c r="AC281" s="612"/>
      <c r="AD281" s="612"/>
      <c r="AE281" s="612"/>
      <c r="AF281" s="612"/>
      <c r="AG281" s="612"/>
      <c r="AH281" s="612"/>
      <c r="AI281" s="612"/>
      <c r="AJ281" s="612"/>
      <c r="AK281" s="612"/>
      <c r="AL281" s="612"/>
      <c r="AM281" s="612"/>
      <c r="AN281" s="612"/>
      <c r="AP281" s="664"/>
      <c r="AQ281" s="664"/>
      <c r="AR281" s="664"/>
      <c r="AU281" s="1135"/>
      <c r="AV281" s="197"/>
      <c r="AW281" s="1136"/>
    </row>
    <row r="282" spans="2:49" ht="14.25">
      <c r="F282" s="490" t="s">
        <v>754</v>
      </c>
      <c r="G282" s="231"/>
      <c r="H282" s="644">
        <f t="shared" ref="H282:Q282" si="204">SUM(H283:H284)</f>
        <v>0</v>
      </c>
      <c r="I282" s="644">
        <f t="shared" si="204"/>
        <v>0</v>
      </c>
      <c r="J282" s="644">
        <f t="shared" si="204"/>
        <v>0</v>
      </c>
      <c r="K282" s="644">
        <f t="shared" si="204"/>
        <v>0</v>
      </c>
      <c r="L282" s="644">
        <f t="shared" si="204"/>
        <v>0</v>
      </c>
      <c r="M282" s="644">
        <f t="shared" si="204"/>
        <v>0</v>
      </c>
      <c r="N282" s="899">
        <f t="shared" si="204"/>
        <v>0</v>
      </c>
      <c r="O282" s="644">
        <f t="shared" si="204"/>
        <v>0</v>
      </c>
      <c r="P282" s="644">
        <f t="shared" si="204"/>
        <v>0</v>
      </c>
      <c r="Q282" s="644">
        <f t="shared" si="204"/>
        <v>0</v>
      </c>
      <c r="R282" s="644">
        <f t="shared" ref="R282:AN282" si="205">SUM(R283:R284)</f>
        <v>0</v>
      </c>
      <c r="S282" s="644">
        <f t="shared" si="205"/>
        <v>0</v>
      </c>
      <c r="T282" s="644">
        <f t="shared" si="205"/>
        <v>0</v>
      </c>
      <c r="U282" s="644">
        <f t="shared" si="205"/>
        <v>0</v>
      </c>
      <c r="V282" s="644">
        <f t="shared" si="205"/>
        <v>0</v>
      </c>
      <c r="W282" s="644">
        <f t="shared" si="205"/>
        <v>0</v>
      </c>
      <c r="X282" s="644">
        <f t="shared" si="205"/>
        <v>0</v>
      </c>
      <c r="Y282" s="644">
        <f t="shared" si="205"/>
        <v>0</v>
      </c>
      <c r="Z282" s="644">
        <f t="shared" si="205"/>
        <v>0</v>
      </c>
      <c r="AA282" s="644">
        <f t="shared" si="205"/>
        <v>0</v>
      </c>
      <c r="AB282" s="644">
        <f t="shared" si="205"/>
        <v>0</v>
      </c>
      <c r="AC282" s="644">
        <f t="shared" si="205"/>
        <v>0</v>
      </c>
      <c r="AD282" s="900">
        <f t="shared" si="205"/>
        <v>0</v>
      </c>
      <c r="AE282" s="645">
        <f t="shared" si="205"/>
        <v>0</v>
      </c>
      <c r="AF282" s="643">
        <f t="shared" si="205"/>
        <v>0</v>
      </c>
      <c r="AG282" s="644">
        <f t="shared" si="205"/>
        <v>0</v>
      </c>
      <c r="AH282" s="645">
        <f t="shared" si="205"/>
        <v>0</v>
      </c>
      <c r="AI282" s="645">
        <f>SUM(AI283:AI284)</f>
        <v>0</v>
      </c>
      <c r="AJ282" s="643">
        <f t="shared" si="205"/>
        <v>0</v>
      </c>
      <c r="AK282" s="645">
        <f t="shared" si="205"/>
        <v>0</v>
      </c>
      <c r="AL282" s="644">
        <f t="shared" si="205"/>
        <v>0</v>
      </c>
      <c r="AM282" s="644">
        <f t="shared" si="205"/>
        <v>0</v>
      </c>
      <c r="AN282" s="646">
        <f t="shared" si="205"/>
        <v>0</v>
      </c>
      <c r="AP282" s="664"/>
      <c r="AQ282" s="664"/>
      <c r="AR282" s="664"/>
      <c r="AU282" s="1135"/>
      <c r="AV282" s="197"/>
      <c r="AW282" s="1136"/>
    </row>
    <row r="283" spans="2:49" ht="14.25">
      <c r="F283" s="159" t="s">
        <v>702</v>
      </c>
      <c r="G283" s="229"/>
      <c r="H283" s="1102">
        <f t="shared" ref="H283:M283" si="206">SUM(H251,H111,H53)</f>
        <v>0</v>
      </c>
      <c r="I283" s="1102">
        <f t="shared" si="206"/>
        <v>0</v>
      </c>
      <c r="J283" s="1102">
        <f t="shared" si="206"/>
        <v>0</v>
      </c>
      <c r="K283" s="1102">
        <f t="shared" si="206"/>
        <v>0</v>
      </c>
      <c r="L283" s="1102">
        <f t="shared" si="206"/>
        <v>0</v>
      </c>
      <c r="M283" s="1102">
        <f t="shared" si="206"/>
        <v>0</v>
      </c>
      <c r="N283" s="888">
        <f>SUM(H283:M283)</f>
        <v>0</v>
      </c>
      <c r="O283" s="1102">
        <f t="shared" ref="O283:AC283" si="207">SUM(O251,O111,O53)</f>
        <v>0</v>
      </c>
      <c r="P283" s="1102">
        <f t="shared" si="207"/>
        <v>0</v>
      </c>
      <c r="Q283" s="1102">
        <f t="shared" si="207"/>
        <v>0</v>
      </c>
      <c r="R283" s="1102">
        <f t="shared" si="207"/>
        <v>0</v>
      </c>
      <c r="S283" s="1102">
        <f t="shared" si="207"/>
        <v>0</v>
      </c>
      <c r="T283" s="1102">
        <f t="shared" si="207"/>
        <v>0</v>
      </c>
      <c r="U283" s="1102">
        <f t="shared" si="207"/>
        <v>0</v>
      </c>
      <c r="V283" s="1102">
        <f t="shared" si="207"/>
        <v>0</v>
      </c>
      <c r="W283" s="1102">
        <f t="shared" si="207"/>
        <v>0</v>
      </c>
      <c r="X283" s="1102">
        <f t="shared" si="207"/>
        <v>0</v>
      </c>
      <c r="Y283" s="1102">
        <f t="shared" si="207"/>
        <v>0</v>
      </c>
      <c r="Z283" s="1102">
        <f t="shared" si="207"/>
        <v>0</v>
      </c>
      <c r="AA283" s="1102">
        <f t="shared" si="207"/>
        <v>0</v>
      </c>
      <c r="AB283" s="1102">
        <f t="shared" si="207"/>
        <v>0</v>
      </c>
      <c r="AC283" s="1102">
        <f t="shared" si="207"/>
        <v>0</v>
      </c>
      <c r="AD283" s="891">
        <f>SUM(O283:AC283)</f>
        <v>0</v>
      </c>
      <c r="AE283" s="592">
        <f>N283+AD283</f>
        <v>0</v>
      </c>
      <c r="AF283" s="1101">
        <f t="shared" ref="AF283:AM283" si="208">SUM(AF251,AF111,AF53)</f>
        <v>0</v>
      </c>
      <c r="AG283" s="1102">
        <f t="shared" si="208"/>
        <v>0</v>
      </c>
      <c r="AH283" s="1103">
        <f t="shared" si="208"/>
        <v>0</v>
      </c>
      <c r="AI283" s="1103">
        <f>SUM(AI251,AI111,AI53)</f>
        <v>0</v>
      </c>
      <c r="AJ283" s="1101">
        <f t="shared" si="208"/>
        <v>0</v>
      </c>
      <c r="AK283" s="1103">
        <f t="shared" si="208"/>
        <v>0</v>
      </c>
      <c r="AL283" s="1102">
        <f t="shared" si="208"/>
        <v>0</v>
      </c>
      <c r="AM283" s="1102">
        <f t="shared" si="208"/>
        <v>0</v>
      </c>
      <c r="AN283" s="593">
        <f>SUM(AE283:AM283)</f>
        <v>0</v>
      </c>
      <c r="AP283" s="664"/>
      <c r="AQ283" s="664"/>
      <c r="AR283" s="664"/>
      <c r="AU283" s="1135"/>
      <c r="AV283" s="197"/>
      <c r="AW283" s="1136"/>
    </row>
    <row r="284" spans="2:49" ht="14.25">
      <c r="F284" s="159" t="s">
        <v>832</v>
      </c>
      <c r="G284" s="229"/>
      <c r="H284" s="1554">
        <f t="shared" ref="H284:M284" si="209">+H252+H112+H54</f>
        <v>0</v>
      </c>
      <c r="I284" s="640">
        <f t="shared" si="209"/>
        <v>0</v>
      </c>
      <c r="J284" s="640">
        <f t="shared" si="209"/>
        <v>0</v>
      </c>
      <c r="K284" s="640">
        <f t="shared" si="209"/>
        <v>0</v>
      </c>
      <c r="L284" s="640">
        <f t="shared" si="209"/>
        <v>0</v>
      </c>
      <c r="M284" s="640">
        <f t="shared" si="209"/>
        <v>0</v>
      </c>
      <c r="N284" s="879">
        <f>SUM(N285:N294)</f>
        <v>0</v>
      </c>
      <c r="O284" s="640">
        <f t="shared" ref="O284:AC284" si="210">+O252+O112+O54</f>
        <v>0</v>
      </c>
      <c r="P284" s="640">
        <f t="shared" si="210"/>
        <v>0</v>
      </c>
      <c r="Q284" s="640">
        <f t="shared" si="210"/>
        <v>0</v>
      </c>
      <c r="R284" s="640">
        <f t="shared" si="210"/>
        <v>0</v>
      </c>
      <c r="S284" s="640">
        <f t="shared" si="210"/>
        <v>0</v>
      </c>
      <c r="T284" s="640">
        <f t="shared" si="210"/>
        <v>0</v>
      </c>
      <c r="U284" s="640">
        <f t="shared" si="210"/>
        <v>0</v>
      </c>
      <c r="V284" s="640">
        <f t="shared" si="210"/>
        <v>0</v>
      </c>
      <c r="W284" s="640">
        <f t="shared" si="210"/>
        <v>0</v>
      </c>
      <c r="X284" s="640">
        <f t="shared" si="210"/>
        <v>0</v>
      </c>
      <c r="Y284" s="640">
        <f t="shared" si="210"/>
        <v>0</v>
      </c>
      <c r="Z284" s="640">
        <f t="shared" si="210"/>
        <v>0</v>
      </c>
      <c r="AA284" s="640">
        <f t="shared" si="210"/>
        <v>0</v>
      </c>
      <c r="AB284" s="640">
        <f t="shared" si="210"/>
        <v>0</v>
      </c>
      <c r="AC284" s="640">
        <f t="shared" si="210"/>
        <v>0</v>
      </c>
      <c r="AD284" s="892">
        <f>SUM(AD285:AD294)</f>
        <v>0</v>
      </c>
      <c r="AE284" s="641">
        <f>SUM(AE285:AE294)</f>
        <v>0</v>
      </c>
      <c r="AF284" s="832">
        <f t="shared" ref="AF284:AM284" si="211">+AF252+AF112+AF54</f>
        <v>0</v>
      </c>
      <c r="AG284" s="640">
        <f t="shared" si="211"/>
        <v>0</v>
      </c>
      <c r="AH284" s="641">
        <f t="shared" si="211"/>
        <v>0</v>
      </c>
      <c r="AI284" s="641">
        <f>+AI252+AI112+AI54</f>
        <v>0</v>
      </c>
      <c r="AJ284" s="832">
        <f t="shared" si="211"/>
        <v>0</v>
      </c>
      <c r="AK284" s="641">
        <f t="shared" si="211"/>
        <v>0</v>
      </c>
      <c r="AL284" s="640">
        <f t="shared" si="211"/>
        <v>0</v>
      </c>
      <c r="AM284" s="640">
        <f t="shared" si="211"/>
        <v>0</v>
      </c>
      <c r="AN284" s="642">
        <f>SUM(AN285:AN294)</f>
        <v>0</v>
      </c>
      <c r="AP284" s="664"/>
      <c r="AQ284" s="664"/>
      <c r="AR284" s="664"/>
      <c r="AU284" s="1135"/>
      <c r="AV284" s="197"/>
      <c r="AW284" s="1136"/>
    </row>
    <row r="285" spans="2:49" ht="14.25">
      <c r="F285" s="159" t="str">
        <f>'Names and date input'!$D$28</f>
        <v>RP1</v>
      </c>
      <c r="G285" s="229"/>
      <c r="H285" s="828"/>
      <c r="I285" s="828"/>
      <c r="J285" s="828"/>
      <c r="K285" s="828"/>
      <c r="L285" s="828"/>
      <c r="M285" s="828"/>
      <c r="N285" s="888">
        <f t="shared" ref="N285:N293" si="212">SUM(H285:M285)</f>
        <v>0</v>
      </c>
      <c r="O285" s="828"/>
      <c r="P285" s="828"/>
      <c r="Q285" s="828"/>
      <c r="R285" s="828"/>
      <c r="S285" s="828"/>
      <c r="T285" s="828"/>
      <c r="U285" s="828"/>
      <c r="V285" s="828"/>
      <c r="W285" s="828"/>
      <c r="X285" s="828"/>
      <c r="Y285" s="828"/>
      <c r="Z285" s="828"/>
      <c r="AA285" s="828"/>
      <c r="AB285" s="828"/>
      <c r="AC285" s="828"/>
      <c r="AD285" s="891">
        <f t="shared" ref="AD285:AD293" si="213">SUM(O285:AC285)</f>
        <v>0</v>
      </c>
      <c r="AE285" s="592">
        <f t="shared" ref="AE285:AE294" si="214">N285+AD285</f>
        <v>0</v>
      </c>
      <c r="AF285" s="827"/>
      <c r="AG285" s="828"/>
      <c r="AH285" s="829"/>
      <c r="AI285" s="829"/>
      <c r="AJ285" s="827"/>
      <c r="AK285" s="829"/>
      <c r="AL285" s="828"/>
      <c r="AM285" s="828"/>
      <c r="AN285" s="593">
        <f t="shared" ref="AN285:AN293" si="215">SUM(AE285:AM285)</f>
        <v>0</v>
      </c>
      <c r="AP285" s="664"/>
      <c r="AQ285" s="664"/>
      <c r="AR285" s="664"/>
      <c r="AU285" s="1135"/>
      <c r="AV285" s="197"/>
      <c r="AW285" s="1136"/>
    </row>
    <row r="286" spans="2:49" ht="14.25">
      <c r="F286" s="159" t="str">
        <f>'Names and date input'!$D$29</f>
        <v>RP2</v>
      </c>
      <c r="G286" s="229"/>
      <c r="H286" s="828"/>
      <c r="I286" s="828"/>
      <c r="J286" s="828"/>
      <c r="K286" s="828"/>
      <c r="L286" s="828"/>
      <c r="M286" s="828"/>
      <c r="N286" s="888">
        <f t="shared" si="212"/>
        <v>0</v>
      </c>
      <c r="O286" s="828"/>
      <c r="P286" s="828"/>
      <c r="Q286" s="828"/>
      <c r="R286" s="828"/>
      <c r="S286" s="828"/>
      <c r="T286" s="828"/>
      <c r="U286" s="828"/>
      <c r="V286" s="828"/>
      <c r="W286" s="828"/>
      <c r="X286" s="828"/>
      <c r="Y286" s="828"/>
      <c r="Z286" s="828"/>
      <c r="AA286" s="828"/>
      <c r="AB286" s="828"/>
      <c r="AC286" s="828"/>
      <c r="AD286" s="891">
        <f t="shared" si="213"/>
        <v>0</v>
      </c>
      <c r="AE286" s="592">
        <f t="shared" si="214"/>
        <v>0</v>
      </c>
      <c r="AF286" s="827"/>
      <c r="AG286" s="828"/>
      <c r="AH286" s="829"/>
      <c r="AI286" s="829"/>
      <c r="AJ286" s="827"/>
      <c r="AK286" s="829"/>
      <c r="AL286" s="828"/>
      <c r="AM286" s="828"/>
      <c r="AN286" s="593">
        <f t="shared" si="215"/>
        <v>0</v>
      </c>
      <c r="AP286" s="664"/>
      <c r="AQ286" s="664"/>
      <c r="AR286" s="664"/>
      <c r="AU286" s="1135"/>
      <c r="AV286" s="197"/>
      <c r="AW286" s="1136"/>
    </row>
    <row r="287" spans="2:49" ht="14.25">
      <c r="F287" s="159" t="str">
        <f>'Names and date input'!$D$30</f>
        <v>RP3</v>
      </c>
      <c r="G287" s="229"/>
      <c r="H287" s="828"/>
      <c r="I287" s="828"/>
      <c r="J287" s="828"/>
      <c r="K287" s="828"/>
      <c r="L287" s="828"/>
      <c r="M287" s="828"/>
      <c r="N287" s="888">
        <f t="shared" si="212"/>
        <v>0</v>
      </c>
      <c r="O287" s="828"/>
      <c r="P287" s="828"/>
      <c r="Q287" s="828"/>
      <c r="R287" s="828"/>
      <c r="S287" s="828"/>
      <c r="T287" s="828"/>
      <c r="U287" s="828"/>
      <c r="V287" s="828"/>
      <c r="W287" s="828"/>
      <c r="X287" s="828"/>
      <c r="Y287" s="828"/>
      <c r="Z287" s="828"/>
      <c r="AA287" s="828"/>
      <c r="AB287" s="828"/>
      <c r="AC287" s="828"/>
      <c r="AD287" s="891">
        <f t="shared" si="213"/>
        <v>0</v>
      </c>
      <c r="AE287" s="592">
        <f t="shared" si="214"/>
        <v>0</v>
      </c>
      <c r="AF287" s="827"/>
      <c r="AG287" s="828"/>
      <c r="AH287" s="829"/>
      <c r="AI287" s="829"/>
      <c r="AJ287" s="827"/>
      <c r="AK287" s="829"/>
      <c r="AL287" s="828"/>
      <c r="AM287" s="828"/>
      <c r="AN287" s="593">
        <f t="shared" si="215"/>
        <v>0</v>
      </c>
      <c r="AP287" s="664"/>
      <c r="AQ287" s="664"/>
      <c r="AR287" s="664"/>
      <c r="AU287" s="1135"/>
      <c r="AV287" s="197"/>
      <c r="AW287" s="1136"/>
    </row>
    <row r="288" spans="2:49" ht="14.25">
      <c r="F288" s="159" t="str">
        <f>'Names and date input'!$D$31</f>
        <v>RP4</v>
      </c>
      <c r="G288" s="229"/>
      <c r="H288" s="828"/>
      <c r="I288" s="828"/>
      <c r="J288" s="828"/>
      <c r="K288" s="828"/>
      <c r="L288" s="828"/>
      <c r="M288" s="828"/>
      <c r="N288" s="888">
        <f t="shared" si="212"/>
        <v>0</v>
      </c>
      <c r="O288" s="828"/>
      <c r="P288" s="828"/>
      <c r="Q288" s="828"/>
      <c r="R288" s="828"/>
      <c r="S288" s="828"/>
      <c r="T288" s="828"/>
      <c r="U288" s="828"/>
      <c r="V288" s="828"/>
      <c r="W288" s="828"/>
      <c r="X288" s="828"/>
      <c r="Y288" s="828"/>
      <c r="Z288" s="828"/>
      <c r="AA288" s="828"/>
      <c r="AB288" s="828"/>
      <c r="AC288" s="828"/>
      <c r="AD288" s="891">
        <f t="shared" si="213"/>
        <v>0</v>
      </c>
      <c r="AE288" s="592">
        <f t="shared" si="214"/>
        <v>0</v>
      </c>
      <c r="AF288" s="827"/>
      <c r="AG288" s="828"/>
      <c r="AH288" s="829"/>
      <c r="AI288" s="829"/>
      <c r="AJ288" s="827"/>
      <c r="AK288" s="829"/>
      <c r="AL288" s="828"/>
      <c r="AM288" s="828"/>
      <c r="AN288" s="593">
        <f t="shared" si="215"/>
        <v>0</v>
      </c>
      <c r="AP288" s="664"/>
      <c r="AQ288" s="664"/>
      <c r="AR288" s="664"/>
      <c r="AU288" s="1135"/>
      <c r="AV288" s="197"/>
      <c r="AW288" s="1136"/>
    </row>
    <row r="289" spans="2:49" ht="14.25">
      <c r="F289" s="159" t="str">
        <f>'Names and date input'!$D$32</f>
        <v>RP5</v>
      </c>
      <c r="G289" s="229"/>
      <c r="H289" s="828"/>
      <c r="I289" s="828"/>
      <c r="J289" s="828"/>
      <c r="K289" s="828"/>
      <c r="L289" s="828"/>
      <c r="M289" s="828"/>
      <c r="N289" s="888">
        <f t="shared" si="212"/>
        <v>0</v>
      </c>
      <c r="O289" s="828"/>
      <c r="P289" s="828"/>
      <c r="Q289" s="828"/>
      <c r="R289" s="828"/>
      <c r="S289" s="828"/>
      <c r="T289" s="828"/>
      <c r="U289" s="828"/>
      <c r="V289" s="828"/>
      <c r="W289" s="828"/>
      <c r="X289" s="828"/>
      <c r="Y289" s="828"/>
      <c r="Z289" s="828"/>
      <c r="AA289" s="828"/>
      <c r="AB289" s="828"/>
      <c r="AC289" s="828"/>
      <c r="AD289" s="891">
        <f t="shared" si="213"/>
        <v>0</v>
      </c>
      <c r="AE289" s="592">
        <f t="shared" si="214"/>
        <v>0</v>
      </c>
      <c r="AF289" s="827"/>
      <c r="AG289" s="828"/>
      <c r="AH289" s="829"/>
      <c r="AI289" s="829"/>
      <c r="AJ289" s="827"/>
      <c r="AK289" s="829"/>
      <c r="AL289" s="828"/>
      <c r="AM289" s="828"/>
      <c r="AN289" s="593">
        <f t="shared" si="215"/>
        <v>0</v>
      </c>
      <c r="AP289" s="664"/>
      <c r="AQ289" s="664"/>
      <c r="AR289" s="664"/>
      <c r="AU289" s="1135"/>
      <c r="AV289" s="197"/>
      <c r="AW289" s="1136"/>
    </row>
    <row r="290" spans="2:49" ht="14.25">
      <c r="F290" s="159" t="str">
        <f>'Names and date input'!$D$33</f>
        <v>RP6</v>
      </c>
      <c r="G290" s="229"/>
      <c r="H290" s="828"/>
      <c r="I290" s="828"/>
      <c r="J290" s="828"/>
      <c r="K290" s="828"/>
      <c r="L290" s="828"/>
      <c r="M290" s="828"/>
      <c r="N290" s="888">
        <f t="shared" si="212"/>
        <v>0</v>
      </c>
      <c r="O290" s="828"/>
      <c r="P290" s="828"/>
      <c r="Q290" s="828"/>
      <c r="R290" s="828"/>
      <c r="S290" s="828"/>
      <c r="T290" s="828"/>
      <c r="U290" s="828"/>
      <c r="V290" s="828"/>
      <c r="W290" s="828"/>
      <c r="X290" s="828"/>
      <c r="Y290" s="828"/>
      <c r="Z290" s="828"/>
      <c r="AA290" s="828"/>
      <c r="AB290" s="828"/>
      <c r="AC290" s="828"/>
      <c r="AD290" s="891">
        <f t="shared" si="213"/>
        <v>0</v>
      </c>
      <c r="AE290" s="592">
        <f t="shared" si="214"/>
        <v>0</v>
      </c>
      <c r="AF290" s="827"/>
      <c r="AG290" s="828"/>
      <c r="AH290" s="829"/>
      <c r="AI290" s="829"/>
      <c r="AJ290" s="827"/>
      <c r="AK290" s="829"/>
      <c r="AL290" s="828"/>
      <c r="AM290" s="828"/>
      <c r="AN290" s="593">
        <f t="shared" si="215"/>
        <v>0</v>
      </c>
      <c r="AP290" s="664"/>
      <c r="AQ290" s="664"/>
      <c r="AR290" s="664"/>
      <c r="AU290" s="1135"/>
      <c r="AV290" s="197"/>
      <c r="AW290" s="1136"/>
    </row>
    <row r="291" spans="2:49" ht="14.25">
      <c r="F291" s="159" t="str">
        <f>'Names and date input'!$D$34</f>
        <v>RP7</v>
      </c>
      <c r="G291" s="229"/>
      <c r="H291" s="828"/>
      <c r="I291" s="828"/>
      <c r="J291" s="828"/>
      <c r="K291" s="828"/>
      <c r="L291" s="828"/>
      <c r="M291" s="828"/>
      <c r="N291" s="888">
        <f t="shared" si="212"/>
        <v>0</v>
      </c>
      <c r="O291" s="828"/>
      <c r="P291" s="828"/>
      <c r="Q291" s="828"/>
      <c r="R291" s="828"/>
      <c r="S291" s="828"/>
      <c r="T291" s="828"/>
      <c r="U291" s="828"/>
      <c r="V291" s="828"/>
      <c r="W291" s="828"/>
      <c r="X291" s="828"/>
      <c r="Y291" s="828"/>
      <c r="Z291" s="828"/>
      <c r="AA291" s="828"/>
      <c r="AB291" s="828"/>
      <c r="AC291" s="828"/>
      <c r="AD291" s="891">
        <f t="shared" si="213"/>
        <v>0</v>
      </c>
      <c r="AE291" s="592">
        <f t="shared" si="214"/>
        <v>0</v>
      </c>
      <c r="AF291" s="827"/>
      <c r="AG291" s="828"/>
      <c r="AH291" s="829"/>
      <c r="AI291" s="829"/>
      <c r="AJ291" s="827"/>
      <c r="AK291" s="829"/>
      <c r="AL291" s="828"/>
      <c r="AM291" s="828"/>
      <c r="AN291" s="593">
        <f t="shared" si="215"/>
        <v>0</v>
      </c>
      <c r="AP291" s="664"/>
      <c r="AQ291" s="664"/>
      <c r="AR291" s="664"/>
      <c r="AU291" s="1135"/>
      <c r="AV291" s="197"/>
      <c r="AW291" s="1136"/>
    </row>
    <row r="292" spans="2:49" ht="14.25">
      <c r="F292" s="159" t="str">
        <f>'Names and date input'!$D$35</f>
        <v>RP8</v>
      </c>
      <c r="G292" s="229"/>
      <c r="H292" s="828"/>
      <c r="I292" s="828"/>
      <c r="J292" s="828"/>
      <c r="K292" s="828"/>
      <c r="L292" s="828"/>
      <c r="M292" s="828"/>
      <c r="N292" s="888">
        <f t="shared" si="212"/>
        <v>0</v>
      </c>
      <c r="O292" s="828"/>
      <c r="P292" s="828"/>
      <c r="Q292" s="828"/>
      <c r="R292" s="828"/>
      <c r="S292" s="828"/>
      <c r="T292" s="828"/>
      <c r="U292" s="828"/>
      <c r="V292" s="828"/>
      <c r="W292" s="828"/>
      <c r="X292" s="828"/>
      <c r="Y292" s="828"/>
      <c r="Z292" s="828"/>
      <c r="AA292" s="828"/>
      <c r="AB292" s="828"/>
      <c r="AC292" s="828"/>
      <c r="AD292" s="891">
        <f t="shared" si="213"/>
        <v>0</v>
      </c>
      <c r="AE292" s="592">
        <f t="shared" si="214"/>
        <v>0</v>
      </c>
      <c r="AF292" s="827"/>
      <c r="AG292" s="828"/>
      <c r="AH292" s="829"/>
      <c r="AI292" s="829"/>
      <c r="AJ292" s="827"/>
      <c r="AK292" s="829"/>
      <c r="AL292" s="828"/>
      <c r="AM292" s="828"/>
      <c r="AN292" s="593">
        <f t="shared" si="215"/>
        <v>0</v>
      </c>
      <c r="AP292" s="664"/>
      <c r="AQ292" s="664"/>
      <c r="AR292" s="664"/>
      <c r="AU292" s="1135"/>
      <c r="AV292" s="197"/>
      <c r="AW292" s="1136"/>
    </row>
    <row r="293" spans="2:49" ht="14.25">
      <c r="F293" s="159" t="str">
        <f>'Names and date input'!$D$36</f>
        <v>RP9</v>
      </c>
      <c r="G293" s="229"/>
      <c r="H293" s="828"/>
      <c r="I293" s="828"/>
      <c r="J293" s="828"/>
      <c r="K293" s="828"/>
      <c r="L293" s="828"/>
      <c r="M293" s="828"/>
      <c r="N293" s="888">
        <f t="shared" si="212"/>
        <v>0</v>
      </c>
      <c r="O293" s="828"/>
      <c r="P293" s="828"/>
      <c r="Q293" s="828"/>
      <c r="R293" s="828"/>
      <c r="S293" s="828"/>
      <c r="T293" s="828"/>
      <c r="U293" s="828"/>
      <c r="V293" s="828"/>
      <c r="W293" s="828"/>
      <c r="X293" s="828"/>
      <c r="Y293" s="828"/>
      <c r="Z293" s="828"/>
      <c r="AA293" s="828"/>
      <c r="AB293" s="828"/>
      <c r="AC293" s="828"/>
      <c r="AD293" s="891">
        <f t="shared" si="213"/>
        <v>0</v>
      </c>
      <c r="AE293" s="592">
        <f t="shared" si="214"/>
        <v>0</v>
      </c>
      <c r="AF293" s="827"/>
      <c r="AG293" s="828"/>
      <c r="AH293" s="829"/>
      <c r="AI293" s="829"/>
      <c r="AJ293" s="827"/>
      <c r="AK293" s="829"/>
      <c r="AL293" s="828"/>
      <c r="AM293" s="828"/>
      <c r="AN293" s="593">
        <f t="shared" si="215"/>
        <v>0</v>
      </c>
      <c r="AP293" s="664"/>
      <c r="AQ293" s="664"/>
      <c r="AR293" s="664"/>
      <c r="AU293" s="1135"/>
      <c r="AV293" s="197"/>
      <c r="AW293" s="1136"/>
    </row>
    <row r="294" spans="2:49" thickBot="1">
      <c r="F294" s="177" t="str">
        <f>'Names and date input'!$D$37</f>
        <v>RP10</v>
      </c>
      <c r="G294" s="1556"/>
      <c r="H294" s="909"/>
      <c r="I294" s="909"/>
      <c r="J294" s="909"/>
      <c r="K294" s="909"/>
      <c r="L294" s="909"/>
      <c r="M294" s="909"/>
      <c r="N294" s="910">
        <f>SUM(H294:M294)</f>
        <v>0</v>
      </c>
      <c r="O294" s="909"/>
      <c r="P294" s="909"/>
      <c r="Q294" s="909"/>
      <c r="R294" s="909"/>
      <c r="S294" s="909"/>
      <c r="T294" s="909"/>
      <c r="U294" s="909"/>
      <c r="V294" s="909"/>
      <c r="W294" s="909"/>
      <c r="X294" s="909"/>
      <c r="Y294" s="909"/>
      <c r="Z294" s="909"/>
      <c r="AA294" s="909"/>
      <c r="AB294" s="909"/>
      <c r="AC294" s="909"/>
      <c r="AD294" s="911">
        <f>SUM(O294:AC294)</f>
        <v>0</v>
      </c>
      <c r="AE294" s="610">
        <f t="shared" si="214"/>
        <v>0</v>
      </c>
      <c r="AF294" s="908"/>
      <c r="AG294" s="909"/>
      <c r="AH294" s="912"/>
      <c r="AI294" s="912"/>
      <c r="AJ294" s="908"/>
      <c r="AK294" s="912"/>
      <c r="AL294" s="909"/>
      <c r="AM294" s="909"/>
      <c r="AN294" s="611">
        <f>SUM(AE294:AM294)</f>
        <v>0</v>
      </c>
      <c r="AP294" s="664"/>
      <c r="AQ294" s="664"/>
      <c r="AR294" s="664"/>
      <c r="AU294" s="1135"/>
      <c r="AV294" s="197"/>
      <c r="AW294" s="1136"/>
    </row>
    <row r="295" spans="2:49">
      <c r="H295" s="1107" t="str">
        <f t="shared" ref="H295:M295" si="216">IF(ABS(H284-SUM(H285:H294))&lt;0.1,"OK","error")</f>
        <v>OK</v>
      </c>
      <c r="I295" s="913" t="str">
        <f t="shared" si="216"/>
        <v>OK</v>
      </c>
      <c r="J295" s="913" t="str">
        <f t="shared" si="216"/>
        <v>OK</v>
      </c>
      <c r="K295" s="913" t="str">
        <f t="shared" si="216"/>
        <v>OK</v>
      </c>
      <c r="L295" s="913" t="str">
        <f t="shared" si="216"/>
        <v>OK</v>
      </c>
      <c r="M295" s="913" t="str">
        <f t="shared" si="216"/>
        <v>OK</v>
      </c>
      <c r="O295" s="913" t="str">
        <f t="shared" ref="O295:AC295" si="217">IF(ABS(O284-SUM(O285:O294))&lt;0.1,"OK","error")</f>
        <v>OK</v>
      </c>
      <c r="P295" s="913" t="str">
        <f t="shared" si="217"/>
        <v>OK</v>
      </c>
      <c r="Q295" s="913" t="str">
        <f t="shared" si="217"/>
        <v>OK</v>
      </c>
      <c r="R295" s="913" t="str">
        <f t="shared" si="217"/>
        <v>OK</v>
      </c>
      <c r="S295" s="913" t="str">
        <f t="shared" si="217"/>
        <v>OK</v>
      </c>
      <c r="T295" s="913" t="str">
        <f t="shared" si="217"/>
        <v>OK</v>
      </c>
      <c r="U295" s="913" t="str">
        <f t="shared" si="217"/>
        <v>OK</v>
      </c>
      <c r="V295" s="913" t="str">
        <f t="shared" si="217"/>
        <v>OK</v>
      </c>
      <c r="W295" s="913" t="str">
        <f t="shared" si="217"/>
        <v>OK</v>
      </c>
      <c r="X295" s="913" t="str">
        <f t="shared" si="217"/>
        <v>OK</v>
      </c>
      <c r="Y295" s="913" t="str">
        <f t="shared" si="217"/>
        <v>OK</v>
      </c>
      <c r="Z295" s="913" t="str">
        <f t="shared" si="217"/>
        <v>OK</v>
      </c>
      <c r="AA295" s="913" t="str">
        <f t="shared" si="217"/>
        <v>OK</v>
      </c>
      <c r="AB295" s="913" t="str">
        <f t="shared" si="217"/>
        <v>OK</v>
      </c>
      <c r="AC295" s="913" t="str">
        <f t="shared" si="217"/>
        <v>OK</v>
      </c>
      <c r="AF295" s="913" t="str">
        <f t="shared" ref="AF295:AM295" si="218">IF(ABS(AF284-SUM(AF285:AF294))&lt;0.1,"OK","error")</f>
        <v>OK</v>
      </c>
      <c r="AG295" s="913" t="str">
        <f t="shared" si="218"/>
        <v>OK</v>
      </c>
      <c r="AH295" s="913" t="str">
        <f t="shared" si="218"/>
        <v>OK</v>
      </c>
      <c r="AI295" s="913" t="str">
        <f>IF(ABS(AI284-SUM(AI285:AI294))&lt;0.1,"OK","error")</f>
        <v>OK</v>
      </c>
      <c r="AJ295" s="913" t="str">
        <f t="shared" si="218"/>
        <v>OK</v>
      </c>
      <c r="AK295" s="913" t="str">
        <f t="shared" si="218"/>
        <v>OK</v>
      </c>
      <c r="AL295" s="913" t="str">
        <f t="shared" si="218"/>
        <v>OK</v>
      </c>
      <c r="AM295" s="913" t="str">
        <f t="shared" si="218"/>
        <v>OK</v>
      </c>
      <c r="AP295" s="664"/>
      <c r="AQ295" s="664"/>
      <c r="AR295" s="664"/>
      <c r="AU295" s="1135"/>
      <c r="AV295" s="197"/>
      <c r="AW295" s="1136"/>
    </row>
    <row r="296" spans="2:49">
      <c r="AP296" s="664"/>
      <c r="AQ296" s="664"/>
      <c r="AR296" s="664"/>
      <c r="AU296" s="1135"/>
      <c r="AV296" s="197"/>
      <c r="AW296" s="1136"/>
    </row>
    <row r="297" spans="2:49" ht="18.75" thickBot="1">
      <c r="B297" s="914" t="s">
        <v>643</v>
      </c>
      <c r="AP297" s="664"/>
      <c r="AQ297" s="664"/>
      <c r="AR297" s="664"/>
      <c r="AU297" s="1135"/>
      <c r="AV297" s="197"/>
      <c r="AW297" s="1136"/>
    </row>
    <row r="298" spans="2:49" ht="14.25">
      <c r="F298" s="647" t="s">
        <v>292</v>
      </c>
      <c r="G298" s="231"/>
      <c r="H298" s="644">
        <f>+H277</f>
        <v>0</v>
      </c>
      <c r="I298" s="644">
        <f t="shared" ref="I298:AN298" si="219">+I277</f>
        <v>0</v>
      </c>
      <c r="J298" s="644">
        <f t="shared" si="219"/>
        <v>0</v>
      </c>
      <c r="K298" s="644">
        <f t="shared" si="219"/>
        <v>0</v>
      </c>
      <c r="L298" s="644">
        <f t="shared" si="219"/>
        <v>0</v>
      </c>
      <c r="M298" s="644">
        <f t="shared" si="219"/>
        <v>0</v>
      </c>
      <c r="N298" s="899">
        <f t="shared" si="219"/>
        <v>0</v>
      </c>
      <c r="O298" s="644">
        <f t="shared" si="219"/>
        <v>0</v>
      </c>
      <c r="P298" s="644">
        <f t="shared" si="219"/>
        <v>0</v>
      </c>
      <c r="Q298" s="644">
        <f t="shared" si="219"/>
        <v>0</v>
      </c>
      <c r="R298" s="644">
        <f t="shared" si="219"/>
        <v>0</v>
      </c>
      <c r="S298" s="644">
        <f t="shared" si="219"/>
        <v>0</v>
      </c>
      <c r="T298" s="644">
        <f t="shared" si="219"/>
        <v>0</v>
      </c>
      <c r="U298" s="644">
        <f t="shared" si="219"/>
        <v>0</v>
      </c>
      <c r="V298" s="644">
        <f t="shared" si="219"/>
        <v>0</v>
      </c>
      <c r="W298" s="644">
        <f t="shared" si="219"/>
        <v>0</v>
      </c>
      <c r="X298" s="644">
        <f t="shared" si="219"/>
        <v>0</v>
      </c>
      <c r="Y298" s="644">
        <f t="shared" si="219"/>
        <v>0</v>
      </c>
      <c r="Z298" s="644">
        <f t="shared" si="219"/>
        <v>0</v>
      </c>
      <c r="AA298" s="644">
        <f t="shared" si="219"/>
        <v>0</v>
      </c>
      <c r="AB298" s="644">
        <f t="shared" si="219"/>
        <v>0</v>
      </c>
      <c r="AC298" s="644">
        <f t="shared" si="219"/>
        <v>0</v>
      </c>
      <c r="AD298" s="900">
        <f t="shared" si="219"/>
        <v>0</v>
      </c>
      <c r="AE298" s="645">
        <f t="shared" si="219"/>
        <v>0</v>
      </c>
      <c r="AF298" s="643">
        <f t="shared" si="219"/>
        <v>0</v>
      </c>
      <c r="AG298" s="644">
        <f t="shared" si="219"/>
        <v>0</v>
      </c>
      <c r="AH298" s="645">
        <f t="shared" si="219"/>
        <v>0</v>
      </c>
      <c r="AI298" s="645">
        <f>+AI277</f>
        <v>0</v>
      </c>
      <c r="AJ298" s="643">
        <f t="shared" si="219"/>
        <v>0</v>
      </c>
      <c r="AK298" s="645">
        <f t="shared" si="219"/>
        <v>0</v>
      </c>
      <c r="AL298" s="644">
        <f t="shared" si="219"/>
        <v>0</v>
      </c>
      <c r="AM298" s="644">
        <f t="shared" si="219"/>
        <v>0</v>
      </c>
      <c r="AN298" s="646">
        <f t="shared" si="219"/>
        <v>0</v>
      </c>
      <c r="AP298" s="664"/>
      <c r="AQ298" s="664"/>
      <c r="AR298" s="664"/>
      <c r="AU298" s="1135"/>
      <c r="AV298" s="197"/>
      <c r="AW298" s="1136"/>
    </row>
    <row r="299" spans="2:49" ht="14.25">
      <c r="F299" s="159" t="str">
        <f>'Names and date input'!$D$28</f>
        <v>RP1</v>
      </c>
      <c r="G299" s="229"/>
      <c r="H299" s="828"/>
      <c r="I299" s="828"/>
      <c r="J299" s="828"/>
      <c r="K299" s="828"/>
      <c r="L299" s="828"/>
      <c r="M299" s="828"/>
      <c r="N299" s="888">
        <f t="shared" ref="N299:N308" si="220">SUM(H299:M299)</f>
        <v>0</v>
      </c>
      <c r="O299" s="828"/>
      <c r="P299" s="828"/>
      <c r="Q299" s="828"/>
      <c r="R299" s="828"/>
      <c r="S299" s="828"/>
      <c r="T299" s="828"/>
      <c r="U299" s="828"/>
      <c r="V299" s="828"/>
      <c r="W299" s="828"/>
      <c r="X299" s="828"/>
      <c r="Y299" s="828"/>
      <c r="Z299" s="828"/>
      <c r="AA299" s="828"/>
      <c r="AB299" s="828"/>
      <c r="AC299" s="828"/>
      <c r="AD299" s="891">
        <f t="shared" ref="AD299:AD308" si="221">SUM(O299:AC299)</f>
        <v>0</v>
      </c>
      <c r="AE299" s="592">
        <f t="shared" ref="AE299:AE308" si="222">N299+AD299</f>
        <v>0</v>
      </c>
      <c r="AF299" s="827"/>
      <c r="AG299" s="828"/>
      <c r="AH299" s="829"/>
      <c r="AI299" s="829"/>
      <c r="AJ299" s="827"/>
      <c r="AK299" s="829"/>
      <c r="AL299" s="828"/>
      <c r="AM299" s="828"/>
      <c r="AN299" s="593">
        <f t="shared" ref="AN299:AN308" si="223">SUM(AE299:AM299)</f>
        <v>0</v>
      </c>
      <c r="AP299" s="664"/>
      <c r="AQ299" s="664"/>
      <c r="AR299" s="664"/>
      <c r="AU299" s="1135"/>
      <c r="AV299" s="197"/>
      <c r="AW299" s="1136"/>
    </row>
    <row r="300" spans="2:49" ht="14.25">
      <c r="F300" s="159" t="str">
        <f>'Names and date input'!$D$29</f>
        <v>RP2</v>
      </c>
      <c r="G300" s="229"/>
      <c r="H300" s="828"/>
      <c r="I300" s="828"/>
      <c r="J300" s="828"/>
      <c r="K300" s="828"/>
      <c r="L300" s="828"/>
      <c r="M300" s="828"/>
      <c r="N300" s="888">
        <f t="shared" si="220"/>
        <v>0</v>
      </c>
      <c r="O300" s="828"/>
      <c r="P300" s="828"/>
      <c r="Q300" s="828"/>
      <c r="R300" s="828"/>
      <c r="S300" s="828"/>
      <c r="T300" s="828"/>
      <c r="U300" s="828"/>
      <c r="V300" s="828"/>
      <c r="W300" s="828"/>
      <c r="X300" s="828"/>
      <c r="Y300" s="828"/>
      <c r="Z300" s="828"/>
      <c r="AA300" s="828"/>
      <c r="AB300" s="828"/>
      <c r="AC300" s="828"/>
      <c r="AD300" s="891">
        <f t="shared" si="221"/>
        <v>0</v>
      </c>
      <c r="AE300" s="592">
        <f t="shared" si="222"/>
        <v>0</v>
      </c>
      <c r="AF300" s="827"/>
      <c r="AG300" s="828"/>
      <c r="AH300" s="829"/>
      <c r="AI300" s="829"/>
      <c r="AJ300" s="827"/>
      <c r="AK300" s="829"/>
      <c r="AL300" s="828"/>
      <c r="AM300" s="828"/>
      <c r="AN300" s="593">
        <f t="shared" si="223"/>
        <v>0</v>
      </c>
      <c r="AP300" s="664"/>
      <c r="AQ300" s="664"/>
      <c r="AR300" s="664"/>
      <c r="AU300" s="1135"/>
      <c r="AV300" s="197"/>
      <c r="AW300" s="1136"/>
    </row>
    <row r="301" spans="2:49" ht="14.25">
      <c r="F301" s="159" t="str">
        <f>'Names and date input'!$D$30</f>
        <v>RP3</v>
      </c>
      <c r="G301" s="229"/>
      <c r="H301" s="828"/>
      <c r="I301" s="828"/>
      <c r="J301" s="828"/>
      <c r="K301" s="828"/>
      <c r="L301" s="828"/>
      <c r="M301" s="828"/>
      <c r="N301" s="888">
        <f t="shared" si="220"/>
        <v>0</v>
      </c>
      <c r="O301" s="828"/>
      <c r="P301" s="828"/>
      <c r="Q301" s="828"/>
      <c r="R301" s="828"/>
      <c r="S301" s="828"/>
      <c r="T301" s="828"/>
      <c r="U301" s="828"/>
      <c r="V301" s="828"/>
      <c r="W301" s="828"/>
      <c r="X301" s="828"/>
      <c r="Y301" s="828"/>
      <c r="Z301" s="828"/>
      <c r="AA301" s="828"/>
      <c r="AB301" s="828"/>
      <c r="AC301" s="828"/>
      <c r="AD301" s="891">
        <f t="shared" si="221"/>
        <v>0</v>
      </c>
      <c r="AE301" s="592">
        <f t="shared" si="222"/>
        <v>0</v>
      </c>
      <c r="AF301" s="827"/>
      <c r="AG301" s="828"/>
      <c r="AH301" s="829"/>
      <c r="AI301" s="829"/>
      <c r="AJ301" s="827"/>
      <c r="AK301" s="829"/>
      <c r="AL301" s="828"/>
      <c r="AM301" s="828"/>
      <c r="AN301" s="593">
        <f t="shared" si="223"/>
        <v>0</v>
      </c>
      <c r="AP301" s="664"/>
      <c r="AQ301" s="664"/>
      <c r="AR301" s="664"/>
      <c r="AU301" s="1135"/>
      <c r="AV301" s="197"/>
      <c r="AW301" s="1136"/>
    </row>
    <row r="302" spans="2:49" ht="14.25">
      <c r="F302" s="159" t="str">
        <f>'Names and date input'!$D$31</f>
        <v>RP4</v>
      </c>
      <c r="G302" s="229"/>
      <c r="H302" s="828"/>
      <c r="I302" s="828"/>
      <c r="J302" s="828"/>
      <c r="K302" s="828"/>
      <c r="L302" s="828"/>
      <c r="M302" s="828"/>
      <c r="N302" s="888">
        <f t="shared" si="220"/>
        <v>0</v>
      </c>
      <c r="O302" s="828"/>
      <c r="P302" s="828"/>
      <c r="Q302" s="828"/>
      <c r="R302" s="828"/>
      <c r="S302" s="828"/>
      <c r="T302" s="828"/>
      <c r="U302" s="828"/>
      <c r="V302" s="828"/>
      <c r="W302" s="828"/>
      <c r="X302" s="828"/>
      <c r="Y302" s="828"/>
      <c r="Z302" s="828"/>
      <c r="AA302" s="828"/>
      <c r="AB302" s="828"/>
      <c r="AC302" s="828"/>
      <c r="AD302" s="891">
        <f t="shared" si="221"/>
        <v>0</v>
      </c>
      <c r="AE302" s="592">
        <f t="shared" si="222"/>
        <v>0</v>
      </c>
      <c r="AF302" s="827"/>
      <c r="AG302" s="828"/>
      <c r="AH302" s="829"/>
      <c r="AI302" s="829"/>
      <c r="AJ302" s="827"/>
      <c r="AK302" s="829"/>
      <c r="AL302" s="828"/>
      <c r="AM302" s="828"/>
      <c r="AN302" s="593">
        <f t="shared" si="223"/>
        <v>0</v>
      </c>
      <c r="AP302" s="664"/>
      <c r="AQ302" s="664"/>
      <c r="AR302" s="664"/>
      <c r="AU302" s="1135"/>
      <c r="AV302" s="197"/>
      <c r="AW302" s="1136"/>
    </row>
    <row r="303" spans="2:49" ht="14.25">
      <c r="F303" s="159" t="str">
        <f>'Names and date input'!$D$32</f>
        <v>RP5</v>
      </c>
      <c r="G303" s="229"/>
      <c r="H303" s="828"/>
      <c r="I303" s="828"/>
      <c r="J303" s="828"/>
      <c r="K303" s="828"/>
      <c r="L303" s="828"/>
      <c r="M303" s="828"/>
      <c r="N303" s="888">
        <f t="shared" si="220"/>
        <v>0</v>
      </c>
      <c r="O303" s="828"/>
      <c r="P303" s="828"/>
      <c r="Q303" s="828"/>
      <c r="R303" s="828"/>
      <c r="S303" s="828"/>
      <c r="T303" s="828"/>
      <c r="U303" s="828"/>
      <c r="V303" s="828"/>
      <c r="W303" s="828"/>
      <c r="X303" s="828"/>
      <c r="Y303" s="828"/>
      <c r="Z303" s="828"/>
      <c r="AA303" s="828"/>
      <c r="AB303" s="828"/>
      <c r="AC303" s="828"/>
      <c r="AD303" s="891">
        <f t="shared" si="221"/>
        <v>0</v>
      </c>
      <c r="AE303" s="592">
        <f t="shared" si="222"/>
        <v>0</v>
      </c>
      <c r="AF303" s="827"/>
      <c r="AG303" s="828"/>
      <c r="AH303" s="829"/>
      <c r="AI303" s="829"/>
      <c r="AJ303" s="827"/>
      <c r="AK303" s="829"/>
      <c r="AL303" s="828"/>
      <c r="AM303" s="828"/>
      <c r="AN303" s="593">
        <f t="shared" si="223"/>
        <v>0</v>
      </c>
      <c r="AP303" s="664"/>
      <c r="AQ303" s="664"/>
      <c r="AR303" s="664"/>
      <c r="AU303" s="1135"/>
      <c r="AV303" s="197"/>
      <c r="AW303" s="1136"/>
    </row>
    <row r="304" spans="2:49" ht="14.25">
      <c r="F304" s="159" t="str">
        <f>'Names and date input'!$D$33</f>
        <v>RP6</v>
      </c>
      <c r="G304" s="229"/>
      <c r="H304" s="828"/>
      <c r="I304" s="828"/>
      <c r="J304" s="828"/>
      <c r="K304" s="828"/>
      <c r="L304" s="828"/>
      <c r="M304" s="828"/>
      <c r="N304" s="888">
        <f t="shared" si="220"/>
        <v>0</v>
      </c>
      <c r="O304" s="828"/>
      <c r="P304" s="828"/>
      <c r="Q304" s="828"/>
      <c r="R304" s="828"/>
      <c r="S304" s="828"/>
      <c r="T304" s="828"/>
      <c r="U304" s="828"/>
      <c r="V304" s="828"/>
      <c r="W304" s="828"/>
      <c r="X304" s="828"/>
      <c r="Y304" s="828"/>
      <c r="Z304" s="828"/>
      <c r="AA304" s="828"/>
      <c r="AB304" s="828"/>
      <c r="AC304" s="828"/>
      <c r="AD304" s="891">
        <f t="shared" si="221"/>
        <v>0</v>
      </c>
      <c r="AE304" s="592">
        <f t="shared" si="222"/>
        <v>0</v>
      </c>
      <c r="AF304" s="827"/>
      <c r="AG304" s="828"/>
      <c r="AH304" s="829"/>
      <c r="AI304" s="829"/>
      <c r="AJ304" s="827"/>
      <c r="AK304" s="829"/>
      <c r="AL304" s="828"/>
      <c r="AM304" s="828"/>
      <c r="AN304" s="593">
        <f t="shared" si="223"/>
        <v>0</v>
      </c>
      <c r="AP304" s="664"/>
      <c r="AQ304" s="664"/>
      <c r="AR304" s="664"/>
      <c r="AU304" s="1135"/>
      <c r="AV304" s="197"/>
      <c r="AW304" s="1136"/>
    </row>
    <row r="305" spans="1:49" ht="14.25">
      <c r="F305" s="159" t="str">
        <f>'Names and date input'!$D$34</f>
        <v>RP7</v>
      </c>
      <c r="G305" s="229"/>
      <c r="H305" s="828"/>
      <c r="I305" s="828"/>
      <c r="J305" s="828"/>
      <c r="K305" s="828"/>
      <c r="L305" s="828"/>
      <c r="M305" s="828"/>
      <c r="N305" s="888">
        <f t="shared" si="220"/>
        <v>0</v>
      </c>
      <c r="O305" s="828"/>
      <c r="P305" s="828"/>
      <c r="Q305" s="828"/>
      <c r="R305" s="828"/>
      <c r="S305" s="828"/>
      <c r="T305" s="828"/>
      <c r="U305" s="828"/>
      <c r="V305" s="828"/>
      <c r="W305" s="828"/>
      <c r="X305" s="828"/>
      <c r="Y305" s="828"/>
      <c r="Z305" s="828"/>
      <c r="AA305" s="828"/>
      <c r="AB305" s="828"/>
      <c r="AC305" s="828"/>
      <c r="AD305" s="891">
        <f t="shared" si="221"/>
        <v>0</v>
      </c>
      <c r="AE305" s="592">
        <f t="shared" si="222"/>
        <v>0</v>
      </c>
      <c r="AF305" s="827"/>
      <c r="AG305" s="828"/>
      <c r="AH305" s="829"/>
      <c r="AI305" s="829"/>
      <c r="AJ305" s="827"/>
      <c r="AK305" s="829"/>
      <c r="AL305" s="828"/>
      <c r="AM305" s="828"/>
      <c r="AN305" s="593">
        <f t="shared" si="223"/>
        <v>0</v>
      </c>
      <c r="AP305" s="664"/>
      <c r="AQ305" s="664"/>
      <c r="AR305" s="664"/>
      <c r="AU305" s="1135"/>
      <c r="AV305" s="197"/>
      <c r="AW305" s="1136"/>
    </row>
    <row r="306" spans="1:49" ht="14.25">
      <c r="F306" s="159" t="str">
        <f>'Names and date input'!$D$35</f>
        <v>RP8</v>
      </c>
      <c r="G306" s="229"/>
      <c r="H306" s="828"/>
      <c r="I306" s="828"/>
      <c r="J306" s="828"/>
      <c r="K306" s="828"/>
      <c r="L306" s="828"/>
      <c r="M306" s="828"/>
      <c r="N306" s="888">
        <f t="shared" si="220"/>
        <v>0</v>
      </c>
      <c r="O306" s="828"/>
      <c r="P306" s="828"/>
      <c r="Q306" s="828"/>
      <c r="R306" s="828"/>
      <c r="S306" s="828"/>
      <c r="T306" s="828"/>
      <c r="U306" s="828"/>
      <c r="V306" s="828"/>
      <c r="W306" s="828"/>
      <c r="X306" s="828"/>
      <c r="Y306" s="828"/>
      <c r="Z306" s="828"/>
      <c r="AA306" s="828"/>
      <c r="AB306" s="828"/>
      <c r="AC306" s="828"/>
      <c r="AD306" s="891">
        <f t="shared" si="221"/>
        <v>0</v>
      </c>
      <c r="AE306" s="592">
        <f t="shared" si="222"/>
        <v>0</v>
      </c>
      <c r="AF306" s="827"/>
      <c r="AG306" s="828"/>
      <c r="AH306" s="829"/>
      <c r="AI306" s="829"/>
      <c r="AJ306" s="827"/>
      <c r="AK306" s="829"/>
      <c r="AL306" s="828"/>
      <c r="AM306" s="828"/>
      <c r="AN306" s="593">
        <f t="shared" si="223"/>
        <v>0</v>
      </c>
      <c r="AP306" s="664"/>
      <c r="AQ306" s="664"/>
      <c r="AR306" s="664"/>
      <c r="AU306" s="1135"/>
      <c r="AV306" s="197"/>
      <c r="AW306" s="1136"/>
    </row>
    <row r="307" spans="1:49" ht="14.25">
      <c r="F307" s="159" t="str">
        <f>'Names and date input'!$D$36</f>
        <v>RP9</v>
      </c>
      <c r="G307" s="229"/>
      <c r="H307" s="828"/>
      <c r="I307" s="828"/>
      <c r="J307" s="828"/>
      <c r="K307" s="828"/>
      <c r="L307" s="828"/>
      <c r="M307" s="828"/>
      <c r="N307" s="888">
        <f t="shared" si="220"/>
        <v>0</v>
      </c>
      <c r="O307" s="828"/>
      <c r="P307" s="828"/>
      <c r="Q307" s="828"/>
      <c r="R307" s="828"/>
      <c r="S307" s="828"/>
      <c r="T307" s="828"/>
      <c r="U307" s="828"/>
      <c r="V307" s="828"/>
      <c r="W307" s="828"/>
      <c r="X307" s="828"/>
      <c r="Y307" s="828"/>
      <c r="Z307" s="828"/>
      <c r="AA307" s="828"/>
      <c r="AB307" s="828"/>
      <c r="AC307" s="828"/>
      <c r="AD307" s="891">
        <f t="shared" si="221"/>
        <v>0</v>
      </c>
      <c r="AE307" s="592">
        <f t="shared" si="222"/>
        <v>0</v>
      </c>
      <c r="AF307" s="827"/>
      <c r="AG307" s="828"/>
      <c r="AH307" s="829"/>
      <c r="AI307" s="829"/>
      <c r="AJ307" s="827"/>
      <c r="AK307" s="829"/>
      <c r="AL307" s="828"/>
      <c r="AM307" s="828"/>
      <c r="AN307" s="593">
        <f t="shared" si="223"/>
        <v>0</v>
      </c>
      <c r="AP307" s="664"/>
      <c r="AQ307" s="664"/>
      <c r="AR307" s="664"/>
      <c r="AU307" s="1135"/>
      <c r="AV307" s="197"/>
      <c r="AW307" s="1136"/>
    </row>
    <row r="308" spans="1:49" thickBot="1">
      <c r="F308" s="177" t="str">
        <f>'Names and date input'!$D$37</f>
        <v>RP10</v>
      </c>
      <c r="G308" s="1556"/>
      <c r="H308" s="909"/>
      <c r="I308" s="909"/>
      <c r="J308" s="909"/>
      <c r="K308" s="909"/>
      <c r="L308" s="909"/>
      <c r="M308" s="909"/>
      <c r="N308" s="910">
        <f t="shared" si="220"/>
        <v>0</v>
      </c>
      <c r="O308" s="909"/>
      <c r="P308" s="909"/>
      <c r="Q308" s="909"/>
      <c r="R308" s="909"/>
      <c r="S308" s="909"/>
      <c r="T308" s="909"/>
      <c r="U308" s="909"/>
      <c r="V308" s="909"/>
      <c r="W308" s="909"/>
      <c r="X308" s="909"/>
      <c r="Y308" s="909"/>
      <c r="Z308" s="909"/>
      <c r="AA308" s="909"/>
      <c r="AB308" s="909"/>
      <c r="AC308" s="909"/>
      <c r="AD308" s="911">
        <f t="shared" si="221"/>
        <v>0</v>
      </c>
      <c r="AE308" s="610">
        <f t="shared" si="222"/>
        <v>0</v>
      </c>
      <c r="AF308" s="908"/>
      <c r="AG308" s="909"/>
      <c r="AH308" s="912"/>
      <c r="AI308" s="912"/>
      <c r="AJ308" s="908"/>
      <c r="AK308" s="912"/>
      <c r="AL308" s="909"/>
      <c r="AM308" s="909"/>
      <c r="AN308" s="611">
        <f t="shared" si="223"/>
        <v>0</v>
      </c>
      <c r="AP308" s="664"/>
      <c r="AQ308" s="664"/>
      <c r="AR308" s="664"/>
      <c r="AU308" s="1135"/>
      <c r="AV308" s="197"/>
      <c r="AW308" s="1136"/>
    </row>
    <row r="309" spans="1:49" ht="14.25">
      <c r="H309" s="1107" t="str">
        <f t="shared" ref="H309:M309" si="224">IF(H298-SUM(H299:H308)&lt;0.1,"OK","error")</f>
        <v>OK</v>
      </c>
      <c r="I309" s="1107" t="str">
        <f t="shared" si="224"/>
        <v>OK</v>
      </c>
      <c r="J309" s="1107" t="str">
        <f t="shared" si="224"/>
        <v>OK</v>
      </c>
      <c r="K309" s="1107" t="str">
        <f t="shared" si="224"/>
        <v>OK</v>
      </c>
      <c r="L309" s="1107" t="str">
        <f t="shared" si="224"/>
        <v>OK</v>
      </c>
      <c r="M309" s="1107" t="str">
        <f t="shared" si="224"/>
        <v>OK</v>
      </c>
      <c r="N309" s="913"/>
      <c r="O309" s="1107" t="str">
        <f t="shared" ref="O309:AC309" si="225">IF(O298-SUM(O299:O308)&lt;0.1,"OK","error")</f>
        <v>OK</v>
      </c>
      <c r="P309" s="1107" t="str">
        <f t="shared" si="225"/>
        <v>OK</v>
      </c>
      <c r="Q309" s="1107" t="str">
        <f t="shared" si="225"/>
        <v>OK</v>
      </c>
      <c r="R309" s="1107" t="str">
        <f t="shared" si="225"/>
        <v>OK</v>
      </c>
      <c r="S309" s="1107" t="str">
        <f t="shared" si="225"/>
        <v>OK</v>
      </c>
      <c r="T309" s="1107" t="str">
        <f t="shared" si="225"/>
        <v>OK</v>
      </c>
      <c r="U309" s="1107" t="str">
        <f t="shared" si="225"/>
        <v>OK</v>
      </c>
      <c r="V309" s="1107" t="str">
        <f t="shared" si="225"/>
        <v>OK</v>
      </c>
      <c r="W309" s="1107" t="str">
        <f t="shared" si="225"/>
        <v>OK</v>
      </c>
      <c r="X309" s="1107" t="str">
        <f t="shared" si="225"/>
        <v>OK</v>
      </c>
      <c r="Y309" s="1107" t="str">
        <f t="shared" si="225"/>
        <v>OK</v>
      </c>
      <c r="Z309" s="1107" t="str">
        <f t="shared" si="225"/>
        <v>OK</v>
      </c>
      <c r="AA309" s="1107" t="str">
        <f t="shared" si="225"/>
        <v>OK</v>
      </c>
      <c r="AB309" s="1107" t="str">
        <f t="shared" si="225"/>
        <v>OK</v>
      </c>
      <c r="AC309" s="1107" t="str">
        <f t="shared" si="225"/>
        <v>OK</v>
      </c>
      <c r="AD309" s="913"/>
      <c r="AE309" s="913"/>
      <c r="AF309" s="1107" t="str">
        <f t="shared" ref="AF309:AM309" si="226">IF(AF298-SUM(AF299:AF308)&lt;0.1,"OK","error")</f>
        <v>OK</v>
      </c>
      <c r="AG309" s="1107" t="str">
        <f t="shared" si="226"/>
        <v>OK</v>
      </c>
      <c r="AH309" s="1107" t="str">
        <f t="shared" si="226"/>
        <v>OK</v>
      </c>
      <c r="AI309" s="1107" t="str">
        <f>IF(AI298-SUM(AI299:AI308)&lt;0.1,"OK","error")</f>
        <v>OK</v>
      </c>
      <c r="AJ309" s="1107" t="str">
        <f t="shared" si="226"/>
        <v>OK</v>
      </c>
      <c r="AK309" s="1107" t="str">
        <f t="shared" si="226"/>
        <v>OK</v>
      </c>
      <c r="AL309" s="1107" t="str">
        <f t="shared" si="226"/>
        <v>OK</v>
      </c>
      <c r="AM309" s="1107" t="str">
        <f t="shared" si="226"/>
        <v>OK</v>
      </c>
      <c r="AN309" s="913"/>
      <c r="AQ309" s="137"/>
      <c r="AU309" s="1135"/>
      <c r="AV309" s="197"/>
      <c r="AW309" s="1136"/>
    </row>
    <row r="310" spans="1:49" ht="15.75" thickBot="1">
      <c r="AQ310" s="137"/>
      <c r="AU310" s="1135"/>
      <c r="AV310" s="197"/>
      <c r="AW310" s="1136"/>
    </row>
    <row r="311" spans="1:49" s="137" customFormat="1" ht="18.75" thickBot="1">
      <c r="A311" s="130"/>
      <c r="B311" s="914" t="s">
        <v>488</v>
      </c>
      <c r="C311" s="130"/>
      <c r="D311" s="130"/>
      <c r="E311" s="147"/>
      <c r="H311" s="511"/>
      <c r="I311" s="511"/>
      <c r="J311" s="511"/>
      <c r="K311" s="511"/>
      <c r="L311" s="511"/>
      <c r="M311" s="511"/>
      <c r="O311" s="511"/>
      <c r="P311" s="511"/>
      <c r="Q311" s="511"/>
      <c r="R311" s="511"/>
      <c r="S311" s="511"/>
      <c r="T311" s="511"/>
      <c r="U311" s="511"/>
      <c r="V311" s="511"/>
      <c r="W311" s="511"/>
      <c r="X311" s="511"/>
      <c r="Y311" s="511"/>
      <c r="Z311" s="511"/>
      <c r="AA311" s="511"/>
      <c r="AB311" s="511"/>
      <c r="AC311" s="511"/>
      <c r="AF311" s="511"/>
      <c r="AG311" s="511"/>
      <c r="AH311" s="511"/>
      <c r="AI311" s="511"/>
      <c r="AJ311" s="511"/>
      <c r="AK311" s="511"/>
      <c r="AL311" s="511"/>
      <c r="AM311" s="511"/>
      <c r="AN311" s="511"/>
      <c r="AU311" s="2140">
        <f>SUM(AU9:AU310)</f>
        <v>0</v>
      </c>
      <c r="AV311" s="2140">
        <f>SUM(AV9:AV310)</f>
        <v>0</v>
      </c>
      <c r="AW311" s="2140">
        <f>SUM(AW9:AW310)</f>
        <v>0</v>
      </c>
    </row>
    <row r="312" spans="1:49" s="157" customFormat="1" ht="14.25">
      <c r="A312" s="130"/>
      <c r="B312" s="130"/>
      <c r="C312" s="130"/>
      <c r="D312" s="130"/>
      <c r="E312" s="968"/>
      <c r="F312" s="969" t="str">
        <f>'Names and date input'!$D$28</f>
        <v>RP1</v>
      </c>
      <c r="G312" s="240"/>
      <c r="H312" s="1285">
        <f>IF('4.4 RP Margin Adjustment'!$AL37=1,+H299,0)</f>
        <v>0</v>
      </c>
      <c r="I312" s="1283">
        <f>IF('4.4 RP Margin Adjustment'!$AL37=1,+I299,0)</f>
        <v>0</v>
      </c>
      <c r="J312" s="1283">
        <f>IF('4.4 RP Margin Adjustment'!$AL37=1,+J299,0)</f>
        <v>0</v>
      </c>
      <c r="K312" s="1283">
        <f>IF('4.4 RP Margin Adjustment'!$AL37=1,+K299,0)</f>
        <v>0</v>
      </c>
      <c r="L312" s="1283">
        <f>IF('4.4 RP Margin Adjustment'!$AL37=1,+L299,0)</f>
        <v>0</v>
      </c>
      <c r="M312" s="1283">
        <f>IF('4.4 RP Margin Adjustment'!$AL37=1,+M299,0)</f>
        <v>0</v>
      </c>
      <c r="N312" s="1284">
        <f t="shared" ref="N312:N321" si="227">SUM(H312:M312)</f>
        <v>0</v>
      </c>
      <c r="O312" s="1285">
        <f>IF('4.4 RP Margin Adjustment'!$AL37=1,+O299,0)</f>
        <v>0</v>
      </c>
      <c r="P312" s="1283">
        <f>IF('4.4 RP Margin Adjustment'!$AL37=1,+P299,0)</f>
        <v>0</v>
      </c>
      <c r="Q312" s="1283">
        <f>IF('4.4 RP Margin Adjustment'!$AL37=1,+Q299,0)</f>
        <v>0</v>
      </c>
      <c r="R312" s="1283">
        <f>IF('4.4 RP Margin Adjustment'!$AL37=1,+R299,0)</f>
        <v>0</v>
      </c>
      <c r="S312" s="1283">
        <f>IF('4.4 RP Margin Adjustment'!$AL37=1,+S299,0)</f>
        <v>0</v>
      </c>
      <c r="T312" s="1283">
        <f>IF('4.4 RP Margin Adjustment'!$AL37=1,+T299,0)</f>
        <v>0</v>
      </c>
      <c r="U312" s="1283">
        <f>IF('4.4 RP Margin Adjustment'!$AL37=1,+U299,0)</f>
        <v>0</v>
      </c>
      <c r="V312" s="1283">
        <f>IF('4.4 RP Margin Adjustment'!$AL37=1,+V299,0)</f>
        <v>0</v>
      </c>
      <c r="W312" s="1283">
        <f>IF('4.4 RP Margin Adjustment'!$AL37=1,+W299,0)</f>
        <v>0</v>
      </c>
      <c r="X312" s="1283">
        <f>IF('4.4 RP Margin Adjustment'!$AL37=1,+X299,0)</f>
        <v>0</v>
      </c>
      <c r="Y312" s="1283">
        <f>IF('4.4 RP Margin Adjustment'!$AL37=1,+Y299,0)</f>
        <v>0</v>
      </c>
      <c r="Z312" s="1283">
        <f>IF('4.4 RP Margin Adjustment'!$AL37=1,+Z299,0)</f>
        <v>0</v>
      </c>
      <c r="AA312" s="1283">
        <f>IF('4.4 RP Margin Adjustment'!$AL37=1,+AA299,0)</f>
        <v>0</v>
      </c>
      <c r="AB312" s="1283">
        <f>IF('4.4 RP Margin Adjustment'!$AL37=1,+AB299,0)</f>
        <v>0</v>
      </c>
      <c r="AC312" s="1283">
        <f>IF('4.4 RP Margin Adjustment'!$AL37=1,+AC299,0)</f>
        <v>0</v>
      </c>
      <c r="AD312" s="1286">
        <f t="shared" ref="AD312:AD321" si="228">SUM(O312:AC312)</f>
        <v>0</v>
      </c>
      <c r="AE312" s="1287">
        <f t="shared" ref="AE312:AE321" si="229">N312+AD312</f>
        <v>0</v>
      </c>
      <c r="AF312" s="1282">
        <f>IF('4.4 RP Margin Adjustment'!$AL37=1,+AF299,0)</f>
        <v>0</v>
      </c>
      <c r="AG312" s="1283">
        <f>IF('4.4 RP Margin Adjustment'!$AL37=1,+AG299,0)</f>
        <v>0</v>
      </c>
      <c r="AH312" s="1288">
        <f>IF('4.4 RP Margin Adjustment'!$AL37=1,+AH299,0)</f>
        <v>0</v>
      </c>
      <c r="AI312" s="1288">
        <f>IF('4.4 RP Margin Adjustment'!$AL37=1,+AI299,0)</f>
        <v>0</v>
      </c>
      <c r="AJ312" s="1282">
        <f>IF('4.4 RP Margin Adjustment'!$AL37=1,+AJ299,0)</f>
        <v>0</v>
      </c>
      <c r="AK312" s="1288">
        <f>IF('4.4 RP Margin Adjustment'!$AL37=1,+AK299,0)</f>
        <v>0</v>
      </c>
      <c r="AL312" s="1282">
        <f>IF('4.4 RP Margin Adjustment'!$AL37=1,+AL299,0)</f>
        <v>0</v>
      </c>
      <c r="AM312" s="1288">
        <f>IF('4.4 RP Margin Adjustment'!$AL37=1,+AM299,0)</f>
        <v>0</v>
      </c>
      <c r="AN312" s="1287">
        <f t="shared" ref="AN312:AN321" si="230">SUM(AE312:AM312)</f>
        <v>0</v>
      </c>
      <c r="AO312" s="264"/>
      <c r="AU312" s="1338"/>
      <c r="AV312" s="1338"/>
      <c r="AW312" s="1338"/>
    </row>
    <row r="313" spans="1:49" s="157" customFormat="1" ht="14.25">
      <c r="A313" s="130"/>
      <c r="B313" s="130"/>
      <c r="C313" s="130"/>
      <c r="D313" s="130"/>
      <c r="E313" s="174"/>
      <c r="F313" s="145" t="str">
        <f>'Names and date input'!$D$29</f>
        <v>RP2</v>
      </c>
      <c r="G313" s="256"/>
      <c r="H313" s="1293">
        <f>IF('4.4 RP Margin Adjustment'!$AL38=1,+H300,0)</f>
        <v>0</v>
      </c>
      <c r="I313" s="1291">
        <f>IF('4.4 RP Margin Adjustment'!$AL38=1,+I300,0)</f>
        <v>0</v>
      </c>
      <c r="J313" s="1291">
        <f>IF('4.4 RP Margin Adjustment'!$AL38=1,+J300,0)</f>
        <v>0</v>
      </c>
      <c r="K313" s="1291">
        <f>IF('4.4 RP Margin Adjustment'!$AL38=1,+K300,0)</f>
        <v>0</v>
      </c>
      <c r="L313" s="1291">
        <f>IF('4.4 RP Margin Adjustment'!$AL38=1,+L300,0)</f>
        <v>0</v>
      </c>
      <c r="M313" s="1291">
        <f>IF('4.4 RP Margin Adjustment'!$AL38=1,+M300,0)</f>
        <v>0</v>
      </c>
      <c r="N313" s="1292">
        <f t="shared" si="227"/>
        <v>0</v>
      </c>
      <c r="O313" s="1293">
        <f>IF('4.4 RP Margin Adjustment'!$AL38=1,+O300,0)</f>
        <v>0</v>
      </c>
      <c r="P313" s="1291">
        <f>IF('4.4 RP Margin Adjustment'!$AL38=1,+P300,0)</f>
        <v>0</v>
      </c>
      <c r="Q313" s="1291">
        <f>IF('4.4 RP Margin Adjustment'!$AL38=1,+Q300,0)</f>
        <v>0</v>
      </c>
      <c r="R313" s="1291">
        <f>IF('4.4 RP Margin Adjustment'!$AL38=1,+R300,0)</f>
        <v>0</v>
      </c>
      <c r="S313" s="1291">
        <f>IF('4.4 RP Margin Adjustment'!$AL38=1,+S300,0)</f>
        <v>0</v>
      </c>
      <c r="T313" s="1291">
        <f>IF('4.4 RP Margin Adjustment'!$AL38=1,+T300,0)</f>
        <v>0</v>
      </c>
      <c r="U313" s="1291">
        <f>IF('4.4 RP Margin Adjustment'!$AL38=1,+U300,0)</f>
        <v>0</v>
      </c>
      <c r="V313" s="1291">
        <f>IF('4.4 RP Margin Adjustment'!$AL38=1,+V300,0)</f>
        <v>0</v>
      </c>
      <c r="W313" s="1291">
        <f>IF('4.4 RP Margin Adjustment'!$AL38=1,+W300,0)</f>
        <v>0</v>
      </c>
      <c r="X313" s="1291">
        <f>IF('4.4 RP Margin Adjustment'!$AL38=1,+X300,0)</f>
        <v>0</v>
      </c>
      <c r="Y313" s="1291">
        <f>IF('4.4 RP Margin Adjustment'!$AL38=1,+Y300,0)</f>
        <v>0</v>
      </c>
      <c r="Z313" s="1291">
        <f>IF('4.4 RP Margin Adjustment'!$AL38=1,+Z300,0)</f>
        <v>0</v>
      </c>
      <c r="AA313" s="1291">
        <f>IF('4.4 RP Margin Adjustment'!$AL38=1,+AA300,0)</f>
        <v>0</v>
      </c>
      <c r="AB313" s="1291">
        <f>IF('4.4 RP Margin Adjustment'!$AL38=1,+AB300,0)</f>
        <v>0</v>
      </c>
      <c r="AC313" s="1291">
        <f>IF('4.4 RP Margin Adjustment'!$AL38=1,+AC300,0)</f>
        <v>0</v>
      </c>
      <c r="AD313" s="1294">
        <f t="shared" si="228"/>
        <v>0</v>
      </c>
      <c r="AE313" s="1295">
        <f t="shared" si="229"/>
        <v>0</v>
      </c>
      <c r="AF313" s="1290">
        <f>IF('4.4 RP Margin Adjustment'!$AL38=1,+AF300,0)</f>
        <v>0</v>
      </c>
      <c r="AG313" s="1291">
        <f>IF('4.4 RP Margin Adjustment'!$AL38=1,+AG300,0)</f>
        <v>0</v>
      </c>
      <c r="AH313" s="1296">
        <f>IF('4.4 RP Margin Adjustment'!$AL38=1,+AH300,0)</f>
        <v>0</v>
      </c>
      <c r="AI313" s="1296">
        <f>IF('4.4 RP Margin Adjustment'!$AL38=1,+AI300,0)</f>
        <v>0</v>
      </c>
      <c r="AJ313" s="1290">
        <f>IF('4.4 RP Margin Adjustment'!$AL38=1,+AJ300,0)</f>
        <v>0</v>
      </c>
      <c r="AK313" s="1296">
        <f>IF('4.4 RP Margin Adjustment'!$AL38=1,+AK300,0)</f>
        <v>0</v>
      </c>
      <c r="AL313" s="1290">
        <f>IF('4.4 RP Margin Adjustment'!$AL38=1,+AL300,0)</f>
        <v>0</v>
      </c>
      <c r="AM313" s="1296">
        <f>IF('4.4 RP Margin Adjustment'!$AL38=1,+AM300,0)</f>
        <v>0</v>
      </c>
      <c r="AN313" s="1295">
        <f t="shared" si="230"/>
        <v>0</v>
      </c>
      <c r="AO313" s="264"/>
      <c r="AU313" s="130"/>
      <c r="AV313" s="130"/>
      <c r="AW313" s="130"/>
    </row>
    <row r="314" spans="1:49" s="157" customFormat="1" ht="14.25">
      <c r="A314" s="130"/>
      <c r="B314" s="130"/>
      <c r="C314" s="130"/>
      <c r="D314" s="130"/>
      <c r="E314" s="174"/>
      <c r="F314" s="145" t="str">
        <f>'Names and date input'!$D$30</f>
        <v>RP3</v>
      </c>
      <c r="G314" s="256"/>
      <c r="H314" s="1293">
        <f>IF('4.4 RP Margin Adjustment'!$AL39=1,+H301,0)</f>
        <v>0</v>
      </c>
      <c r="I314" s="1291">
        <f>IF('4.4 RP Margin Adjustment'!$AL39=1,+I301,0)</f>
        <v>0</v>
      </c>
      <c r="J314" s="1291">
        <f>IF('4.4 RP Margin Adjustment'!$AL39=1,+J301,0)</f>
        <v>0</v>
      </c>
      <c r="K314" s="1291">
        <f>IF('4.4 RP Margin Adjustment'!$AL39=1,+K301,0)</f>
        <v>0</v>
      </c>
      <c r="L314" s="1291">
        <f>IF('4.4 RP Margin Adjustment'!$AL39=1,+L301,0)</f>
        <v>0</v>
      </c>
      <c r="M314" s="1291">
        <f>IF('4.4 RP Margin Adjustment'!$AL39=1,+M301,0)</f>
        <v>0</v>
      </c>
      <c r="N314" s="1292">
        <f t="shared" si="227"/>
        <v>0</v>
      </c>
      <c r="O314" s="1293">
        <f>IF('4.4 RP Margin Adjustment'!$AL39=1,+O301,0)</f>
        <v>0</v>
      </c>
      <c r="P314" s="1291">
        <f>IF('4.4 RP Margin Adjustment'!$AL39=1,+P301,0)</f>
        <v>0</v>
      </c>
      <c r="Q314" s="1291">
        <f>IF('4.4 RP Margin Adjustment'!$AL39=1,+Q301,0)</f>
        <v>0</v>
      </c>
      <c r="R314" s="1291">
        <f>IF('4.4 RP Margin Adjustment'!$AL39=1,+R301,0)</f>
        <v>0</v>
      </c>
      <c r="S314" s="1291">
        <f>IF('4.4 RP Margin Adjustment'!$AL39=1,+S301,0)</f>
        <v>0</v>
      </c>
      <c r="T314" s="1291">
        <f>IF('4.4 RP Margin Adjustment'!$AL39=1,+T301,0)</f>
        <v>0</v>
      </c>
      <c r="U314" s="1291">
        <f>IF('4.4 RP Margin Adjustment'!$AL39=1,+U301,0)</f>
        <v>0</v>
      </c>
      <c r="V314" s="1291">
        <f>IF('4.4 RP Margin Adjustment'!$AL39=1,+V301,0)</f>
        <v>0</v>
      </c>
      <c r="W314" s="1291">
        <f>IF('4.4 RP Margin Adjustment'!$AL39=1,+W301,0)</f>
        <v>0</v>
      </c>
      <c r="X314" s="1291">
        <f>IF('4.4 RP Margin Adjustment'!$AL39=1,+X301,0)</f>
        <v>0</v>
      </c>
      <c r="Y314" s="1291">
        <f>IF('4.4 RP Margin Adjustment'!$AL39=1,+Y301,0)</f>
        <v>0</v>
      </c>
      <c r="Z314" s="1291">
        <f>IF('4.4 RP Margin Adjustment'!$AL39=1,+Z301,0)</f>
        <v>0</v>
      </c>
      <c r="AA314" s="1291">
        <f>IF('4.4 RP Margin Adjustment'!$AL39=1,+AA301,0)</f>
        <v>0</v>
      </c>
      <c r="AB314" s="1291">
        <f>IF('4.4 RP Margin Adjustment'!$AL39=1,+AB301,0)</f>
        <v>0</v>
      </c>
      <c r="AC314" s="1291">
        <f>IF('4.4 RP Margin Adjustment'!$AL39=1,+AC301,0)</f>
        <v>0</v>
      </c>
      <c r="AD314" s="1294">
        <f t="shared" si="228"/>
        <v>0</v>
      </c>
      <c r="AE314" s="1295">
        <f t="shared" si="229"/>
        <v>0</v>
      </c>
      <c r="AF314" s="1290">
        <f>IF('4.4 RP Margin Adjustment'!$AL39=1,+AF301,0)</f>
        <v>0</v>
      </c>
      <c r="AG314" s="1291">
        <f>IF('4.4 RP Margin Adjustment'!$AL39=1,+AG301,0)</f>
        <v>0</v>
      </c>
      <c r="AH314" s="1296">
        <f>IF('4.4 RP Margin Adjustment'!$AL39=1,+AH301,0)</f>
        <v>0</v>
      </c>
      <c r="AI314" s="1296">
        <f>IF('4.4 RP Margin Adjustment'!$AL39=1,+AI301,0)</f>
        <v>0</v>
      </c>
      <c r="AJ314" s="1290">
        <f>IF('4.4 RP Margin Adjustment'!$AL39=1,+AJ301,0)</f>
        <v>0</v>
      </c>
      <c r="AK314" s="1296">
        <f>IF('4.4 RP Margin Adjustment'!$AL39=1,+AK301,0)</f>
        <v>0</v>
      </c>
      <c r="AL314" s="1290">
        <f>IF('4.4 RP Margin Adjustment'!$AL39=1,+AL301,0)</f>
        <v>0</v>
      </c>
      <c r="AM314" s="1296">
        <f>IF('4.4 RP Margin Adjustment'!$AL39=1,+AM301,0)</f>
        <v>0</v>
      </c>
      <c r="AN314" s="1295">
        <f t="shared" si="230"/>
        <v>0</v>
      </c>
      <c r="AO314" s="264"/>
      <c r="AU314" s="130"/>
      <c r="AV314" s="130"/>
      <c r="AW314" s="130"/>
    </row>
    <row r="315" spans="1:49" s="157" customFormat="1" ht="14.25">
      <c r="A315" s="130"/>
      <c r="B315" s="130"/>
      <c r="C315" s="130"/>
      <c r="D315" s="130"/>
      <c r="E315" s="174"/>
      <c r="F315" s="145" t="str">
        <f>'Names and date input'!$D$31</f>
        <v>RP4</v>
      </c>
      <c r="G315" s="256"/>
      <c r="H315" s="1293">
        <f>IF('4.4 RP Margin Adjustment'!$AL40=1,+H302,0)</f>
        <v>0</v>
      </c>
      <c r="I315" s="1291">
        <f>IF('4.4 RP Margin Adjustment'!$AL40=1,+I302,0)</f>
        <v>0</v>
      </c>
      <c r="J315" s="1291">
        <f>IF('4.4 RP Margin Adjustment'!$AL40=1,+J302,0)</f>
        <v>0</v>
      </c>
      <c r="K315" s="1291">
        <f>IF('4.4 RP Margin Adjustment'!$AL40=1,+K302,0)</f>
        <v>0</v>
      </c>
      <c r="L315" s="1291">
        <f>IF('4.4 RP Margin Adjustment'!$AL40=1,+L302,0)</f>
        <v>0</v>
      </c>
      <c r="M315" s="1291">
        <f>IF('4.4 RP Margin Adjustment'!$AL40=1,+M302,0)</f>
        <v>0</v>
      </c>
      <c r="N315" s="1292">
        <f t="shared" si="227"/>
        <v>0</v>
      </c>
      <c r="O315" s="1293">
        <f>IF('4.4 RP Margin Adjustment'!$AL40=1,+O302,0)</f>
        <v>0</v>
      </c>
      <c r="P315" s="1291">
        <f>IF('4.4 RP Margin Adjustment'!$AL40=1,+P302,0)</f>
        <v>0</v>
      </c>
      <c r="Q315" s="1291">
        <f>IF('4.4 RP Margin Adjustment'!$AL40=1,+Q302,0)</f>
        <v>0</v>
      </c>
      <c r="R315" s="1291">
        <f>IF('4.4 RP Margin Adjustment'!$AL40=1,+R302,0)</f>
        <v>0</v>
      </c>
      <c r="S315" s="1291">
        <f>IF('4.4 RP Margin Adjustment'!$AL40=1,+S302,0)</f>
        <v>0</v>
      </c>
      <c r="T315" s="1291">
        <f>IF('4.4 RP Margin Adjustment'!$AL40=1,+T302,0)</f>
        <v>0</v>
      </c>
      <c r="U315" s="1291">
        <f>IF('4.4 RP Margin Adjustment'!$AL40=1,+U302,0)</f>
        <v>0</v>
      </c>
      <c r="V315" s="1291">
        <f>IF('4.4 RP Margin Adjustment'!$AL40=1,+V302,0)</f>
        <v>0</v>
      </c>
      <c r="W315" s="1291">
        <f>IF('4.4 RP Margin Adjustment'!$AL40=1,+W302,0)</f>
        <v>0</v>
      </c>
      <c r="X315" s="1291">
        <f>IF('4.4 RP Margin Adjustment'!$AL40=1,+X302,0)</f>
        <v>0</v>
      </c>
      <c r="Y315" s="1291">
        <f>IF('4.4 RP Margin Adjustment'!$AL40=1,+Y302,0)</f>
        <v>0</v>
      </c>
      <c r="Z315" s="1291">
        <f>IF('4.4 RP Margin Adjustment'!$AL40=1,+Z302,0)</f>
        <v>0</v>
      </c>
      <c r="AA315" s="1291">
        <f>IF('4.4 RP Margin Adjustment'!$AL40=1,+AA302,0)</f>
        <v>0</v>
      </c>
      <c r="AB315" s="1291">
        <f>IF('4.4 RP Margin Adjustment'!$AL40=1,+AB302,0)</f>
        <v>0</v>
      </c>
      <c r="AC315" s="1291">
        <f>IF('4.4 RP Margin Adjustment'!$AL40=1,+AC302,0)</f>
        <v>0</v>
      </c>
      <c r="AD315" s="1294">
        <f t="shared" si="228"/>
        <v>0</v>
      </c>
      <c r="AE315" s="1295">
        <f t="shared" si="229"/>
        <v>0</v>
      </c>
      <c r="AF315" s="1290">
        <f>IF('4.4 RP Margin Adjustment'!$AL40=1,+AF302,0)</f>
        <v>0</v>
      </c>
      <c r="AG315" s="1291">
        <f>IF('4.4 RP Margin Adjustment'!$AL40=1,+AG302,0)</f>
        <v>0</v>
      </c>
      <c r="AH315" s="1296">
        <f>IF('4.4 RP Margin Adjustment'!$AL40=1,+AH302,0)</f>
        <v>0</v>
      </c>
      <c r="AI315" s="1296">
        <f>IF('4.4 RP Margin Adjustment'!$AL40=1,+AI302,0)</f>
        <v>0</v>
      </c>
      <c r="AJ315" s="1290">
        <f>IF('4.4 RP Margin Adjustment'!$AL40=1,+AJ302,0)</f>
        <v>0</v>
      </c>
      <c r="AK315" s="1296">
        <f>IF('4.4 RP Margin Adjustment'!$AL40=1,+AK302,0)</f>
        <v>0</v>
      </c>
      <c r="AL315" s="1290">
        <f>IF('4.4 RP Margin Adjustment'!$AL40=1,+AL302,0)</f>
        <v>0</v>
      </c>
      <c r="AM315" s="1296">
        <f>IF('4.4 RP Margin Adjustment'!$AL40=1,+AM302,0)</f>
        <v>0</v>
      </c>
      <c r="AN315" s="1295">
        <f t="shared" si="230"/>
        <v>0</v>
      </c>
      <c r="AO315" s="264"/>
      <c r="AU315" s="130"/>
      <c r="AV315" s="130"/>
      <c r="AW315" s="130"/>
    </row>
    <row r="316" spans="1:49" s="157" customFormat="1" ht="14.25">
      <c r="A316" s="130"/>
      <c r="B316" s="130"/>
      <c r="C316" s="130"/>
      <c r="D316" s="130"/>
      <c r="E316" s="174"/>
      <c r="F316" s="145" t="str">
        <f>'Names and date input'!$D$32</f>
        <v>RP5</v>
      </c>
      <c r="G316" s="256"/>
      <c r="H316" s="1293">
        <f>IF('4.4 RP Margin Adjustment'!$AL41=1,+H303,0)</f>
        <v>0</v>
      </c>
      <c r="I316" s="1291">
        <f>IF('4.4 RP Margin Adjustment'!$AL41=1,+I303,0)</f>
        <v>0</v>
      </c>
      <c r="J316" s="1291">
        <f>IF('4.4 RP Margin Adjustment'!$AL41=1,+J303,0)</f>
        <v>0</v>
      </c>
      <c r="K316" s="1291">
        <f>IF('4.4 RP Margin Adjustment'!$AL41=1,+K303,0)</f>
        <v>0</v>
      </c>
      <c r="L316" s="1291">
        <f>IF('4.4 RP Margin Adjustment'!$AL41=1,+L303,0)</f>
        <v>0</v>
      </c>
      <c r="M316" s="1291">
        <f>IF('4.4 RP Margin Adjustment'!$AL41=1,+M303,0)</f>
        <v>0</v>
      </c>
      <c r="N316" s="1292">
        <f t="shared" si="227"/>
        <v>0</v>
      </c>
      <c r="O316" s="1293">
        <f>IF('4.4 RP Margin Adjustment'!$AL41=1,+O303,0)</f>
        <v>0</v>
      </c>
      <c r="P316" s="1291">
        <f>IF('4.4 RP Margin Adjustment'!$AL41=1,+P303,0)</f>
        <v>0</v>
      </c>
      <c r="Q316" s="1291">
        <f>IF('4.4 RP Margin Adjustment'!$AL41=1,+Q303,0)</f>
        <v>0</v>
      </c>
      <c r="R316" s="1291">
        <f>IF('4.4 RP Margin Adjustment'!$AL41=1,+R303,0)</f>
        <v>0</v>
      </c>
      <c r="S316" s="1291">
        <f>IF('4.4 RP Margin Adjustment'!$AL41=1,+S303,0)</f>
        <v>0</v>
      </c>
      <c r="T316" s="1291">
        <f>IF('4.4 RP Margin Adjustment'!$AL41=1,+T303,0)</f>
        <v>0</v>
      </c>
      <c r="U316" s="1291">
        <f>IF('4.4 RP Margin Adjustment'!$AL41=1,+U303,0)</f>
        <v>0</v>
      </c>
      <c r="V316" s="1291">
        <f>IF('4.4 RP Margin Adjustment'!$AL41=1,+V303,0)</f>
        <v>0</v>
      </c>
      <c r="W316" s="1291">
        <f>IF('4.4 RP Margin Adjustment'!$AL41=1,+W303,0)</f>
        <v>0</v>
      </c>
      <c r="X316" s="1291">
        <f>IF('4.4 RP Margin Adjustment'!$AL41=1,+X303,0)</f>
        <v>0</v>
      </c>
      <c r="Y316" s="1291">
        <f>IF('4.4 RP Margin Adjustment'!$AL41=1,+Y303,0)</f>
        <v>0</v>
      </c>
      <c r="Z316" s="1291">
        <f>IF('4.4 RP Margin Adjustment'!$AL41=1,+Z303,0)</f>
        <v>0</v>
      </c>
      <c r="AA316" s="1291">
        <f>IF('4.4 RP Margin Adjustment'!$AL41=1,+AA303,0)</f>
        <v>0</v>
      </c>
      <c r="AB316" s="1291">
        <f>IF('4.4 RP Margin Adjustment'!$AL41=1,+AB303,0)</f>
        <v>0</v>
      </c>
      <c r="AC316" s="1291">
        <f>IF('4.4 RP Margin Adjustment'!$AL41=1,+AC303,0)</f>
        <v>0</v>
      </c>
      <c r="AD316" s="1294">
        <f t="shared" si="228"/>
        <v>0</v>
      </c>
      <c r="AE316" s="1295">
        <f t="shared" si="229"/>
        <v>0</v>
      </c>
      <c r="AF316" s="1290">
        <f>IF('4.4 RP Margin Adjustment'!$AL41=1,+AF303,0)</f>
        <v>0</v>
      </c>
      <c r="AG316" s="1291">
        <f>IF('4.4 RP Margin Adjustment'!$AL41=1,+AG303,0)</f>
        <v>0</v>
      </c>
      <c r="AH316" s="1296">
        <f>IF('4.4 RP Margin Adjustment'!$AL41=1,+AH303,0)</f>
        <v>0</v>
      </c>
      <c r="AI316" s="1296">
        <f>IF('4.4 RP Margin Adjustment'!$AL41=1,+AI303,0)</f>
        <v>0</v>
      </c>
      <c r="AJ316" s="1290">
        <f>IF('4.4 RP Margin Adjustment'!$AL41=1,+AJ303,0)</f>
        <v>0</v>
      </c>
      <c r="AK316" s="1296">
        <f>IF('4.4 RP Margin Adjustment'!$AL41=1,+AK303,0)</f>
        <v>0</v>
      </c>
      <c r="AL316" s="1290">
        <f>IF('4.4 RP Margin Adjustment'!$AL41=1,+AL303,0)</f>
        <v>0</v>
      </c>
      <c r="AM316" s="1296">
        <f>IF('4.4 RP Margin Adjustment'!$AL41=1,+AM303,0)</f>
        <v>0</v>
      </c>
      <c r="AN316" s="1295">
        <f t="shared" si="230"/>
        <v>0</v>
      </c>
      <c r="AO316" s="264"/>
      <c r="AU316" s="130"/>
      <c r="AV316" s="130"/>
      <c r="AW316" s="130"/>
    </row>
    <row r="317" spans="1:49" s="157" customFormat="1" ht="14.25">
      <c r="A317" s="130"/>
      <c r="B317" s="130"/>
      <c r="C317" s="130"/>
      <c r="D317" s="130"/>
      <c r="E317" s="174"/>
      <c r="F317" s="145" t="str">
        <f>'Names and date input'!$D$33</f>
        <v>RP6</v>
      </c>
      <c r="G317" s="256"/>
      <c r="H317" s="1293">
        <f>IF('4.4 RP Margin Adjustment'!$AL42=1,+H304,0)</f>
        <v>0</v>
      </c>
      <c r="I317" s="1291">
        <f>IF('4.4 RP Margin Adjustment'!$AL42=1,+I304,0)</f>
        <v>0</v>
      </c>
      <c r="J317" s="1291">
        <f>IF('4.4 RP Margin Adjustment'!$AL42=1,+J304,0)</f>
        <v>0</v>
      </c>
      <c r="K317" s="1291">
        <f>IF('4.4 RP Margin Adjustment'!$AL42=1,+K304,0)</f>
        <v>0</v>
      </c>
      <c r="L317" s="1291">
        <f>IF('4.4 RP Margin Adjustment'!$AL42=1,+L304,0)</f>
        <v>0</v>
      </c>
      <c r="M317" s="1291">
        <f>IF('4.4 RP Margin Adjustment'!$AL42=1,+M304,0)</f>
        <v>0</v>
      </c>
      <c r="N317" s="1292">
        <f t="shared" si="227"/>
        <v>0</v>
      </c>
      <c r="O317" s="1293">
        <f>IF('4.4 RP Margin Adjustment'!$AL42=1,+O304,0)</f>
        <v>0</v>
      </c>
      <c r="P317" s="1291">
        <f>IF('4.4 RP Margin Adjustment'!$AL42=1,+P304,0)</f>
        <v>0</v>
      </c>
      <c r="Q317" s="1291">
        <f>IF('4.4 RP Margin Adjustment'!$AL42=1,+Q304,0)</f>
        <v>0</v>
      </c>
      <c r="R317" s="1291">
        <f>IF('4.4 RP Margin Adjustment'!$AL42=1,+R304,0)</f>
        <v>0</v>
      </c>
      <c r="S317" s="1291">
        <f>IF('4.4 RP Margin Adjustment'!$AL42=1,+S304,0)</f>
        <v>0</v>
      </c>
      <c r="T317" s="1291">
        <f>IF('4.4 RP Margin Adjustment'!$AL42=1,+T304,0)</f>
        <v>0</v>
      </c>
      <c r="U317" s="1291">
        <f>IF('4.4 RP Margin Adjustment'!$AL42=1,+U304,0)</f>
        <v>0</v>
      </c>
      <c r="V317" s="1291">
        <f>IF('4.4 RP Margin Adjustment'!$AL42=1,+V304,0)</f>
        <v>0</v>
      </c>
      <c r="W317" s="1291">
        <f>IF('4.4 RP Margin Adjustment'!$AL42=1,+W304,0)</f>
        <v>0</v>
      </c>
      <c r="X317" s="1291">
        <f>IF('4.4 RP Margin Adjustment'!$AL42=1,+X304,0)</f>
        <v>0</v>
      </c>
      <c r="Y317" s="1291">
        <f>IF('4.4 RP Margin Adjustment'!$AL42=1,+Y304,0)</f>
        <v>0</v>
      </c>
      <c r="Z317" s="1291">
        <f>IF('4.4 RP Margin Adjustment'!$AL42=1,+Z304,0)</f>
        <v>0</v>
      </c>
      <c r="AA317" s="1291">
        <f>IF('4.4 RP Margin Adjustment'!$AL42=1,+AA304,0)</f>
        <v>0</v>
      </c>
      <c r="AB317" s="1291">
        <f>IF('4.4 RP Margin Adjustment'!$AL42=1,+AB304,0)</f>
        <v>0</v>
      </c>
      <c r="AC317" s="1291">
        <f>IF('4.4 RP Margin Adjustment'!$AL42=1,+AC304,0)</f>
        <v>0</v>
      </c>
      <c r="AD317" s="1294">
        <f t="shared" si="228"/>
        <v>0</v>
      </c>
      <c r="AE317" s="1295">
        <f t="shared" si="229"/>
        <v>0</v>
      </c>
      <c r="AF317" s="1290">
        <f>IF('4.4 RP Margin Adjustment'!$AL42=1,+AF304,0)</f>
        <v>0</v>
      </c>
      <c r="AG317" s="1291">
        <f>IF('4.4 RP Margin Adjustment'!$AL42=1,+AG304,0)</f>
        <v>0</v>
      </c>
      <c r="AH317" s="1296">
        <f>IF('4.4 RP Margin Adjustment'!$AL42=1,+AH304,0)</f>
        <v>0</v>
      </c>
      <c r="AI317" s="1296">
        <f>IF('4.4 RP Margin Adjustment'!$AL42=1,+AI304,0)</f>
        <v>0</v>
      </c>
      <c r="AJ317" s="1290">
        <f>IF('4.4 RP Margin Adjustment'!$AL42=1,+AJ304,0)</f>
        <v>0</v>
      </c>
      <c r="AK317" s="1296">
        <f>IF('4.4 RP Margin Adjustment'!$AL42=1,+AK304,0)</f>
        <v>0</v>
      </c>
      <c r="AL317" s="1290">
        <f>IF('4.4 RP Margin Adjustment'!$AL42=1,+AL304,0)</f>
        <v>0</v>
      </c>
      <c r="AM317" s="1296">
        <f>IF('4.4 RP Margin Adjustment'!$AL42=1,+AM304,0)</f>
        <v>0</v>
      </c>
      <c r="AN317" s="1295">
        <f t="shared" si="230"/>
        <v>0</v>
      </c>
      <c r="AO317" s="264"/>
      <c r="AU317" s="130"/>
      <c r="AV317" s="130"/>
      <c r="AW317" s="130"/>
    </row>
    <row r="318" spans="1:49" s="157" customFormat="1" ht="14.25">
      <c r="A318" s="130"/>
      <c r="B318" s="130"/>
      <c r="C318" s="130"/>
      <c r="D318" s="130"/>
      <c r="E318" s="174"/>
      <c r="F318" s="145" t="str">
        <f>'Names and date input'!$D$34</f>
        <v>RP7</v>
      </c>
      <c r="G318" s="256"/>
      <c r="H318" s="1293">
        <f>IF('4.4 RP Margin Adjustment'!$AL43=1,+H305,0)</f>
        <v>0</v>
      </c>
      <c r="I318" s="1291">
        <f>IF('4.4 RP Margin Adjustment'!$AL43=1,+I305,0)</f>
        <v>0</v>
      </c>
      <c r="J318" s="1291">
        <f>IF('4.4 RP Margin Adjustment'!$AL43=1,+J305,0)</f>
        <v>0</v>
      </c>
      <c r="K318" s="1291">
        <f>IF('4.4 RP Margin Adjustment'!$AL43=1,+K305,0)</f>
        <v>0</v>
      </c>
      <c r="L318" s="1291">
        <f>IF('4.4 RP Margin Adjustment'!$AL43=1,+L305,0)</f>
        <v>0</v>
      </c>
      <c r="M318" s="1291">
        <f>IF('4.4 RP Margin Adjustment'!$AL43=1,+M305,0)</f>
        <v>0</v>
      </c>
      <c r="N318" s="1292">
        <f t="shared" si="227"/>
        <v>0</v>
      </c>
      <c r="O318" s="1293">
        <f>IF('4.4 RP Margin Adjustment'!$AL43=1,+O305,0)</f>
        <v>0</v>
      </c>
      <c r="P318" s="1291">
        <f>IF('4.4 RP Margin Adjustment'!$AL43=1,+P305,0)</f>
        <v>0</v>
      </c>
      <c r="Q318" s="1291">
        <f>IF('4.4 RP Margin Adjustment'!$AL43=1,+Q305,0)</f>
        <v>0</v>
      </c>
      <c r="R318" s="1291">
        <f>IF('4.4 RP Margin Adjustment'!$AL43=1,+R305,0)</f>
        <v>0</v>
      </c>
      <c r="S318" s="1291">
        <f>IF('4.4 RP Margin Adjustment'!$AL43=1,+S305,0)</f>
        <v>0</v>
      </c>
      <c r="T318" s="1291">
        <f>IF('4.4 RP Margin Adjustment'!$AL43=1,+T305,0)</f>
        <v>0</v>
      </c>
      <c r="U318" s="1291">
        <f>IF('4.4 RP Margin Adjustment'!$AL43=1,+U305,0)</f>
        <v>0</v>
      </c>
      <c r="V318" s="1291">
        <f>IF('4.4 RP Margin Adjustment'!$AL43=1,+V305,0)</f>
        <v>0</v>
      </c>
      <c r="W318" s="1291">
        <f>IF('4.4 RP Margin Adjustment'!$AL43=1,+W305,0)</f>
        <v>0</v>
      </c>
      <c r="X318" s="1291">
        <f>IF('4.4 RP Margin Adjustment'!$AL43=1,+X305,0)</f>
        <v>0</v>
      </c>
      <c r="Y318" s="1291">
        <f>IF('4.4 RP Margin Adjustment'!$AL43=1,+Y305,0)</f>
        <v>0</v>
      </c>
      <c r="Z318" s="1291">
        <f>IF('4.4 RP Margin Adjustment'!$AL43=1,+Z305,0)</f>
        <v>0</v>
      </c>
      <c r="AA318" s="1291">
        <f>IF('4.4 RP Margin Adjustment'!$AL43=1,+AA305,0)</f>
        <v>0</v>
      </c>
      <c r="AB318" s="1291">
        <f>IF('4.4 RP Margin Adjustment'!$AL43=1,+AB305,0)</f>
        <v>0</v>
      </c>
      <c r="AC318" s="1291">
        <f>IF('4.4 RP Margin Adjustment'!$AL43=1,+AC305,0)</f>
        <v>0</v>
      </c>
      <c r="AD318" s="1294">
        <f t="shared" si="228"/>
        <v>0</v>
      </c>
      <c r="AE318" s="1295">
        <f t="shared" si="229"/>
        <v>0</v>
      </c>
      <c r="AF318" s="1290">
        <f>IF('4.4 RP Margin Adjustment'!$AL43=1,+AF305,0)</f>
        <v>0</v>
      </c>
      <c r="AG318" s="1291">
        <f>IF('4.4 RP Margin Adjustment'!$AL43=1,+AG305,0)</f>
        <v>0</v>
      </c>
      <c r="AH318" s="1296">
        <f>IF('4.4 RP Margin Adjustment'!$AL43=1,+AH305,0)</f>
        <v>0</v>
      </c>
      <c r="AI318" s="1296">
        <f>IF('4.4 RP Margin Adjustment'!$AL43=1,+AI305,0)</f>
        <v>0</v>
      </c>
      <c r="AJ318" s="1290">
        <f>IF('4.4 RP Margin Adjustment'!$AL43=1,+AJ305,0)</f>
        <v>0</v>
      </c>
      <c r="AK318" s="1296">
        <f>IF('4.4 RP Margin Adjustment'!$AL43=1,+AK305,0)</f>
        <v>0</v>
      </c>
      <c r="AL318" s="1290">
        <f>IF('4.4 RP Margin Adjustment'!$AL43=1,+AL305,0)</f>
        <v>0</v>
      </c>
      <c r="AM318" s="1296">
        <f>IF('4.4 RP Margin Adjustment'!$AL43=1,+AM305,0)</f>
        <v>0</v>
      </c>
      <c r="AN318" s="1295">
        <f t="shared" si="230"/>
        <v>0</v>
      </c>
      <c r="AO318" s="264"/>
      <c r="AU318" s="130"/>
      <c r="AV318" s="130"/>
      <c r="AW318" s="130"/>
    </row>
    <row r="319" spans="1:49" s="157" customFormat="1" ht="14.25">
      <c r="A319" s="130"/>
      <c r="B319" s="130"/>
      <c r="C319" s="130"/>
      <c r="D319" s="130"/>
      <c r="E319" s="174"/>
      <c r="F319" s="145" t="str">
        <f>'Names and date input'!$D$35</f>
        <v>RP8</v>
      </c>
      <c r="G319" s="256"/>
      <c r="H319" s="1293">
        <f>IF('4.4 RP Margin Adjustment'!$AL44=1,+H306,0)</f>
        <v>0</v>
      </c>
      <c r="I319" s="1291">
        <f>IF('4.4 RP Margin Adjustment'!$AL44=1,+I306,0)</f>
        <v>0</v>
      </c>
      <c r="J319" s="1291">
        <f>IF('4.4 RP Margin Adjustment'!$AL44=1,+J306,0)</f>
        <v>0</v>
      </c>
      <c r="K319" s="1291">
        <f>IF('4.4 RP Margin Adjustment'!$AL44=1,+K306,0)</f>
        <v>0</v>
      </c>
      <c r="L319" s="1291">
        <f>IF('4.4 RP Margin Adjustment'!$AL44=1,+L306,0)</f>
        <v>0</v>
      </c>
      <c r="M319" s="1291">
        <f>IF('4.4 RP Margin Adjustment'!$AL44=1,+M306,0)</f>
        <v>0</v>
      </c>
      <c r="N319" s="1292">
        <f t="shared" si="227"/>
        <v>0</v>
      </c>
      <c r="O319" s="1293">
        <f>IF('4.4 RP Margin Adjustment'!$AL44=1,+O306,0)</f>
        <v>0</v>
      </c>
      <c r="P319" s="1291">
        <f>IF('4.4 RP Margin Adjustment'!$AL44=1,+P306,0)</f>
        <v>0</v>
      </c>
      <c r="Q319" s="1291">
        <f>IF('4.4 RP Margin Adjustment'!$AL44=1,+Q306,0)</f>
        <v>0</v>
      </c>
      <c r="R319" s="1291">
        <f>IF('4.4 RP Margin Adjustment'!$AL44=1,+R306,0)</f>
        <v>0</v>
      </c>
      <c r="S319" s="1291">
        <f>IF('4.4 RP Margin Adjustment'!$AL44=1,+S306,0)</f>
        <v>0</v>
      </c>
      <c r="T319" s="1291">
        <f>IF('4.4 RP Margin Adjustment'!$AL44=1,+T306,0)</f>
        <v>0</v>
      </c>
      <c r="U319" s="1291">
        <f>IF('4.4 RP Margin Adjustment'!$AL44=1,+U306,0)</f>
        <v>0</v>
      </c>
      <c r="V319" s="1291">
        <f>IF('4.4 RP Margin Adjustment'!$AL44=1,+V306,0)</f>
        <v>0</v>
      </c>
      <c r="W319" s="1291">
        <f>IF('4.4 RP Margin Adjustment'!$AL44=1,+W306,0)</f>
        <v>0</v>
      </c>
      <c r="X319" s="1291">
        <f>IF('4.4 RP Margin Adjustment'!$AL44=1,+X306,0)</f>
        <v>0</v>
      </c>
      <c r="Y319" s="1291">
        <f>IF('4.4 RP Margin Adjustment'!$AL44=1,+Y306,0)</f>
        <v>0</v>
      </c>
      <c r="Z319" s="1291">
        <f>IF('4.4 RP Margin Adjustment'!$AL44=1,+Z306,0)</f>
        <v>0</v>
      </c>
      <c r="AA319" s="1291">
        <f>IF('4.4 RP Margin Adjustment'!$AL44=1,+AA306,0)</f>
        <v>0</v>
      </c>
      <c r="AB319" s="1291">
        <f>IF('4.4 RP Margin Adjustment'!$AL44=1,+AB306,0)</f>
        <v>0</v>
      </c>
      <c r="AC319" s="1291">
        <f>IF('4.4 RP Margin Adjustment'!$AL44=1,+AC306,0)</f>
        <v>0</v>
      </c>
      <c r="AD319" s="1294">
        <f t="shared" si="228"/>
        <v>0</v>
      </c>
      <c r="AE319" s="1295">
        <f t="shared" si="229"/>
        <v>0</v>
      </c>
      <c r="AF319" s="1290">
        <f>IF('4.4 RP Margin Adjustment'!$AL44=1,+AF306,0)</f>
        <v>0</v>
      </c>
      <c r="AG319" s="1291">
        <f>IF('4.4 RP Margin Adjustment'!$AL44=1,+AG306,0)</f>
        <v>0</v>
      </c>
      <c r="AH319" s="1296">
        <f>IF('4.4 RP Margin Adjustment'!$AL44=1,+AH306,0)</f>
        <v>0</v>
      </c>
      <c r="AI319" s="1296">
        <f>IF('4.4 RP Margin Adjustment'!$AL44=1,+AI306,0)</f>
        <v>0</v>
      </c>
      <c r="AJ319" s="1290">
        <f>IF('4.4 RP Margin Adjustment'!$AL44=1,+AJ306,0)</f>
        <v>0</v>
      </c>
      <c r="AK319" s="1296">
        <f>IF('4.4 RP Margin Adjustment'!$AL44=1,+AK306,0)</f>
        <v>0</v>
      </c>
      <c r="AL319" s="1290">
        <f>IF('4.4 RP Margin Adjustment'!$AL44=1,+AL306,0)</f>
        <v>0</v>
      </c>
      <c r="AM319" s="1296">
        <f>IF('4.4 RP Margin Adjustment'!$AL44=1,+AM306,0)</f>
        <v>0</v>
      </c>
      <c r="AN319" s="1295">
        <f t="shared" si="230"/>
        <v>0</v>
      </c>
      <c r="AO319" s="264"/>
      <c r="AU319" s="130"/>
      <c r="AV319" s="130"/>
      <c r="AW319" s="130"/>
    </row>
    <row r="320" spans="1:49" s="157" customFormat="1" ht="14.25">
      <c r="A320" s="130"/>
      <c r="B320" s="130"/>
      <c r="C320" s="130"/>
      <c r="D320" s="130"/>
      <c r="E320" s="174"/>
      <c r="F320" s="145" t="str">
        <f>'Names and date input'!$D$36</f>
        <v>RP9</v>
      </c>
      <c r="G320" s="256"/>
      <c r="H320" s="1293">
        <f>IF('4.4 RP Margin Adjustment'!$AL45=1,+H307,0)</f>
        <v>0</v>
      </c>
      <c r="I320" s="1291">
        <f>IF('4.4 RP Margin Adjustment'!$AL45=1,+I307,0)</f>
        <v>0</v>
      </c>
      <c r="J320" s="1291">
        <f>IF('4.4 RP Margin Adjustment'!$AL45=1,+J307,0)</f>
        <v>0</v>
      </c>
      <c r="K320" s="1291">
        <f>IF('4.4 RP Margin Adjustment'!$AL45=1,+K307,0)</f>
        <v>0</v>
      </c>
      <c r="L320" s="1291">
        <f>IF('4.4 RP Margin Adjustment'!$AL45=1,+L307,0)</f>
        <v>0</v>
      </c>
      <c r="M320" s="1291">
        <f>IF('4.4 RP Margin Adjustment'!$AL45=1,+M307,0)</f>
        <v>0</v>
      </c>
      <c r="N320" s="1292">
        <f t="shared" si="227"/>
        <v>0</v>
      </c>
      <c r="O320" s="1293">
        <f>IF('4.4 RP Margin Adjustment'!$AL45=1,+O307,0)</f>
        <v>0</v>
      </c>
      <c r="P320" s="1291">
        <f>IF('4.4 RP Margin Adjustment'!$AL45=1,+P307,0)</f>
        <v>0</v>
      </c>
      <c r="Q320" s="1291">
        <f>IF('4.4 RP Margin Adjustment'!$AL45=1,+Q307,0)</f>
        <v>0</v>
      </c>
      <c r="R320" s="1291">
        <f>IF('4.4 RP Margin Adjustment'!$AL45=1,+R307,0)</f>
        <v>0</v>
      </c>
      <c r="S320" s="1291">
        <f>IF('4.4 RP Margin Adjustment'!$AL45=1,+S307,0)</f>
        <v>0</v>
      </c>
      <c r="T320" s="1291">
        <f>IF('4.4 RP Margin Adjustment'!$AL45=1,+T307,0)</f>
        <v>0</v>
      </c>
      <c r="U320" s="1291">
        <f>IF('4.4 RP Margin Adjustment'!$AL45=1,+U307,0)</f>
        <v>0</v>
      </c>
      <c r="V320" s="1291">
        <f>IF('4.4 RP Margin Adjustment'!$AL45=1,+V307,0)</f>
        <v>0</v>
      </c>
      <c r="W320" s="1291">
        <f>IF('4.4 RP Margin Adjustment'!$AL45=1,+W307,0)</f>
        <v>0</v>
      </c>
      <c r="X320" s="1291">
        <f>IF('4.4 RP Margin Adjustment'!$AL45=1,+X307,0)</f>
        <v>0</v>
      </c>
      <c r="Y320" s="1291">
        <f>IF('4.4 RP Margin Adjustment'!$AL45=1,+Y307,0)</f>
        <v>0</v>
      </c>
      <c r="Z320" s="1291">
        <f>IF('4.4 RP Margin Adjustment'!$AL45=1,+Z307,0)</f>
        <v>0</v>
      </c>
      <c r="AA320" s="1291">
        <f>IF('4.4 RP Margin Adjustment'!$AL45=1,+AA307,0)</f>
        <v>0</v>
      </c>
      <c r="AB320" s="1291">
        <f>IF('4.4 RP Margin Adjustment'!$AL45=1,+AB307,0)</f>
        <v>0</v>
      </c>
      <c r="AC320" s="1291">
        <f>IF('4.4 RP Margin Adjustment'!$AL45=1,+AC307,0)</f>
        <v>0</v>
      </c>
      <c r="AD320" s="1294">
        <f t="shared" si="228"/>
        <v>0</v>
      </c>
      <c r="AE320" s="1295">
        <f t="shared" si="229"/>
        <v>0</v>
      </c>
      <c r="AF320" s="1290">
        <f>IF('4.4 RP Margin Adjustment'!$AL45=1,+AF307,0)</f>
        <v>0</v>
      </c>
      <c r="AG320" s="1291">
        <f>IF('4.4 RP Margin Adjustment'!$AL45=1,+AG307,0)</f>
        <v>0</v>
      </c>
      <c r="AH320" s="1296">
        <f>IF('4.4 RP Margin Adjustment'!$AL45=1,+AH307,0)</f>
        <v>0</v>
      </c>
      <c r="AI320" s="1296">
        <f>IF('4.4 RP Margin Adjustment'!$AL45=1,+AI307,0)</f>
        <v>0</v>
      </c>
      <c r="AJ320" s="1290">
        <f>IF('4.4 RP Margin Adjustment'!$AL45=1,+AJ307,0)</f>
        <v>0</v>
      </c>
      <c r="AK320" s="1296">
        <f>IF('4.4 RP Margin Adjustment'!$AL45=1,+AK307,0)</f>
        <v>0</v>
      </c>
      <c r="AL320" s="1290">
        <f>IF('4.4 RP Margin Adjustment'!$AL45=1,+AL307,0)</f>
        <v>0</v>
      </c>
      <c r="AM320" s="1296">
        <f>IF('4.4 RP Margin Adjustment'!$AL45=1,+AM307,0)</f>
        <v>0</v>
      </c>
      <c r="AN320" s="1295">
        <f t="shared" si="230"/>
        <v>0</v>
      </c>
      <c r="AO320" s="264"/>
      <c r="AU320" s="130"/>
      <c r="AV320" s="130"/>
      <c r="AW320" s="130"/>
    </row>
    <row r="321" spans="1:49" s="157" customFormat="1" thickBot="1">
      <c r="A321" s="130"/>
      <c r="B321" s="130"/>
      <c r="C321" s="130"/>
      <c r="D321" s="130"/>
      <c r="E321" s="174"/>
      <c r="F321" s="145" t="str">
        <f>'Names and date input'!$D$37</f>
        <v>RP10</v>
      </c>
      <c r="G321" s="256"/>
      <c r="H321" s="1293">
        <f>IF('4.4 RP Margin Adjustment'!$AL46=1,+H308,0)</f>
        <v>0</v>
      </c>
      <c r="I321" s="1291">
        <f>IF('4.4 RP Margin Adjustment'!$AL46=1,+I308,0)</f>
        <v>0</v>
      </c>
      <c r="J321" s="1291">
        <f>IF('4.4 RP Margin Adjustment'!$AL46=1,+J308,0)</f>
        <v>0</v>
      </c>
      <c r="K321" s="1291">
        <f>IF('4.4 RP Margin Adjustment'!$AL46=1,+K308,0)</f>
        <v>0</v>
      </c>
      <c r="L321" s="1291">
        <f>IF('4.4 RP Margin Adjustment'!$AL46=1,+L308,0)</f>
        <v>0</v>
      </c>
      <c r="M321" s="1291">
        <f>IF('4.4 RP Margin Adjustment'!$AL46=1,+M308,0)</f>
        <v>0</v>
      </c>
      <c r="N321" s="1292">
        <f t="shared" si="227"/>
        <v>0</v>
      </c>
      <c r="O321" s="1293">
        <f>IF('4.4 RP Margin Adjustment'!$AL46=1,+O308,0)</f>
        <v>0</v>
      </c>
      <c r="P321" s="1291">
        <f>IF('4.4 RP Margin Adjustment'!$AL46=1,+P308,0)</f>
        <v>0</v>
      </c>
      <c r="Q321" s="1291">
        <f>IF('4.4 RP Margin Adjustment'!$AL46=1,+Q308,0)</f>
        <v>0</v>
      </c>
      <c r="R321" s="1291">
        <f>IF('4.4 RP Margin Adjustment'!$AL46=1,+R308,0)</f>
        <v>0</v>
      </c>
      <c r="S321" s="1291">
        <f>IF('4.4 RP Margin Adjustment'!$AL46=1,+S308,0)</f>
        <v>0</v>
      </c>
      <c r="T321" s="1291">
        <f>IF('4.4 RP Margin Adjustment'!$AL46=1,+T308,0)</f>
        <v>0</v>
      </c>
      <c r="U321" s="1291">
        <f>IF('4.4 RP Margin Adjustment'!$AL46=1,+U308,0)</f>
        <v>0</v>
      </c>
      <c r="V321" s="1291">
        <f>IF('4.4 RP Margin Adjustment'!$AL46=1,+V308,0)</f>
        <v>0</v>
      </c>
      <c r="W321" s="1291">
        <f>IF('4.4 RP Margin Adjustment'!$AL46=1,+W308,0)</f>
        <v>0</v>
      </c>
      <c r="X321" s="1291">
        <f>IF('4.4 RP Margin Adjustment'!$AL46=1,+X308,0)</f>
        <v>0</v>
      </c>
      <c r="Y321" s="1291">
        <f>IF('4.4 RP Margin Adjustment'!$AL46=1,+Y308,0)</f>
        <v>0</v>
      </c>
      <c r="Z321" s="1291">
        <f>IF('4.4 RP Margin Adjustment'!$AL46=1,+Z308,0)</f>
        <v>0</v>
      </c>
      <c r="AA321" s="1291">
        <f>IF('4.4 RP Margin Adjustment'!$AL46=1,+AA308,0)</f>
        <v>0</v>
      </c>
      <c r="AB321" s="1291">
        <f>IF('4.4 RP Margin Adjustment'!$AL46=1,+AB308,0)</f>
        <v>0</v>
      </c>
      <c r="AC321" s="1291">
        <f>IF('4.4 RP Margin Adjustment'!$AL46=1,+AC308,0)</f>
        <v>0</v>
      </c>
      <c r="AD321" s="1294">
        <f t="shared" si="228"/>
        <v>0</v>
      </c>
      <c r="AE321" s="1295">
        <f t="shared" si="229"/>
        <v>0</v>
      </c>
      <c r="AF321" s="1290">
        <f>IF('4.4 RP Margin Adjustment'!$AL46=1,+AF308,0)</f>
        <v>0</v>
      </c>
      <c r="AG321" s="1291">
        <f>IF('4.4 RP Margin Adjustment'!$AL46=1,+AG308,0)</f>
        <v>0</v>
      </c>
      <c r="AH321" s="1296">
        <f>IF('4.4 RP Margin Adjustment'!$AL46=1,+AH308,0)</f>
        <v>0</v>
      </c>
      <c r="AI321" s="1296">
        <f>IF('4.4 RP Margin Adjustment'!$AL46=1,+AI308,0)</f>
        <v>0</v>
      </c>
      <c r="AJ321" s="1290">
        <f>IF('4.4 RP Margin Adjustment'!$AL46=1,+AJ308,0)</f>
        <v>0</v>
      </c>
      <c r="AK321" s="1296">
        <f>IF('4.4 RP Margin Adjustment'!$AL46=1,+AK308,0)</f>
        <v>0</v>
      </c>
      <c r="AL321" s="1290">
        <f>IF('4.4 RP Margin Adjustment'!$AL46=1,+AL308,0)</f>
        <v>0</v>
      </c>
      <c r="AM321" s="1296">
        <f>IF('4.4 RP Margin Adjustment'!$AL46=1,+AM308,0)</f>
        <v>0</v>
      </c>
      <c r="AN321" s="1295">
        <f t="shared" si="230"/>
        <v>0</v>
      </c>
      <c r="AO321" s="264"/>
      <c r="AU321" s="130"/>
      <c r="AV321" s="130"/>
      <c r="AW321" s="130"/>
    </row>
    <row r="322" spans="1:49" s="157" customFormat="1" thickBot="1">
      <c r="A322" s="130"/>
      <c r="B322" s="130"/>
      <c r="C322" s="130"/>
      <c r="D322" s="130"/>
      <c r="E322" s="1308" t="s">
        <v>1162</v>
      </c>
      <c r="F322" s="1305"/>
      <c r="G322" s="1560"/>
      <c r="H322" s="1559">
        <f>SUM(H312:H321)</f>
        <v>0</v>
      </c>
      <c r="I322" s="1307">
        <f t="shared" ref="I322:AN322" si="231">SUM(I312:I321)</f>
        <v>0</v>
      </c>
      <c r="J322" s="1307">
        <f t="shared" si="231"/>
        <v>0</v>
      </c>
      <c r="K322" s="1307">
        <f t="shared" si="231"/>
        <v>0</v>
      </c>
      <c r="L322" s="1307">
        <f t="shared" si="231"/>
        <v>0</v>
      </c>
      <c r="M322" s="1307">
        <f t="shared" si="231"/>
        <v>0</v>
      </c>
      <c r="N322" s="1307">
        <f t="shared" si="231"/>
        <v>0</v>
      </c>
      <c r="O322" s="1307">
        <f t="shared" si="231"/>
        <v>0</v>
      </c>
      <c r="P322" s="1307">
        <f t="shared" si="231"/>
        <v>0</v>
      </c>
      <c r="Q322" s="1307">
        <f t="shared" si="231"/>
        <v>0</v>
      </c>
      <c r="R322" s="1307">
        <f t="shared" si="231"/>
        <v>0</v>
      </c>
      <c r="S322" s="1307">
        <f t="shared" si="231"/>
        <v>0</v>
      </c>
      <c r="T322" s="1307">
        <f t="shared" si="231"/>
        <v>0</v>
      </c>
      <c r="U322" s="1307">
        <f t="shared" si="231"/>
        <v>0</v>
      </c>
      <c r="V322" s="1307">
        <f t="shared" si="231"/>
        <v>0</v>
      </c>
      <c r="W322" s="1307">
        <f t="shared" si="231"/>
        <v>0</v>
      </c>
      <c r="X322" s="1307">
        <f t="shared" si="231"/>
        <v>0</v>
      </c>
      <c r="Y322" s="1307">
        <f t="shared" si="231"/>
        <v>0</v>
      </c>
      <c r="Z322" s="1307">
        <f t="shared" si="231"/>
        <v>0</v>
      </c>
      <c r="AA322" s="1307">
        <f t="shared" si="231"/>
        <v>0</v>
      </c>
      <c r="AB322" s="1307">
        <f t="shared" si="231"/>
        <v>0</v>
      </c>
      <c r="AC322" s="1307">
        <f t="shared" si="231"/>
        <v>0</v>
      </c>
      <c r="AD322" s="1307">
        <f t="shared" si="231"/>
        <v>0</v>
      </c>
      <c r="AE322" s="1307">
        <f t="shared" si="231"/>
        <v>0</v>
      </c>
      <c r="AF322" s="1307">
        <f t="shared" si="231"/>
        <v>0</v>
      </c>
      <c r="AG322" s="1307">
        <f t="shared" si="231"/>
        <v>0</v>
      </c>
      <c r="AH322" s="1307">
        <f t="shared" si="231"/>
        <v>0</v>
      </c>
      <c r="AI322" s="1307">
        <f>SUM(AI312:AI321)</f>
        <v>0</v>
      </c>
      <c r="AJ322" s="1307">
        <f t="shared" si="231"/>
        <v>0</v>
      </c>
      <c r="AK322" s="1307">
        <f t="shared" si="231"/>
        <v>0</v>
      </c>
      <c r="AL322" s="1307">
        <f t="shared" si="231"/>
        <v>0</v>
      </c>
      <c r="AM322" s="1307">
        <f t="shared" si="231"/>
        <v>0</v>
      </c>
      <c r="AN322" s="1306">
        <f t="shared" si="231"/>
        <v>0</v>
      </c>
      <c r="AO322" s="264"/>
      <c r="AU322" s="130"/>
      <c r="AV322" s="130"/>
      <c r="AW322" s="130"/>
    </row>
    <row r="323" spans="1:49" s="157" customFormat="1" thickBot="1">
      <c r="A323" s="145"/>
      <c r="B323" s="147"/>
      <c r="C323" s="145"/>
      <c r="D323" s="145"/>
      <c r="E323" s="145"/>
      <c r="F323" s="146"/>
      <c r="G323" s="145"/>
      <c r="H323" s="1575"/>
      <c r="I323" s="1576">
        <f>SUM(H322:I322)</f>
        <v>0</v>
      </c>
      <c r="J323" s="1575"/>
      <c r="K323" s="1575"/>
      <c r="L323" s="1575"/>
      <c r="M323" s="1576">
        <f>SUM(J322:M322)</f>
        <v>0</v>
      </c>
      <c r="N323" s="1575"/>
      <c r="O323" s="1575"/>
      <c r="P323" s="1575"/>
      <c r="Q323" s="1575"/>
      <c r="R323" s="1575"/>
      <c r="S323" s="1575"/>
      <c r="T323" s="1575"/>
      <c r="U323" s="1575"/>
      <c r="V323" s="1575"/>
      <c r="W323" s="1575"/>
      <c r="X323" s="1575"/>
      <c r="Y323" s="1575"/>
      <c r="Z323" s="1575"/>
      <c r="AA323" s="1575"/>
      <c r="AB323" s="1575"/>
      <c r="AC323" s="1575"/>
      <c r="AD323" s="1576">
        <f>+AD322</f>
        <v>0</v>
      </c>
      <c r="AE323" s="1575"/>
      <c r="AF323" s="1575"/>
      <c r="AG323" s="1575"/>
      <c r="AH323" s="1575"/>
      <c r="AI323" s="1575"/>
      <c r="AJ323" s="1575"/>
      <c r="AK323" s="1575"/>
      <c r="AL323" s="1575"/>
      <c r="AM323" s="1575"/>
      <c r="AN323" s="1575"/>
      <c r="AO323" s="264"/>
      <c r="AU323" s="130"/>
      <c r="AV323" s="130"/>
      <c r="AW323" s="130"/>
    </row>
    <row r="324" spans="1:49" ht="15.75" thickBot="1">
      <c r="F324" s="2114"/>
      <c r="G324" s="2114"/>
      <c r="H324" s="2114"/>
      <c r="I324" s="2114"/>
      <c r="J324" s="2114"/>
      <c r="K324" s="2114"/>
      <c r="L324" s="2114"/>
      <c r="M324" s="2114"/>
      <c r="N324" s="2115"/>
      <c r="O324" s="2114"/>
      <c r="P324" s="2114"/>
      <c r="Q324" s="2114"/>
      <c r="R324" s="2114"/>
      <c r="S324" s="2114"/>
      <c r="T324" s="2114"/>
      <c r="U324" s="2114"/>
      <c r="V324" s="2114"/>
      <c r="W324" s="2114"/>
      <c r="X324" s="2114"/>
      <c r="Y324" s="2114"/>
      <c r="Z324" s="2114"/>
      <c r="AA324" s="2114"/>
      <c r="AB324" s="2114"/>
      <c r="AC324" s="2114"/>
      <c r="AD324" s="2114"/>
      <c r="AE324" s="2114"/>
      <c r="AF324" s="2114"/>
      <c r="AG324" s="2114"/>
      <c r="AH324" s="2114"/>
      <c r="AI324" s="2114"/>
      <c r="AJ324" s="2114"/>
      <c r="AK324" s="2114"/>
      <c r="AL324" s="2114"/>
      <c r="AM324" s="2114"/>
      <c r="AN324" s="2114"/>
      <c r="AO324" s="2116"/>
      <c r="AP324" s="2116"/>
      <c r="AQ324" s="2116"/>
      <c r="AR324" s="2116"/>
    </row>
    <row r="325" spans="1:49" ht="16.5" thickTop="1" thickBot="1">
      <c r="F325" s="2117"/>
      <c r="G325" s="2117"/>
      <c r="H325" s="2117"/>
      <c r="I325" s="2117"/>
      <c r="J325" s="2117"/>
      <c r="K325" s="2117"/>
      <c r="L325" s="2117"/>
      <c r="M325" s="2117"/>
      <c r="N325" s="2118"/>
      <c r="O325" s="2117"/>
      <c r="P325" s="2117"/>
      <c r="Q325" s="2117"/>
      <c r="R325" s="2117"/>
      <c r="S325" s="2117"/>
      <c r="T325" s="2117"/>
      <c r="U325" s="2117"/>
      <c r="V325" s="2117"/>
      <c r="W325" s="2117"/>
      <c r="X325" s="2117"/>
      <c r="Y325" s="2117"/>
      <c r="Z325" s="2117"/>
      <c r="AA325" s="2117"/>
      <c r="AB325" s="2117"/>
      <c r="AC325" s="2117"/>
      <c r="AD325" s="2117"/>
      <c r="AE325" s="2117"/>
      <c r="AF325" s="2117"/>
      <c r="AG325" s="2117"/>
      <c r="AH325" s="2117"/>
      <c r="AI325" s="2117"/>
      <c r="AJ325" s="2117"/>
      <c r="AK325" s="2117"/>
      <c r="AL325" s="2117"/>
      <c r="AM325" s="2117"/>
      <c r="AN325" s="2117"/>
      <c r="AO325" s="2119"/>
      <c r="AP325" s="2119"/>
      <c r="AQ325" s="2119"/>
      <c r="AR325" s="2119"/>
    </row>
    <row r="326" spans="1:49" ht="18">
      <c r="B326" s="1337" t="s">
        <v>793</v>
      </c>
      <c r="C326" s="1338"/>
      <c r="D326" s="1338"/>
      <c r="E326" s="166"/>
      <c r="F326" s="166"/>
      <c r="G326" s="166"/>
      <c r="H326" s="2120" t="s">
        <v>167</v>
      </c>
      <c r="I326" s="2121"/>
      <c r="J326" s="1339" t="s">
        <v>481</v>
      </c>
      <c r="L326" s="126"/>
      <c r="N326" s="112"/>
      <c r="AM326" s="130"/>
      <c r="AN326" s="130"/>
    </row>
    <row r="327" spans="1:49" ht="14.25">
      <c r="B327" s="161"/>
      <c r="C327" s="2912">
        <v>1</v>
      </c>
      <c r="D327" s="2912"/>
      <c r="E327" s="128"/>
      <c r="F327" s="1335"/>
      <c r="G327" s="1091"/>
      <c r="H327" s="2909">
        <v>39296</v>
      </c>
      <c r="I327" s="2910"/>
      <c r="J327" s="1340"/>
      <c r="K327" s="130"/>
      <c r="L327" s="562"/>
      <c r="M327" s="1334"/>
      <c r="N327" s="1334"/>
      <c r="O327" s="1334"/>
      <c r="P327" s="1334"/>
      <c r="Q327" s="1334"/>
      <c r="R327" s="1334"/>
      <c r="S327" s="1334"/>
      <c r="T327" s="1334"/>
      <c r="U327" s="1334"/>
      <c r="V327" s="1334"/>
      <c r="W327" s="1334"/>
      <c r="X327" s="1334"/>
      <c r="Y327" s="1334"/>
      <c r="Z327" s="1334"/>
      <c r="AA327" s="1334"/>
      <c r="AB327" s="562"/>
      <c r="AC327" s="562"/>
      <c r="AD327" s="1334"/>
      <c r="AE327" s="1334"/>
      <c r="AF327" s="1334"/>
      <c r="AG327" s="1334"/>
      <c r="AH327" s="1334"/>
      <c r="AI327" s="1334"/>
      <c r="AJ327" s="1334"/>
      <c r="AK327" s="1334"/>
      <c r="AL327" s="562"/>
      <c r="AM327" s="130"/>
      <c r="AN327" s="664"/>
      <c r="AO327" s="664"/>
      <c r="AP327" s="664"/>
    </row>
    <row r="328" spans="1:49" ht="14.25">
      <c r="B328" s="161"/>
      <c r="C328" s="2912">
        <f>+C327+1</f>
        <v>2</v>
      </c>
      <c r="D328" s="2912">
        <f>+C327+1</f>
        <v>2</v>
      </c>
      <c r="E328" s="128"/>
      <c r="F328" s="1335"/>
      <c r="G328" s="1091"/>
      <c r="H328" s="2909">
        <v>39596</v>
      </c>
      <c r="I328" s="2910"/>
      <c r="J328" s="1340"/>
      <c r="K328" s="130"/>
      <c r="L328" s="562"/>
      <c r="M328" s="1334"/>
      <c r="N328" s="1334"/>
      <c r="O328" s="1334"/>
      <c r="P328" s="1334"/>
      <c r="Q328" s="1334"/>
      <c r="R328" s="1334"/>
      <c r="S328" s="1334"/>
      <c r="T328" s="1334"/>
      <c r="U328" s="1334"/>
      <c r="V328" s="1334"/>
      <c r="W328" s="1334"/>
      <c r="X328" s="1334"/>
      <c r="Y328" s="1334"/>
      <c r="Z328" s="1334"/>
      <c r="AA328" s="1334"/>
      <c r="AB328" s="562"/>
      <c r="AC328" s="562"/>
      <c r="AD328" s="1334"/>
      <c r="AE328" s="1334"/>
      <c r="AF328" s="1334"/>
      <c r="AG328" s="1334"/>
      <c r="AH328" s="1334"/>
      <c r="AI328" s="1334"/>
      <c r="AJ328" s="1334"/>
      <c r="AK328" s="1334"/>
      <c r="AL328" s="562"/>
      <c r="AM328" s="130"/>
      <c r="AN328" s="664"/>
      <c r="AO328" s="664"/>
      <c r="AP328" s="664"/>
    </row>
    <row r="329" spans="1:49" ht="14.25">
      <c r="B329" s="161"/>
      <c r="C329" s="2912">
        <f t="shared" ref="C329:C346" si="232">+C328+1</f>
        <v>3</v>
      </c>
      <c r="D329" s="2912">
        <f t="shared" ref="D329:D346" si="233">+C328+1</f>
        <v>3</v>
      </c>
      <c r="E329" s="128"/>
      <c r="F329" s="1335"/>
      <c r="G329" s="1091"/>
      <c r="H329" s="2909">
        <v>39623</v>
      </c>
      <c r="I329" s="2910"/>
      <c r="J329" s="1340"/>
      <c r="K329" s="130"/>
      <c r="L329" s="562"/>
      <c r="M329" s="1334"/>
      <c r="N329" s="1334"/>
      <c r="O329" s="1334"/>
      <c r="P329" s="1334"/>
      <c r="Q329" s="1334"/>
      <c r="R329" s="1334"/>
      <c r="S329" s="1334"/>
      <c r="T329" s="1334"/>
      <c r="U329" s="1334"/>
      <c r="V329" s="1334"/>
      <c r="W329" s="1334"/>
      <c r="X329" s="1334"/>
      <c r="Y329" s="1334"/>
      <c r="Z329" s="1334"/>
      <c r="AA329" s="1334"/>
      <c r="AB329" s="562"/>
      <c r="AC329" s="562"/>
      <c r="AD329" s="1334"/>
      <c r="AE329" s="1334"/>
      <c r="AF329" s="1334"/>
      <c r="AG329" s="1334"/>
      <c r="AH329" s="1334"/>
      <c r="AI329" s="1334"/>
      <c r="AJ329" s="1334"/>
      <c r="AK329" s="1334"/>
      <c r="AL329" s="562"/>
      <c r="AM329" s="130"/>
      <c r="AN329" s="664"/>
      <c r="AO329" s="664"/>
      <c r="AP329" s="664"/>
    </row>
    <row r="330" spans="1:49" ht="14.25">
      <c r="B330" s="161"/>
      <c r="C330" s="2912">
        <f t="shared" si="232"/>
        <v>4</v>
      </c>
      <c r="D330" s="2912">
        <f t="shared" si="233"/>
        <v>4</v>
      </c>
      <c r="E330" s="128"/>
      <c r="F330" s="1335"/>
      <c r="G330" s="1091"/>
      <c r="H330" s="2909"/>
      <c r="I330" s="2910"/>
      <c r="J330" s="1340"/>
      <c r="K330" s="130"/>
      <c r="L330" s="562"/>
      <c r="M330" s="1334"/>
      <c r="N330" s="1334"/>
      <c r="O330" s="1334"/>
      <c r="P330" s="1334"/>
      <c r="Q330" s="1334"/>
      <c r="R330" s="1334"/>
      <c r="S330" s="1334"/>
      <c r="T330" s="1334"/>
      <c r="U330" s="1334"/>
      <c r="V330" s="1334"/>
      <c r="W330" s="1334"/>
      <c r="X330" s="1334"/>
      <c r="Y330" s="1334"/>
      <c r="Z330" s="1334"/>
      <c r="AA330" s="1334"/>
      <c r="AB330" s="562"/>
      <c r="AC330" s="562"/>
      <c r="AD330" s="1334"/>
      <c r="AE330" s="1334"/>
      <c r="AF330" s="1334"/>
      <c r="AG330" s="1334"/>
      <c r="AH330" s="1334"/>
      <c r="AI330" s="1334"/>
      <c r="AJ330" s="1334"/>
      <c r="AK330" s="1334"/>
      <c r="AL330" s="562"/>
      <c r="AM330" s="130"/>
      <c r="AN330" s="664"/>
      <c r="AO330" s="664"/>
      <c r="AP330" s="664"/>
    </row>
    <row r="331" spans="1:49" ht="14.25">
      <c r="B331" s="161"/>
      <c r="C331" s="2912">
        <f t="shared" si="232"/>
        <v>5</v>
      </c>
      <c r="D331" s="2912">
        <f t="shared" si="233"/>
        <v>5</v>
      </c>
      <c r="E331" s="128"/>
      <c r="F331" s="1335"/>
      <c r="G331" s="1091"/>
      <c r="H331" s="2909"/>
      <c r="I331" s="2910"/>
      <c r="J331" s="1340"/>
      <c r="K331" s="130"/>
      <c r="L331" s="562"/>
      <c r="M331" s="1334"/>
      <c r="N331" s="1334"/>
      <c r="O331" s="1334"/>
      <c r="P331" s="1334"/>
      <c r="Q331" s="1334"/>
      <c r="R331" s="1334"/>
      <c r="S331" s="1334"/>
      <c r="T331" s="1334"/>
      <c r="U331" s="1334"/>
      <c r="V331" s="1334"/>
      <c r="W331" s="1334"/>
      <c r="X331" s="1334"/>
      <c r="Y331" s="1334"/>
      <c r="Z331" s="1334"/>
      <c r="AA331" s="1334"/>
      <c r="AB331" s="562"/>
      <c r="AC331" s="562"/>
      <c r="AD331" s="1334"/>
      <c r="AE331" s="1334"/>
      <c r="AF331" s="1334"/>
      <c r="AG331" s="1334"/>
      <c r="AH331" s="1334"/>
      <c r="AI331" s="1334"/>
      <c r="AJ331" s="1334"/>
      <c r="AK331" s="1334"/>
      <c r="AL331" s="562"/>
      <c r="AM331" s="130"/>
      <c r="AN331" s="664"/>
      <c r="AO331" s="664"/>
      <c r="AP331" s="664"/>
    </row>
    <row r="332" spans="1:49" ht="14.25">
      <c r="B332" s="161"/>
      <c r="C332" s="2912">
        <f t="shared" si="232"/>
        <v>6</v>
      </c>
      <c r="D332" s="2912">
        <f t="shared" si="233"/>
        <v>6</v>
      </c>
      <c r="E332" s="128"/>
      <c r="F332" s="1335"/>
      <c r="G332" s="1091"/>
      <c r="H332" s="2909"/>
      <c r="I332" s="2910"/>
      <c r="J332" s="1340"/>
      <c r="K332" s="130"/>
      <c r="L332" s="562"/>
      <c r="M332" s="1334"/>
      <c r="N332" s="1334"/>
      <c r="O332" s="1334"/>
      <c r="P332" s="1334"/>
      <c r="Q332" s="1334"/>
      <c r="R332" s="1334"/>
      <c r="S332" s="1334"/>
      <c r="T332" s="1334"/>
      <c r="U332" s="1334"/>
      <c r="V332" s="1334"/>
      <c r="W332" s="1334"/>
      <c r="X332" s="1334"/>
      <c r="Y332" s="1334"/>
      <c r="Z332" s="1334"/>
      <c r="AA332" s="1334"/>
      <c r="AB332" s="562"/>
      <c r="AC332" s="562"/>
      <c r="AD332" s="1334"/>
      <c r="AE332" s="1334"/>
      <c r="AF332" s="1334"/>
      <c r="AG332" s="1334"/>
      <c r="AH332" s="1334"/>
      <c r="AI332" s="1334"/>
      <c r="AJ332" s="1334"/>
      <c r="AK332" s="1334"/>
      <c r="AL332" s="562"/>
      <c r="AM332" s="130"/>
      <c r="AN332" s="664"/>
      <c r="AO332" s="664"/>
      <c r="AP332" s="664"/>
    </row>
    <row r="333" spans="1:49" ht="14.25">
      <c r="B333" s="161"/>
      <c r="C333" s="2912">
        <f t="shared" si="232"/>
        <v>7</v>
      </c>
      <c r="D333" s="2912">
        <f t="shared" si="233"/>
        <v>7</v>
      </c>
      <c r="E333" s="128"/>
      <c r="F333" s="1335"/>
      <c r="G333" s="1091"/>
      <c r="H333" s="2909"/>
      <c r="I333" s="2910"/>
      <c r="J333" s="1340"/>
      <c r="K333" s="130"/>
      <c r="L333" s="562"/>
      <c r="M333" s="1334"/>
      <c r="N333" s="1334"/>
      <c r="O333" s="1334"/>
      <c r="P333" s="1334"/>
      <c r="Q333" s="1334"/>
      <c r="R333" s="1334"/>
      <c r="S333" s="1334"/>
      <c r="T333" s="1334"/>
      <c r="U333" s="1334"/>
      <c r="V333" s="1334"/>
      <c r="W333" s="1334"/>
      <c r="X333" s="1334"/>
      <c r="Y333" s="1334"/>
      <c r="Z333" s="1334"/>
      <c r="AA333" s="1334"/>
      <c r="AB333" s="562"/>
      <c r="AC333" s="562"/>
      <c r="AD333" s="1334"/>
      <c r="AE333" s="1334"/>
      <c r="AF333" s="1334"/>
      <c r="AG333" s="1334"/>
      <c r="AH333" s="1334"/>
      <c r="AI333" s="1334"/>
      <c r="AJ333" s="1334"/>
      <c r="AK333" s="1334"/>
      <c r="AL333" s="562"/>
      <c r="AM333" s="130"/>
      <c r="AN333" s="664"/>
      <c r="AO333" s="664"/>
      <c r="AP333" s="664"/>
    </row>
    <row r="334" spans="1:49" ht="14.25">
      <c r="B334" s="161"/>
      <c r="C334" s="2912">
        <f t="shared" si="232"/>
        <v>8</v>
      </c>
      <c r="D334" s="2912">
        <f t="shared" si="233"/>
        <v>8</v>
      </c>
      <c r="E334" s="128"/>
      <c r="F334" s="1335"/>
      <c r="G334" s="1091"/>
      <c r="H334" s="2909"/>
      <c r="I334" s="2910"/>
      <c r="J334" s="1340"/>
      <c r="K334" s="130"/>
      <c r="L334" s="562"/>
      <c r="M334" s="1334"/>
      <c r="N334" s="1334"/>
      <c r="O334" s="1334"/>
      <c r="P334" s="1334"/>
      <c r="Q334" s="1334"/>
      <c r="R334" s="1334"/>
      <c r="S334" s="1334"/>
      <c r="T334" s="1334"/>
      <c r="U334" s="1334"/>
      <c r="V334" s="1334"/>
      <c r="W334" s="1334"/>
      <c r="X334" s="1334"/>
      <c r="Y334" s="1334"/>
      <c r="Z334" s="1334"/>
      <c r="AA334" s="1334"/>
      <c r="AB334" s="562"/>
      <c r="AC334" s="562"/>
      <c r="AD334" s="1334"/>
      <c r="AE334" s="1334"/>
      <c r="AF334" s="1334"/>
      <c r="AG334" s="1334"/>
      <c r="AH334" s="1334"/>
      <c r="AI334" s="1334"/>
      <c r="AJ334" s="1334"/>
      <c r="AK334" s="1334"/>
      <c r="AL334" s="562"/>
      <c r="AM334" s="130"/>
      <c r="AN334" s="664"/>
      <c r="AO334" s="664"/>
      <c r="AP334" s="664"/>
    </row>
    <row r="335" spans="1:49" ht="14.25">
      <c r="B335" s="161"/>
      <c r="C335" s="2912">
        <f t="shared" si="232"/>
        <v>9</v>
      </c>
      <c r="D335" s="2912">
        <f t="shared" si="233"/>
        <v>9</v>
      </c>
      <c r="E335" s="128"/>
      <c r="F335" s="1335"/>
      <c r="G335" s="1091"/>
      <c r="H335" s="2909"/>
      <c r="I335" s="2910"/>
      <c r="J335" s="1340"/>
      <c r="K335" s="130"/>
      <c r="L335" s="562"/>
      <c r="M335" s="1334"/>
      <c r="N335" s="1334"/>
      <c r="O335" s="1334"/>
      <c r="P335" s="1334"/>
      <c r="Q335" s="1334"/>
      <c r="R335" s="1334"/>
      <c r="S335" s="1334"/>
      <c r="T335" s="1334"/>
      <c r="U335" s="1334"/>
      <c r="V335" s="1334"/>
      <c r="W335" s="1334"/>
      <c r="X335" s="1334"/>
      <c r="Y335" s="1334"/>
      <c r="Z335" s="1334"/>
      <c r="AA335" s="1334"/>
      <c r="AB335" s="562"/>
      <c r="AC335" s="562"/>
      <c r="AD335" s="1334"/>
      <c r="AE335" s="1334"/>
      <c r="AF335" s="1334"/>
      <c r="AG335" s="1334"/>
      <c r="AH335" s="1334"/>
      <c r="AI335" s="1334"/>
      <c r="AJ335" s="1334"/>
      <c r="AK335" s="1334"/>
      <c r="AL335" s="562"/>
      <c r="AM335" s="130"/>
      <c r="AN335" s="664"/>
      <c r="AO335" s="664"/>
      <c r="AP335" s="664"/>
    </row>
    <row r="336" spans="1:49" ht="14.25">
      <c r="B336" s="161"/>
      <c r="C336" s="2912">
        <f t="shared" si="232"/>
        <v>10</v>
      </c>
      <c r="D336" s="2912">
        <f t="shared" si="233"/>
        <v>10</v>
      </c>
      <c r="E336" s="128"/>
      <c r="F336" s="1335"/>
      <c r="G336" s="1091"/>
      <c r="H336" s="2909"/>
      <c r="I336" s="2910"/>
      <c r="J336" s="1340"/>
      <c r="K336" s="130"/>
      <c r="L336" s="562"/>
      <c r="M336" s="1334"/>
      <c r="N336" s="1334"/>
      <c r="O336" s="1334"/>
      <c r="P336" s="1334"/>
      <c r="Q336" s="1334"/>
      <c r="R336" s="1334"/>
      <c r="S336" s="1334"/>
      <c r="T336" s="1334"/>
      <c r="U336" s="1334"/>
      <c r="V336" s="1334"/>
      <c r="W336" s="1334"/>
      <c r="X336" s="1334"/>
      <c r="Y336" s="1334"/>
      <c r="Z336" s="1334"/>
      <c r="AA336" s="1334"/>
      <c r="AB336" s="562"/>
      <c r="AC336" s="562"/>
      <c r="AD336" s="1334"/>
      <c r="AE336" s="1334"/>
      <c r="AF336" s="1334"/>
      <c r="AG336" s="1334"/>
      <c r="AH336" s="1334"/>
      <c r="AI336" s="1334"/>
      <c r="AJ336" s="1334"/>
      <c r="AK336" s="1334"/>
      <c r="AL336" s="562"/>
      <c r="AM336" s="130"/>
      <c r="AN336" s="664"/>
      <c r="AO336" s="664"/>
      <c r="AP336" s="664"/>
    </row>
    <row r="337" spans="2:42" ht="14.25">
      <c r="B337" s="161"/>
      <c r="C337" s="2912">
        <f t="shared" si="232"/>
        <v>11</v>
      </c>
      <c r="D337" s="2912">
        <f t="shared" si="233"/>
        <v>11</v>
      </c>
      <c r="E337" s="128"/>
      <c r="F337" s="1335"/>
      <c r="G337" s="1091"/>
      <c r="H337" s="2909"/>
      <c r="I337" s="2910"/>
      <c r="J337" s="1340"/>
      <c r="K337" s="130"/>
      <c r="L337" s="562"/>
      <c r="M337" s="1334"/>
      <c r="N337" s="1334"/>
      <c r="O337" s="1334"/>
      <c r="P337" s="1334"/>
      <c r="Q337" s="1334"/>
      <c r="R337" s="1334"/>
      <c r="S337" s="1334"/>
      <c r="T337" s="1334"/>
      <c r="U337" s="1334"/>
      <c r="V337" s="1334"/>
      <c r="W337" s="1334"/>
      <c r="X337" s="1334"/>
      <c r="Y337" s="1334"/>
      <c r="Z337" s="1334"/>
      <c r="AA337" s="1334"/>
      <c r="AB337" s="562"/>
      <c r="AC337" s="562"/>
      <c r="AD337" s="1334"/>
      <c r="AE337" s="1334"/>
      <c r="AF337" s="1334"/>
      <c r="AG337" s="1334"/>
      <c r="AH337" s="1334"/>
      <c r="AI337" s="1334"/>
      <c r="AJ337" s="1334"/>
      <c r="AK337" s="1334"/>
      <c r="AL337" s="562"/>
      <c r="AM337" s="130"/>
      <c r="AN337" s="664"/>
      <c r="AO337" s="664"/>
      <c r="AP337" s="664"/>
    </row>
    <row r="338" spans="2:42" ht="14.25">
      <c r="B338" s="161"/>
      <c r="C338" s="2912">
        <f t="shared" si="232"/>
        <v>12</v>
      </c>
      <c r="D338" s="2912">
        <f t="shared" si="233"/>
        <v>12</v>
      </c>
      <c r="E338" s="128"/>
      <c r="F338" s="1335"/>
      <c r="G338" s="1091"/>
      <c r="H338" s="2909"/>
      <c r="I338" s="2910"/>
      <c r="J338" s="1340"/>
      <c r="K338" s="130"/>
      <c r="L338" s="562"/>
      <c r="M338" s="1334"/>
      <c r="N338" s="1334"/>
      <c r="O338" s="1334"/>
      <c r="P338" s="1334"/>
      <c r="Q338" s="1334"/>
      <c r="R338" s="1334"/>
      <c r="S338" s="1334"/>
      <c r="T338" s="1334"/>
      <c r="U338" s="1334"/>
      <c r="V338" s="1334"/>
      <c r="W338" s="1334"/>
      <c r="X338" s="1334"/>
      <c r="Y338" s="1334"/>
      <c r="Z338" s="1334"/>
      <c r="AA338" s="1334"/>
      <c r="AB338" s="562"/>
      <c r="AC338" s="562"/>
      <c r="AD338" s="1334"/>
      <c r="AE338" s="1334"/>
      <c r="AF338" s="1334"/>
      <c r="AG338" s="1334"/>
      <c r="AH338" s="1334"/>
      <c r="AI338" s="1334"/>
      <c r="AJ338" s="1334"/>
      <c r="AK338" s="1334"/>
      <c r="AL338" s="562"/>
      <c r="AM338" s="130"/>
      <c r="AN338" s="664"/>
      <c r="AO338" s="664"/>
      <c r="AP338" s="664"/>
    </row>
    <row r="339" spans="2:42" ht="14.25">
      <c r="B339" s="161"/>
      <c r="C339" s="2912">
        <f t="shared" si="232"/>
        <v>13</v>
      </c>
      <c r="D339" s="2912">
        <f t="shared" si="233"/>
        <v>13</v>
      </c>
      <c r="E339" s="128"/>
      <c r="F339" s="1335"/>
      <c r="G339" s="1091"/>
      <c r="H339" s="2909"/>
      <c r="I339" s="2910"/>
      <c r="J339" s="1340"/>
      <c r="K339" s="130"/>
      <c r="L339" s="562"/>
      <c r="M339" s="1334"/>
      <c r="N339" s="1334"/>
      <c r="O339" s="1334"/>
      <c r="P339" s="1334"/>
      <c r="Q339" s="1334"/>
      <c r="R339" s="1334"/>
      <c r="S339" s="1334"/>
      <c r="T339" s="1334"/>
      <c r="U339" s="1334"/>
      <c r="V339" s="1334"/>
      <c r="W339" s="1334"/>
      <c r="X339" s="1334"/>
      <c r="Y339" s="1334"/>
      <c r="Z339" s="1334"/>
      <c r="AA339" s="1334"/>
      <c r="AB339" s="562"/>
      <c r="AC339" s="562"/>
      <c r="AD339" s="1334"/>
      <c r="AE339" s="1334"/>
      <c r="AF339" s="1334"/>
      <c r="AG339" s="1334"/>
      <c r="AH339" s="1334"/>
      <c r="AI339" s="1334"/>
      <c r="AJ339" s="1334"/>
      <c r="AK339" s="1334"/>
      <c r="AL339" s="562"/>
      <c r="AM339" s="130"/>
      <c r="AN339" s="664"/>
      <c r="AO339" s="664"/>
      <c r="AP339" s="664"/>
    </row>
    <row r="340" spans="2:42" ht="14.25">
      <c r="B340" s="161"/>
      <c r="C340" s="2912">
        <f t="shared" si="232"/>
        <v>14</v>
      </c>
      <c r="D340" s="2912">
        <f t="shared" si="233"/>
        <v>14</v>
      </c>
      <c r="E340" s="128"/>
      <c r="F340" s="1335"/>
      <c r="G340" s="1091"/>
      <c r="H340" s="2909"/>
      <c r="I340" s="2910"/>
      <c r="J340" s="1340"/>
      <c r="K340" s="130"/>
      <c r="L340" s="562"/>
      <c r="M340" s="1334"/>
      <c r="N340" s="1334"/>
      <c r="O340" s="1334"/>
      <c r="P340" s="1334"/>
      <c r="Q340" s="1334"/>
      <c r="R340" s="1334"/>
      <c r="S340" s="1334"/>
      <c r="T340" s="1334"/>
      <c r="U340" s="1334"/>
      <c r="V340" s="1334"/>
      <c r="W340" s="1334"/>
      <c r="X340" s="1334"/>
      <c r="Y340" s="1334"/>
      <c r="Z340" s="1334"/>
      <c r="AA340" s="1334"/>
      <c r="AB340" s="562"/>
      <c r="AC340" s="562"/>
      <c r="AD340" s="1334"/>
      <c r="AE340" s="1334"/>
      <c r="AF340" s="1334"/>
      <c r="AG340" s="1334"/>
      <c r="AH340" s="1334"/>
      <c r="AI340" s="1334"/>
      <c r="AJ340" s="1334"/>
      <c r="AK340" s="1334"/>
      <c r="AL340" s="562"/>
      <c r="AM340" s="130"/>
      <c r="AN340" s="664"/>
      <c r="AO340" s="664"/>
      <c r="AP340" s="664"/>
    </row>
    <row r="341" spans="2:42" ht="14.25">
      <c r="B341" s="161"/>
      <c r="C341" s="2912">
        <f t="shared" si="232"/>
        <v>15</v>
      </c>
      <c r="D341" s="2912">
        <f t="shared" si="233"/>
        <v>15</v>
      </c>
      <c r="E341" s="128"/>
      <c r="F341" s="1335"/>
      <c r="G341" s="1091"/>
      <c r="H341" s="2909"/>
      <c r="I341" s="2910"/>
      <c r="J341" s="1340"/>
      <c r="K341" s="130"/>
      <c r="L341" s="562"/>
      <c r="M341" s="1334"/>
      <c r="N341" s="1334"/>
      <c r="O341" s="1334"/>
      <c r="P341" s="1334"/>
      <c r="Q341" s="1334"/>
      <c r="R341" s="1334"/>
      <c r="S341" s="1334"/>
      <c r="T341" s="1334"/>
      <c r="U341" s="1334"/>
      <c r="V341" s="1334"/>
      <c r="W341" s="1334"/>
      <c r="X341" s="1334"/>
      <c r="Y341" s="1334"/>
      <c r="Z341" s="1334"/>
      <c r="AA341" s="1334"/>
      <c r="AB341" s="562"/>
      <c r="AC341" s="562"/>
      <c r="AD341" s="1334"/>
      <c r="AE341" s="1334"/>
      <c r="AF341" s="1334"/>
      <c r="AG341" s="1334"/>
      <c r="AH341" s="1334"/>
      <c r="AI341" s="1334"/>
      <c r="AJ341" s="1334"/>
      <c r="AK341" s="1334"/>
      <c r="AL341" s="562"/>
      <c r="AM341" s="130"/>
      <c r="AN341" s="664"/>
      <c r="AO341" s="664"/>
      <c r="AP341" s="664"/>
    </row>
    <row r="342" spans="2:42">
      <c r="B342" s="161"/>
      <c r="C342" s="2912">
        <f t="shared" si="232"/>
        <v>16</v>
      </c>
      <c r="D342" s="2912">
        <f t="shared" si="233"/>
        <v>16</v>
      </c>
      <c r="E342" s="128"/>
      <c r="F342" s="1335"/>
      <c r="G342" s="1091"/>
      <c r="H342" s="2909"/>
      <c r="I342" s="2910"/>
      <c r="J342" s="1340"/>
      <c r="L342" s="126"/>
      <c r="N342" s="112"/>
      <c r="AM342" s="130"/>
      <c r="AN342" s="130"/>
    </row>
    <row r="343" spans="2:42">
      <c r="B343" s="161"/>
      <c r="C343" s="2912">
        <f t="shared" si="232"/>
        <v>17</v>
      </c>
      <c r="D343" s="2912">
        <f t="shared" si="233"/>
        <v>17</v>
      </c>
      <c r="E343" s="128"/>
      <c r="F343" s="1335"/>
      <c r="G343" s="1091"/>
      <c r="H343" s="2909"/>
      <c r="I343" s="2910"/>
      <c r="J343" s="1340"/>
      <c r="L343" s="126"/>
      <c r="N343" s="112"/>
      <c r="AM343" s="130"/>
      <c r="AN343" s="130"/>
    </row>
    <row r="344" spans="2:42">
      <c r="B344" s="161"/>
      <c r="C344" s="2912">
        <f t="shared" si="232"/>
        <v>18</v>
      </c>
      <c r="D344" s="2912">
        <f t="shared" si="233"/>
        <v>18</v>
      </c>
      <c r="E344" s="128"/>
      <c r="F344" s="1335"/>
      <c r="G344" s="1091"/>
      <c r="H344" s="2909"/>
      <c r="I344" s="2910"/>
      <c r="J344" s="1340"/>
      <c r="L344" s="126"/>
      <c r="N344" s="112"/>
      <c r="AM344" s="130"/>
      <c r="AN344" s="130"/>
    </row>
    <row r="345" spans="2:42">
      <c r="B345" s="161"/>
      <c r="C345" s="2912">
        <f t="shared" si="232"/>
        <v>19</v>
      </c>
      <c r="D345" s="2912">
        <f t="shared" si="233"/>
        <v>19</v>
      </c>
      <c r="E345" s="128"/>
      <c r="F345" s="1335"/>
      <c r="G345" s="1091"/>
      <c r="H345" s="2909"/>
      <c r="I345" s="2910"/>
      <c r="J345" s="1340"/>
      <c r="L345" s="126"/>
      <c r="N345" s="112"/>
      <c r="AM345" s="130"/>
      <c r="AN345" s="130"/>
    </row>
    <row r="346" spans="2:42" ht="15.75" thickBot="1">
      <c r="B346" s="161"/>
      <c r="C346" s="2912">
        <f t="shared" si="232"/>
        <v>20</v>
      </c>
      <c r="D346" s="2912">
        <f t="shared" si="233"/>
        <v>20</v>
      </c>
      <c r="E346" s="128"/>
      <c r="F346" s="1335"/>
      <c r="G346" s="1091"/>
      <c r="H346" s="2909"/>
      <c r="I346" s="2911"/>
      <c r="J346" s="1340"/>
      <c r="L346" s="126"/>
      <c r="N346" s="112"/>
      <c r="AM346" s="130"/>
      <c r="AN346" s="130"/>
    </row>
    <row r="347" spans="2:42" ht="15.75" thickBot="1">
      <c r="B347" s="161"/>
      <c r="E347" s="128"/>
      <c r="F347" s="1336" t="s">
        <v>1035</v>
      </c>
      <c r="G347" s="128"/>
      <c r="H347" s="128"/>
      <c r="I347" s="128"/>
      <c r="J347" s="1306">
        <f>SUM(J327:J346)</f>
        <v>0</v>
      </c>
      <c r="L347" s="126"/>
      <c r="N347" s="112"/>
      <c r="AM347" s="130"/>
      <c r="AN347" s="130"/>
    </row>
    <row r="348" spans="2:42" ht="15.75" thickBot="1">
      <c r="B348" s="1341"/>
      <c r="C348" s="1206"/>
      <c r="D348" s="1206"/>
      <c r="E348" s="163"/>
      <c r="F348" s="163"/>
      <c r="G348" s="163"/>
      <c r="H348" s="163"/>
      <c r="I348" s="163"/>
      <c r="J348" s="1342" t="str">
        <f>IF(J347-AN173&lt;0.1,"OK","error")</f>
        <v>OK</v>
      </c>
      <c r="L348" s="126"/>
      <c r="N348" s="112"/>
      <c r="AM348" s="130"/>
      <c r="AN348" s="130"/>
    </row>
    <row r="349" spans="2:42">
      <c r="K349" s="126"/>
      <c r="N349" s="112"/>
      <c r="AL349" s="130"/>
      <c r="AM349" s="130"/>
      <c r="AN349" s="130"/>
    </row>
    <row r="350" spans="2:42">
      <c r="K350" s="126"/>
      <c r="N350" s="112"/>
      <c r="AL350" s="130"/>
      <c r="AM350" s="130"/>
      <c r="AN350" s="130"/>
    </row>
    <row r="351" spans="2:42">
      <c r="K351" s="126"/>
      <c r="N351" s="112"/>
      <c r="AL351" s="130"/>
      <c r="AM351" s="130"/>
      <c r="AN351" s="130"/>
    </row>
    <row r="352" spans="2:42">
      <c r="K352" s="126"/>
      <c r="N352" s="112"/>
      <c r="AL352" s="130"/>
      <c r="AM352" s="130"/>
      <c r="AN352" s="130"/>
    </row>
    <row r="353" spans="11:40">
      <c r="K353" s="126"/>
      <c r="N353" s="112"/>
      <c r="AL353" s="130"/>
      <c r="AM353" s="130"/>
      <c r="AN353" s="130"/>
    </row>
    <row r="354" spans="11:40">
      <c r="K354" s="126"/>
      <c r="N354" s="112"/>
      <c r="AL354" s="130"/>
      <c r="AM354" s="130"/>
      <c r="AN354" s="130"/>
    </row>
    <row r="355" spans="11:40">
      <c r="K355" s="126"/>
      <c r="N355" s="112"/>
      <c r="AL355" s="130"/>
      <c r="AM355" s="130"/>
      <c r="AN355" s="130"/>
    </row>
  </sheetData>
  <sheetProtection password="C634" sheet="1" formatRows="0"/>
  <mergeCells count="47">
    <mergeCell ref="AR5:AR7"/>
    <mergeCell ref="AF5:AH6"/>
    <mergeCell ref="AJ5:AK6"/>
    <mergeCell ref="AL5:AM6"/>
    <mergeCell ref="AP5:AP7"/>
    <mergeCell ref="AQ5:AQ7"/>
    <mergeCell ref="H331:I331"/>
    <mergeCell ref="H332:I332"/>
    <mergeCell ref="H333:I333"/>
    <mergeCell ref="H334:I334"/>
    <mergeCell ref="A5:F6"/>
    <mergeCell ref="H327:I327"/>
    <mergeCell ref="H328:I328"/>
    <mergeCell ref="H329:I329"/>
    <mergeCell ref="H330:I330"/>
    <mergeCell ref="C327:D327"/>
    <mergeCell ref="C328:D328"/>
    <mergeCell ref="C329:D329"/>
    <mergeCell ref="C330:D330"/>
    <mergeCell ref="C331:D331"/>
    <mergeCell ref="C332:D332"/>
    <mergeCell ref="C333:D333"/>
    <mergeCell ref="C334:D334"/>
    <mergeCell ref="C335:D335"/>
    <mergeCell ref="C345:D345"/>
    <mergeCell ref="C346:D346"/>
    <mergeCell ref="C339:D339"/>
    <mergeCell ref="C340:D340"/>
    <mergeCell ref="C341:D341"/>
    <mergeCell ref="C342:D342"/>
    <mergeCell ref="C343:D343"/>
    <mergeCell ref="C344:D344"/>
    <mergeCell ref="C337:D337"/>
    <mergeCell ref="C338:D338"/>
    <mergeCell ref="C336:D336"/>
    <mergeCell ref="H335:I335"/>
    <mergeCell ref="H336:I336"/>
    <mergeCell ref="H346:I346"/>
    <mergeCell ref="H341:I341"/>
    <mergeCell ref="H342:I342"/>
    <mergeCell ref="H343:I343"/>
    <mergeCell ref="H344:I344"/>
    <mergeCell ref="H345:I345"/>
    <mergeCell ref="H340:I340"/>
    <mergeCell ref="H339:I339"/>
    <mergeCell ref="H337:I337"/>
    <mergeCell ref="H338:I338"/>
  </mergeCells>
  <phoneticPr fontId="0" type="noConversion"/>
  <dataValidations count="2">
    <dataValidation type="decimal" operator="lessThanOrEqual" allowBlank="1" showInputMessage="1" showErrorMessage="1" sqref="M336:AA336 AD336:AK336 AF201:AM201 AF216:AM216 AF12:AM18 AF231:AM231 AF246:AM246 AF308:AM308 AF20:AM26 AF70:AM76 AF78:AM84 AF65:AM65 AF123:AM123 AF141:AM141 AF156:AM156 AF171:AM171 AF186:AM186 H70:M76 O308:AC308 H308:M308 H186:M186 O231:AC231 H12:M18 O12:AC18 O70:AC76 H20:M26 O78:AC84 H78:M84 H65:M65 H231:M231 H246:M246 O65:AC65 O20:AC26 O123:AC123 H123:M123 H141:M141 O141:AC141 O156:AC156 O171:AC171 H156:M156 H171:M171 O186:AC186 O201:AC201 H201:M201 H216:M216 O216:AC216 O246:AC246 H336:H346 I336:I345">
      <formula1>0</formula1>
    </dataValidation>
    <dataValidation type="decimal" operator="greaterThanOrEqual" allowBlank="1" showInputMessage="1" showErrorMessage="1" sqref="J327:J346 AD327:AK335 M327:AA335 AF222:AM230 AF237:AM245 AF36:AM42 AF28:AM34 AF86:AM92 AF53:AM54 AF56:AM64 AF94:AM100 AF114:AM122 AF132:AM140 AF147:AM155 AF162:AM170 AF177:AM185 AF192:AM200 AF207:AM215 H53:M54 H28:M34 O28:AC34 H36:M42 O36:AC42 O86:AC92 H86:M92 H56:M64 O56:AC64 H94:M100 O94:AC100 H114:M122 O114:AC122 H132:M140 O132:AC140 H147:M155 O147:AC155 O162:AC170 H162:M170 J177:M185 O177:AC185 H192:M200 O192:AC200 O207:AC215 H207:M215 H222:M230 O222:AC230 O237:AC245 H237:M245 O53:AC54 H327:H335 I328:I335">
      <formula1>0</formula1>
    </dataValidation>
  </dataValidations>
  <printOptions horizontalCentered="1"/>
  <pageMargins left="0.15748031496062992" right="0.15748031496062992" top="0.59055118110236227" bottom="0.35433070866141736" header="0.31496062992125984" footer="0.11811023622047245"/>
  <pageSetup paperSize="8" scale="52" orientation="landscape" r:id="rId1"/>
  <headerFooter alignWithMargins="0">
    <oddHeader>&amp;R&amp;"CG Omega,Bold"&amp;18&amp;A</oddHeader>
    <oddFooter>&amp;L&amp;8&amp;D
&amp;T&amp;R&amp;8&amp;Z&amp;F</oddFooter>
  </headerFooter>
  <rowBreaks count="4" manualBreakCount="4">
    <brk id="67" max="38" man="1"/>
    <brk id="126" max="38" man="1"/>
    <brk id="202" max="38" man="1"/>
    <brk id="265" max="38" man="1"/>
  </rowBreaks>
  <cellWatches>
    <cellWatch r="F7"/>
  </cellWatches>
  <drawing r:id="rId2"/>
  <legacyDrawing r:id="rId3"/>
</worksheet>
</file>

<file path=xl/worksheets/sheet14.xml><?xml version="1.0" encoding="utf-8"?>
<worksheet xmlns="http://schemas.openxmlformats.org/spreadsheetml/2006/main" xmlns:r="http://schemas.openxmlformats.org/officeDocument/2006/relationships">
  <sheetPr codeName="Sheet6">
    <pageSetUpPr fitToPage="1"/>
  </sheetPr>
  <dimension ref="A1:P926"/>
  <sheetViews>
    <sheetView showZeros="0" zoomScale="85" zoomScaleSheetLayoutView="100" workbookViewId="0"/>
  </sheetViews>
  <sheetFormatPr defaultRowHeight="14.25"/>
  <cols>
    <col min="1" max="1" width="2.125" style="13" customWidth="1"/>
    <col min="2" max="2" width="2.375" customWidth="1"/>
    <col min="3" max="4" width="2.125" customWidth="1"/>
    <col min="5" max="5" width="56.5" customWidth="1"/>
    <col min="6" max="6" width="1.625" customWidth="1"/>
    <col min="7" max="7" width="9" style="13"/>
    <col min="8" max="8" width="8.375" style="13" customWidth="1"/>
    <col min="9" max="12" width="9" style="13"/>
    <col min="13" max="13" width="2.5" style="13" customWidth="1"/>
    <col min="14" max="14" width="3.25" style="13" customWidth="1"/>
    <col min="15" max="16384" width="9" style="13"/>
  </cols>
  <sheetData>
    <row r="1" spans="1:16" ht="26.25">
      <c r="A1" s="323" t="s">
        <v>1058</v>
      </c>
      <c r="B1" s="324"/>
      <c r="C1" s="324"/>
      <c r="D1" s="324"/>
      <c r="E1" s="324"/>
      <c r="F1" s="324"/>
      <c r="G1" s="484" t="str">
        <f>+'Check&amp;Bal report'!$H$1</f>
        <v xml:space="preserve"> </v>
      </c>
      <c r="H1" s="324"/>
      <c r="I1" s="324"/>
      <c r="J1" s="324"/>
      <c r="K1" s="324"/>
      <c r="L1" s="324"/>
      <c r="M1" s="324"/>
      <c r="N1" s="324"/>
      <c r="O1" s="324"/>
      <c r="P1" s="324"/>
    </row>
    <row r="2" spans="1:16" ht="26.25">
      <c r="A2" s="325" t="str">
        <f>+'Names and date input'!A2</f>
        <v>CN West</v>
      </c>
      <c r="B2" s="40"/>
      <c r="C2" s="40"/>
      <c r="D2" s="40"/>
      <c r="E2" s="40"/>
      <c r="F2" s="40"/>
      <c r="G2" s="40"/>
      <c r="H2" s="40"/>
      <c r="I2" s="40"/>
      <c r="J2" s="40"/>
      <c r="K2" s="40"/>
      <c r="L2" s="40"/>
      <c r="M2" s="40"/>
      <c r="N2" s="40"/>
      <c r="O2" s="40"/>
      <c r="P2" s="40"/>
    </row>
    <row r="3" spans="1:16" ht="27" thickBot="1">
      <c r="A3" s="326" t="str">
        <f>+'Names and date input'!A3</f>
        <v>2009-10</v>
      </c>
      <c r="B3" s="70"/>
      <c r="C3" s="70"/>
      <c r="D3" s="70"/>
      <c r="E3" s="70"/>
      <c r="F3" s="70"/>
      <c r="G3" s="70"/>
      <c r="H3" s="70"/>
      <c r="I3" s="70"/>
      <c r="J3" s="70"/>
      <c r="K3" s="70"/>
      <c r="L3" s="70"/>
      <c r="M3" s="70"/>
      <c r="N3" s="70"/>
      <c r="O3" s="70"/>
      <c r="P3" s="70"/>
    </row>
    <row r="4" spans="1:16" ht="7.5" customHeight="1">
      <c r="A4" s="1"/>
      <c r="F4" s="13"/>
    </row>
    <row r="5" spans="1:16" ht="20.25">
      <c r="A5" s="3" t="s">
        <v>772</v>
      </c>
      <c r="F5" s="13"/>
    </row>
    <row r="6" spans="1:16" s="14" customFormat="1" ht="15" thickBot="1">
      <c r="B6" s="9"/>
      <c r="C6" s="331"/>
      <c r="D6" s="8"/>
      <c r="E6" s="9"/>
      <c r="F6" s="9"/>
    </row>
    <row r="7" spans="1:16" ht="15.75" thickBot="1">
      <c r="B7" s="270"/>
      <c r="C7" s="629" t="s">
        <v>0</v>
      </c>
      <c r="D7" s="172"/>
      <c r="E7" s="338"/>
      <c r="F7" s="338"/>
      <c r="G7" s="338"/>
      <c r="H7" s="443"/>
      <c r="I7" s="339"/>
    </row>
    <row r="8" spans="1:16" ht="15" thickBot="1">
      <c r="B8" s="274"/>
      <c r="C8" s="140"/>
      <c r="D8" s="140"/>
      <c r="E8" s="13"/>
      <c r="F8" s="13"/>
      <c r="G8" s="441" t="s">
        <v>1168</v>
      </c>
      <c r="H8" s="441" t="s">
        <v>1168</v>
      </c>
      <c r="I8" s="442"/>
    </row>
    <row r="9" spans="1:16" ht="15">
      <c r="B9" s="160"/>
      <c r="C9" s="629" t="s">
        <v>910</v>
      </c>
      <c r="D9" s="140"/>
      <c r="E9" s="130"/>
      <c r="F9" s="13"/>
      <c r="G9" s="171"/>
      <c r="H9" s="522"/>
      <c r="I9" s="442"/>
    </row>
    <row r="10" spans="1:16">
      <c r="B10" s="110"/>
      <c r="C10" s="111"/>
      <c r="D10" s="513" t="s">
        <v>94</v>
      </c>
      <c r="E10" s="515"/>
      <c r="F10" s="65"/>
      <c r="G10" s="632"/>
      <c r="H10" s="780"/>
      <c r="I10" s="781"/>
      <c r="J10" s="782"/>
      <c r="K10" s="782"/>
      <c r="L10" s="782"/>
    </row>
    <row r="11" spans="1:16">
      <c r="B11" s="110"/>
      <c r="C11" s="111"/>
      <c r="D11" s="513" t="s">
        <v>616</v>
      </c>
      <c r="E11" s="515"/>
      <c r="F11" s="65"/>
      <c r="G11" s="632"/>
      <c r="H11" s="780"/>
      <c r="I11" s="781"/>
      <c r="J11" s="782"/>
      <c r="K11" s="782"/>
      <c r="L11" s="782"/>
    </row>
    <row r="12" spans="1:16">
      <c r="B12" s="110"/>
      <c r="C12" s="111"/>
      <c r="D12" s="513" t="s">
        <v>700</v>
      </c>
      <c r="E12" s="515"/>
      <c r="F12" s="440"/>
      <c r="G12" s="632"/>
      <c r="H12" s="780"/>
      <c r="I12" s="781"/>
      <c r="J12" s="782"/>
      <c r="K12" s="782"/>
      <c r="L12" s="782"/>
    </row>
    <row r="13" spans="1:16">
      <c r="B13" s="110"/>
      <c r="C13" s="111"/>
      <c r="D13" s="513" t="s">
        <v>701</v>
      </c>
      <c r="E13" s="515"/>
      <c r="F13" s="440"/>
      <c r="G13" s="632"/>
      <c r="H13" s="780"/>
      <c r="I13" s="781"/>
      <c r="J13" s="782"/>
      <c r="K13" s="782"/>
      <c r="L13" s="782"/>
    </row>
    <row r="14" spans="1:16">
      <c r="B14" s="110"/>
      <c r="C14" s="111"/>
      <c r="D14" s="514" t="s">
        <v>396</v>
      </c>
      <c r="E14" s="515"/>
      <c r="F14" s="440"/>
      <c r="G14" s="632"/>
      <c r="H14" s="780"/>
      <c r="I14" s="781"/>
      <c r="J14" s="782"/>
      <c r="K14" s="782"/>
      <c r="L14" s="782"/>
    </row>
    <row r="15" spans="1:16">
      <c r="B15" s="110"/>
      <c r="C15" s="523"/>
      <c r="D15" s="514" t="s">
        <v>774</v>
      </c>
      <c r="E15" s="515"/>
      <c r="F15" s="65"/>
      <c r="G15" s="633"/>
      <c r="H15" s="780">
        <f>SUM(G10:G15)</f>
        <v>0</v>
      </c>
      <c r="I15" s="781"/>
      <c r="J15" s="782"/>
      <c r="K15" s="782"/>
      <c r="L15" s="782"/>
    </row>
    <row r="16" spans="1:16" ht="15">
      <c r="B16" s="110"/>
      <c r="C16" s="629" t="s">
        <v>170</v>
      </c>
      <c r="D16" s="514"/>
      <c r="E16" s="515"/>
      <c r="F16" s="65"/>
      <c r="G16" s="634"/>
      <c r="H16" s="783"/>
      <c r="I16" s="781"/>
      <c r="J16" s="782"/>
      <c r="K16" s="782"/>
      <c r="L16" s="782"/>
    </row>
    <row r="17" spans="2:13">
      <c r="B17" s="110"/>
      <c r="C17" s="523"/>
      <c r="D17" s="514" t="s">
        <v>244</v>
      </c>
      <c r="E17" s="515"/>
      <c r="F17" s="65"/>
      <c r="G17" s="632"/>
      <c r="H17" s="780"/>
      <c r="I17" s="781"/>
      <c r="J17" s="782"/>
      <c r="K17" s="782"/>
      <c r="L17" s="782"/>
    </row>
    <row r="18" spans="2:13">
      <c r="B18" s="110"/>
      <c r="C18" s="523"/>
      <c r="D18" s="514" t="s">
        <v>636</v>
      </c>
      <c r="E18" s="515"/>
      <c r="F18" s="65"/>
      <c r="G18" s="632"/>
      <c r="H18" s="780"/>
      <c r="I18" s="781"/>
      <c r="J18" s="782"/>
      <c r="K18" s="782"/>
      <c r="L18" s="782"/>
    </row>
    <row r="19" spans="2:13">
      <c r="B19" s="110"/>
      <c r="C19" s="523"/>
      <c r="D19" s="514" t="s">
        <v>1064</v>
      </c>
      <c r="E19" s="515"/>
      <c r="F19" s="65"/>
      <c r="G19" s="633"/>
      <c r="H19" s="780">
        <f>SUM(G17:G19)</f>
        <v>0</v>
      </c>
      <c r="I19" s="781"/>
      <c r="J19" s="782"/>
      <c r="K19" s="782"/>
      <c r="L19" s="782"/>
    </row>
    <row r="20" spans="2:13" ht="15">
      <c r="B20" s="110"/>
      <c r="C20" s="629" t="s">
        <v>911</v>
      </c>
      <c r="D20" s="514"/>
      <c r="E20" s="515"/>
      <c r="F20" s="65"/>
      <c r="G20" s="634"/>
      <c r="H20" s="783"/>
      <c r="I20" s="781"/>
      <c r="J20" s="782"/>
      <c r="K20" s="782"/>
      <c r="L20" s="782"/>
    </row>
    <row r="21" spans="2:13">
      <c r="B21" s="110"/>
      <c r="C21" s="523"/>
      <c r="D21" s="514" t="s">
        <v>551</v>
      </c>
      <c r="E21" s="515"/>
      <c r="F21" s="65"/>
      <c r="G21" s="632"/>
      <c r="H21" s="780"/>
      <c r="I21" s="781"/>
      <c r="J21" s="782"/>
      <c r="K21" s="782"/>
      <c r="L21" s="782"/>
    </row>
    <row r="22" spans="2:13">
      <c r="B22" s="110"/>
      <c r="C22" s="523"/>
      <c r="D22" s="513" t="s">
        <v>76</v>
      </c>
      <c r="E22" s="515"/>
      <c r="F22" s="65"/>
      <c r="G22" s="632"/>
      <c r="H22" s="780"/>
      <c r="I22" s="781"/>
      <c r="J22" s="782"/>
      <c r="K22" s="782"/>
      <c r="L22" s="782"/>
    </row>
    <row r="23" spans="2:13">
      <c r="B23" s="110"/>
      <c r="C23" s="523"/>
      <c r="D23" s="669" t="s">
        <v>1036</v>
      </c>
      <c r="E23" s="515"/>
      <c r="F23" s="440"/>
      <c r="G23" s="633"/>
      <c r="H23" s="780">
        <f>SUM(G21:G23)</f>
        <v>0</v>
      </c>
      <c r="I23" s="781"/>
      <c r="J23" s="782"/>
      <c r="K23" s="782"/>
      <c r="L23" s="782"/>
    </row>
    <row r="24" spans="2:13">
      <c r="B24" s="110"/>
      <c r="C24" s="523"/>
      <c r="D24" s="438"/>
      <c r="E24" s="130"/>
      <c r="F24" s="440"/>
      <c r="G24" s="634"/>
      <c r="H24" s="783"/>
      <c r="I24" s="781"/>
      <c r="J24" s="782"/>
      <c r="K24" s="782"/>
      <c r="L24" s="782"/>
    </row>
    <row r="25" spans="2:13" ht="15.75" thickBot="1">
      <c r="B25" s="439"/>
      <c r="C25" s="65"/>
      <c r="D25" s="438"/>
      <c r="E25" s="480" t="s">
        <v>948</v>
      </c>
      <c r="F25" s="9"/>
      <c r="G25" s="784"/>
      <c r="H25" s="785">
        <f>SUM(H10:H24)</f>
        <v>0</v>
      </c>
      <c r="I25" s="781"/>
      <c r="J25" s="782"/>
      <c r="K25" s="782"/>
      <c r="L25" s="782"/>
    </row>
    <row r="26" spans="2:13" ht="15" thickBot="1">
      <c r="B26" s="275"/>
      <c r="C26" s="290"/>
      <c r="D26" s="290"/>
      <c r="E26" s="290"/>
      <c r="F26" s="276"/>
      <c r="G26" s="786"/>
      <c r="H26" s="786"/>
      <c r="I26" s="787"/>
      <c r="J26" s="782"/>
      <c r="K26" s="782"/>
      <c r="L26" s="782"/>
    </row>
    <row r="27" spans="2:13" ht="15.75" thickBot="1">
      <c r="B27" s="9"/>
      <c r="C27" s="338"/>
      <c r="D27" s="13"/>
      <c r="E27" s="480"/>
      <c r="F27" s="9"/>
      <c r="G27" s="782"/>
      <c r="H27" s="782"/>
      <c r="I27" s="782"/>
      <c r="J27" s="782"/>
      <c r="K27" s="782"/>
      <c r="L27" s="782"/>
    </row>
    <row r="28" spans="2:13" ht="15">
      <c r="B28" s="270"/>
      <c r="C28" s="648" t="s">
        <v>1158</v>
      </c>
      <c r="D28" s="338"/>
      <c r="E28" s="338"/>
      <c r="F28" s="271"/>
      <c r="G28" s="788"/>
      <c r="H28" s="789"/>
      <c r="I28" s="789"/>
      <c r="J28" s="789"/>
      <c r="K28" s="789"/>
      <c r="L28" s="789"/>
      <c r="M28" s="339"/>
    </row>
    <row r="29" spans="2:13" ht="15.75" thickBot="1">
      <c r="B29" s="274"/>
      <c r="C29" s="13"/>
      <c r="D29" s="629" t="s">
        <v>928</v>
      </c>
      <c r="E29" s="629"/>
      <c r="F29" s="14"/>
      <c r="G29" s="791"/>
      <c r="H29" s="791"/>
      <c r="I29" s="782"/>
      <c r="J29" s="782"/>
      <c r="K29" s="782"/>
      <c r="L29" s="782"/>
      <c r="M29" s="442"/>
    </row>
    <row r="30" spans="2:13" ht="15" thickBot="1">
      <c r="B30" s="362"/>
      <c r="C30" s="13"/>
      <c r="D30" s="11"/>
      <c r="E30" s="515" t="s">
        <v>80</v>
      </c>
      <c r="F30" s="11"/>
      <c r="G30" s="790" t="s">
        <v>1168</v>
      </c>
      <c r="H30" s="567"/>
      <c r="I30" s="782"/>
      <c r="J30" s="782"/>
      <c r="K30" s="782"/>
      <c r="L30" s="782"/>
      <c r="M30" s="442"/>
    </row>
    <row r="31" spans="2:13">
      <c r="B31" s="362"/>
      <c r="C31" s="13"/>
      <c r="D31" s="11"/>
      <c r="E31" s="516" t="s">
        <v>686</v>
      </c>
      <c r="F31" s="13"/>
      <c r="G31" s="792"/>
      <c r="H31" s="567"/>
      <c r="I31" s="782"/>
      <c r="J31" s="782"/>
      <c r="K31" s="782"/>
      <c r="L31" s="782"/>
      <c r="M31" s="442"/>
    </row>
    <row r="32" spans="2:13">
      <c r="B32" s="362"/>
      <c r="C32" s="13"/>
      <c r="D32" s="11"/>
      <c r="E32" s="516" t="s">
        <v>929</v>
      </c>
      <c r="F32" s="13"/>
      <c r="G32" s="792"/>
      <c r="H32" s="567"/>
      <c r="I32" s="782"/>
      <c r="J32" s="782"/>
      <c r="K32" s="782"/>
      <c r="L32" s="782"/>
      <c r="M32" s="442"/>
    </row>
    <row r="33" spans="2:13" s="14" customFormat="1">
      <c r="B33" s="351"/>
      <c r="D33" s="11"/>
      <c r="E33" s="516" t="s">
        <v>687</v>
      </c>
      <c r="G33" s="792"/>
      <c r="H33" s="567"/>
      <c r="I33" s="791"/>
      <c r="J33" s="791"/>
      <c r="K33" s="791"/>
      <c r="L33" s="791"/>
      <c r="M33" s="340"/>
    </row>
    <row r="34" spans="2:13" s="14" customFormat="1" ht="15.75" thickBot="1">
      <c r="B34" s="351"/>
      <c r="D34" s="11"/>
      <c r="E34" s="481" t="s">
        <v>160</v>
      </c>
      <c r="F34" s="11"/>
      <c r="G34" s="794">
        <f>SUM(G31:G33)</f>
        <v>0</v>
      </c>
      <c r="H34" s="567"/>
      <c r="I34" s="791"/>
      <c r="J34" s="791"/>
      <c r="K34" s="791"/>
      <c r="L34" s="791"/>
      <c r="M34" s="340"/>
    </row>
    <row r="35" spans="2:13" s="14" customFormat="1" ht="13.5" thickTop="1">
      <c r="B35" s="351"/>
      <c r="C35" s="8"/>
      <c r="D35" s="11"/>
      <c r="E35" s="11"/>
      <c r="F35" s="11"/>
      <c r="G35" s="567"/>
      <c r="H35" s="567"/>
      <c r="I35" s="791"/>
      <c r="J35" s="791"/>
      <c r="K35" s="791"/>
      <c r="L35" s="791"/>
      <c r="M35" s="340"/>
    </row>
    <row r="36" spans="2:13" s="14" customFormat="1" ht="60">
      <c r="B36" s="336"/>
      <c r="C36" s="11"/>
      <c r="D36" s="11"/>
      <c r="E36" s="1514" t="s">
        <v>1202</v>
      </c>
      <c r="G36" s="1509" t="s">
        <v>321</v>
      </c>
      <c r="H36" s="1509" t="s">
        <v>322</v>
      </c>
      <c r="I36" s="1509" t="s">
        <v>323</v>
      </c>
      <c r="J36" s="1509" t="s">
        <v>324</v>
      </c>
      <c r="K36" s="1420" t="s">
        <v>1170</v>
      </c>
      <c r="L36" s="26" t="s">
        <v>325</v>
      </c>
      <c r="M36" s="340"/>
    </row>
    <row r="37" spans="2:13" s="14" customFormat="1" ht="15">
      <c r="B37" s="336"/>
      <c r="C37" s="11"/>
      <c r="D37" s="11"/>
      <c r="E37" s="1513" t="s">
        <v>320</v>
      </c>
      <c r="G37" s="1510" t="s">
        <v>481</v>
      </c>
      <c r="H37" s="1510" t="s">
        <v>481</v>
      </c>
      <c r="I37" s="1510" t="s">
        <v>481</v>
      </c>
      <c r="J37" s="1510" t="s">
        <v>481</v>
      </c>
      <c r="K37" s="1515" t="s">
        <v>481</v>
      </c>
      <c r="L37" s="1510"/>
      <c r="M37" s="340"/>
    </row>
    <row r="38" spans="2:13" s="14" customFormat="1">
      <c r="B38" s="336"/>
      <c r="C38" s="11"/>
      <c r="D38" s="11"/>
      <c r="E38" s="2123"/>
      <c r="G38" s="1512"/>
      <c r="H38" s="1512"/>
      <c r="I38" s="1516">
        <f t="shared" ref="I38:I50" si="0">+G38-H38</f>
        <v>0</v>
      </c>
      <c r="J38" s="1512"/>
      <c r="K38" s="1516">
        <f>+I38-J38</f>
        <v>0</v>
      </c>
      <c r="L38" s="2124"/>
      <c r="M38" s="340"/>
    </row>
    <row r="39" spans="2:13" s="14" customFormat="1">
      <c r="B39" s="336"/>
      <c r="C39" s="11"/>
      <c r="D39" s="11"/>
      <c r="E39" s="2123"/>
      <c r="G39" s="1512"/>
      <c r="H39" s="1512"/>
      <c r="I39" s="1516">
        <f t="shared" si="0"/>
        <v>0</v>
      </c>
      <c r="J39" s="1512"/>
      <c r="K39" s="1516">
        <f t="shared" ref="K39:K50" si="1">+I39-J39</f>
        <v>0</v>
      </c>
      <c r="L39" s="2123"/>
      <c r="M39" s="340"/>
    </row>
    <row r="40" spans="2:13" s="14" customFormat="1">
      <c r="B40" s="336"/>
      <c r="C40" s="11"/>
      <c r="D40" s="11"/>
      <c r="E40" s="2123"/>
      <c r="G40" s="1512"/>
      <c r="H40" s="1512"/>
      <c r="I40" s="1516">
        <f t="shared" si="0"/>
        <v>0</v>
      </c>
      <c r="J40" s="1512"/>
      <c r="K40" s="1516">
        <f t="shared" si="1"/>
        <v>0</v>
      </c>
      <c r="L40" s="2123"/>
      <c r="M40" s="340"/>
    </row>
    <row r="41" spans="2:13" s="14" customFormat="1">
      <c r="B41" s="336"/>
      <c r="C41" s="11"/>
      <c r="D41" s="11"/>
      <c r="E41" s="2123"/>
      <c r="G41" s="1512"/>
      <c r="H41" s="1512"/>
      <c r="I41" s="1516">
        <f t="shared" si="0"/>
        <v>0</v>
      </c>
      <c r="J41" s="1512"/>
      <c r="K41" s="1516">
        <f t="shared" si="1"/>
        <v>0</v>
      </c>
      <c r="L41" s="2123"/>
      <c r="M41" s="340"/>
    </row>
    <row r="42" spans="2:13" s="14" customFormat="1">
      <c r="B42" s="336"/>
      <c r="C42" s="11"/>
      <c r="D42" s="11"/>
      <c r="E42" s="2123"/>
      <c r="G42" s="1512"/>
      <c r="H42" s="1512"/>
      <c r="I42" s="1516">
        <f t="shared" si="0"/>
        <v>0</v>
      </c>
      <c r="J42" s="1512"/>
      <c r="K42" s="1516">
        <f t="shared" si="1"/>
        <v>0</v>
      </c>
      <c r="L42" s="2123"/>
      <c r="M42" s="340"/>
    </row>
    <row r="43" spans="2:13" s="14" customFormat="1">
      <c r="B43" s="336"/>
      <c r="C43" s="11"/>
      <c r="D43" s="11"/>
      <c r="E43" s="2123"/>
      <c r="G43" s="1512"/>
      <c r="H43" s="1512"/>
      <c r="I43" s="1516">
        <f t="shared" si="0"/>
        <v>0</v>
      </c>
      <c r="J43" s="1512"/>
      <c r="K43" s="1516">
        <f t="shared" si="1"/>
        <v>0</v>
      </c>
      <c r="L43" s="2123"/>
      <c r="M43" s="340"/>
    </row>
    <row r="44" spans="2:13" s="14" customFormat="1">
      <c r="B44" s="336"/>
      <c r="C44" s="11"/>
      <c r="D44" s="11"/>
      <c r="E44" s="2123"/>
      <c r="G44" s="1512"/>
      <c r="H44" s="1512"/>
      <c r="I44" s="1516">
        <f t="shared" si="0"/>
        <v>0</v>
      </c>
      <c r="J44" s="1512"/>
      <c r="K44" s="1516">
        <f t="shared" si="1"/>
        <v>0</v>
      </c>
      <c r="L44" s="2123"/>
      <c r="M44" s="340"/>
    </row>
    <row r="45" spans="2:13" s="14" customFormat="1">
      <c r="B45" s="336"/>
      <c r="C45" s="11"/>
      <c r="D45" s="11"/>
      <c r="E45" s="2123"/>
      <c r="G45" s="1512"/>
      <c r="H45" s="1512"/>
      <c r="I45" s="1516">
        <f t="shared" si="0"/>
        <v>0</v>
      </c>
      <c r="J45" s="1512"/>
      <c r="K45" s="1516">
        <f t="shared" si="1"/>
        <v>0</v>
      </c>
      <c r="L45" s="2123"/>
      <c r="M45" s="340"/>
    </row>
    <row r="46" spans="2:13" s="14" customFormat="1">
      <c r="B46" s="336"/>
      <c r="C46" s="11"/>
      <c r="D46" s="11"/>
      <c r="E46" s="2123"/>
      <c r="G46" s="1512"/>
      <c r="H46" s="1512"/>
      <c r="I46" s="1516">
        <f t="shared" si="0"/>
        <v>0</v>
      </c>
      <c r="J46" s="1512"/>
      <c r="K46" s="1516">
        <f t="shared" si="1"/>
        <v>0</v>
      </c>
      <c r="L46" s="2123"/>
      <c r="M46" s="340"/>
    </row>
    <row r="47" spans="2:13" s="14" customFormat="1">
      <c r="B47" s="336"/>
      <c r="C47" s="11"/>
      <c r="D47" s="11"/>
      <c r="E47" s="2123"/>
      <c r="G47" s="1512"/>
      <c r="H47" s="1512"/>
      <c r="I47" s="1516">
        <f t="shared" si="0"/>
        <v>0</v>
      </c>
      <c r="J47" s="1512"/>
      <c r="K47" s="1516">
        <f t="shared" si="1"/>
        <v>0</v>
      </c>
      <c r="L47" s="2123"/>
      <c r="M47" s="340"/>
    </row>
    <row r="48" spans="2:13" s="14" customFormat="1">
      <c r="B48" s="336"/>
      <c r="C48" s="11"/>
      <c r="D48" s="11"/>
      <c r="E48" s="2123"/>
      <c r="G48" s="1512"/>
      <c r="H48" s="1512"/>
      <c r="I48" s="1516">
        <f t="shared" si="0"/>
        <v>0</v>
      </c>
      <c r="J48" s="1512"/>
      <c r="K48" s="1516">
        <f t="shared" si="1"/>
        <v>0</v>
      </c>
      <c r="L48" s="2123"/>
      <c r="M48" s="340"/>
    </row>
    <row r="49" spans="2:13" s="14" customFormat="1">
      <c r="B49" s="336"/>
      <c r="C49" s="11"/>
      <c r="D49" s="11"/>
      <c r="E49" s="2123"/>
      <c r="G49" s="1512"/>
      <c r="H49" s="1512"/>
      <c r="I49" s="1516">
        <f t="shared" si="0"/>
        <v>0</v>
      </c>
      <c r="J49" s="1512"/>
      <c r="K49" s="1516">
        <f t="shared" si="1"/>
        <v>0</v>
      </c>
      <c r="L49" s="2123"/>
      <c r="M49" s="340"/>
    </row>
    <row r="50" spans="2:13" s="14" customFormat="1">
      <c r="B50" s="336"/>
      <c r="C50" s="11"/>
      <c r="D50" s="11"/>
      <c r="E50" s="2123"/>
      <c r="G50" s="1512"/>
      <c r="H50" s="1512"/>
      <c r="I50" s="1516">
        <f t="shared" si="0"/>
        <v>0</v>
      </c>
      <c r="J50" s="1512"/>
      <c r="K50" s="1516">
        <f t="shared" si="1"/>
        <v>0</v>
      </c>
      <c r="L50" s="2125"/>
      <c r="M50" s="340"/>
    </row>
    <row r="51" spans="2:13" s="14" customFormat="1" ht="15">
      <c r="B51" s="336"/>
      <c r="C51" s="11"/>
      <c r="D51" s="11"/>
      <c r="E51" s="1511" t="s">
        <v>160</v>
      </c>
      <c r="G51" s="1561">
        <f>SUM(G38:G50)</f>
        <v>0</v>
      </c>
      <c r="H51" s="1561">
        <f>SUM(H38:H50)</f>
        <v>0</v>
      </c>
      <c r="I51" s="1561">
        <f>SUM(I38:I50)</f>
        <v>0</v>
      </c>
      <c r="J51" s="1561">
        <f>SUM(J38:J50)</f>
        <v>0</v>
      </c>
      <c r="K51" s="1561">
        <f>SUM(K38:K50)</f>
        <v>0</v>
      </c>
      <c r="M51" s="340"/>
    </row>
    <row r="52" spans="2:13" s="14" customFormat="1" ht="15.75" customHeight="1">
      <c r="B52" s="336"/>
      <c r="C52" s="11"/>
      <c r="D52" s="11"/>
      <c r="E52" s="11"/>
      <c r="F52" s="11"/>
      <c r="J52" s="835" t="str">
        <f>IF(G34&lt;&gt;-J51,"error","OK")</f>
        <v>OK</v>
      </c>
      <c r="K52" s="835" t="str">
        <f>IF(G21=K51,"OK","error")</f>
        <v>OK</v>
      </c>
      <c r="M52" s="340"/>
    </row>
    <row r="53" spans="2:13" s="14" customFormat="1" ht="15.75" customHeight="1" thickBot="1">
      <c r="B53" s="336"/>
      <c r="C53" s="11"/>
      <c r="D53" s="11"/>
      <c r="E53" s="11"/>
      <c r="F53" s="11"/>
      <c r="M53" s="340"/>
    </row>
    <row r="54" spans="2:13" s="14" customFormat="1" ht="16.5" thickBot="1">
      <c r="B54" s="336"/>
      <c r="C54" s="530"/>
      <c r="D54" s="629" t="s">
        <v>1157</v>
      </c>
      <c r="E54" s="517"/>
      <c r="G54" s="812" t="s">
        <v>481</v>
      </c>
      <c r="H54" s="812" t="s">
        <v>481</v>
      </c>
      <c r="J54" s="791"/>
      <c r="K54" s="791"/>
      <c r="L54" s="791"/>
      <c r="M54" s="793"/>
    </row>
    <row r="55" spans="2:13" s="14" customFormat="1" ht="26.25" thickBot="1">
      <c r="B55" s="336"/>
      <c r="C55" s="11"/>
      <c r="G55" s="630"/>
      <c r="H55" s="1517" t="s">
        <v>548</v>
      </c>
      <c r="J55" s="791"/>
      <c r="K55" s="791"/>
      <c r="L55" s="791"/>
      <c r="M55" s="793"/>
    </row>
    <row r="56" spans="2:13" s="14" customFormat="1">
      <c r="B56" s="336"/>
      <c r="C56" s="11"/>
      <c r="E56" s="517" t="s">
        <v>172</v>
      </c>
      <c r="G56" s="792"/>
      <c r="H56" s="1027"/>
      <c r="J56" s="791"/>
      <c r="K56" s="791"/>
      <c r="L56" s="791"/>
      <c r="M56" s="793"/>
    </row>
    <row r="57" spans="2:13" s="14" customFormat="1" ht="15" thickBot="1">
      <c r="B57" s="336"/>
      <c r="C57" s="11"/>
      <c r="E57" s="517" t="s">
        <v>171</v>
      </c>
      <c r="G57" s="792"/>
      <c r="H57" s="775"/>
      <c r="J57" s="791"/>
      <c r="K57" s="791"/>
      <c r="L57" s="791"/>
      <c r="M57" s="793"/>
    </row>
    <row r="58" spans="2:13" s="14" customFormat="1" ht="15.75" thickBot="1">
      <c r="B58" s="336"/>
      <c r="C58" s="11"/>
      <c r="D58" s="11"/>
      <c r="E58" s="481" t="s">
        <v>78</v>
      </c>
      <c r="G58" s="813">
        <f>SUM(G56:G57)</f>
        <v>0</v>
      </c>
      <c r="H58" s="791"/>
      <c r="J58" s="791"/>
      <c r="K58" s="791"/>
      <c r="L58" s="791"/>
      <c r="M58" s="793"/>
    </row>
    <row r="59" spans="2:13" s="14" customFormat="1" ht="16.5" thickTop="1" thickBot="1">
      <c r="B59" s="336"/>
      <c r="C59" s="11"/>
      <c r="D59" s="11"/>
      <c r="E59" s="481"/>
      <c r="G59" s="791"/>
      <c r="H59" s="791"/>
      <c r="J59" s="791"/>
      <c r="K59" s="791"/>
      <c r="L59" s="791"/>
      <c r="M59" s="793"/>
    </row>
    <row r="60" spans="2:13" s="14" customFormat="1" ht="92.25" customHeight="1" thickBot="1">
      <c r="B60" s="336"/>
      <c r="C60" s="11"/>
      <c r="D60" s="2920" t="s">
        <v>253</v>
      </c>
      <c r="E60" s="2920"/>
      <c r="G60" s="1562" t="s">
        <v>160</v>
      </c>
      <c r="H60" s="1563" t="s">
        <v>459</v>
      </c>
      <c r="I60" s="1563" t="s">
        <v>461</v>
      </c>
      <c r="J60" s="1563" t="s">
        <v>715</v>
      </c>
      <c r="K60" s="1563" t="s">
        <v>460</v>
      </c>
      <c r="L60" s="791"/>
      <c r="M60" s="340"/>
    </row>
    <row r="61" spans="2:13" s="14" customFormat="1" ht="15.75" thickBot="1">
      <c r="B61" s="351"/>
      <c r="C61" s="8"/>
      <c r="D61" s="629"/>
      <c r="E61" s="137"/>
      <c r="F61" s="11"/>
      <c r="G61" s="790" t="s">
        <v>481</v>
      </c>
      <c r="H61" s="790" t="s">
        <v>481</v>
      </c>
      <c r="I61" s="790" t="s">
        <v>481</v>
      </c>
      <c r="J61" s="790" t="s">
        <v>481</v>
      </c>
      <c r="K61" s="790" t="s">
        <v>481</v>
      </c>
      <c r="L61" s="791"/>
      <c r="M61" s="340"/>
    </row>
    <row r="62" spans="2:13" s="14" customFormat="1">
      <c r="B62" s="351"/>
      <c r="C62" s="8"/>
      <c r="D62" s="145"/>
      <c r="E62" s="137" t="s">
        <v>552</v>
      </c>
      <c r="F62" s="11"/>
      <c r="G62" s="978">
        <f>SUM(H62:K62)</f>
        <v>0</v>
      </c>
      <c r="H62" s="979"/>
      <c r="I62" s="980"/>
      <c r="J62" s="980"/>
      <c r="K62" s="984"/>
      <c r="L62" s="791"/>
      <c r="M62" s="340"/>
    </row>
    <row r="63" spans="2:13" s="14" customFormat="1" ht="15" thickBot="1">
      <c r="B63" s="351"/>
      <c r="C63" s="8"/>
      <c r="D63" s="145"/>
      <c r="E63" s="137" t="s">
        <v>462</v>
      </c>
      <c r="F63" s="11"/>
      <c r="G63" s="981">
        <f>SUM(H63:K63)</f>
        <v>0</v>
      </c>
      <c r="H63" s="982"/>
      <c r="I63" s="983"/>
      <c r="J63" s="983"/>
      <c r="K63" s="985"/>
      <c r="L63" s="791"/>
      <c r="M63" s="340"/>
    </row>
    <row r="64" spans="2:13" s="14" customFormat="1" ht="13.5" thickBot="1">
      <c r="B64" s="351"/>
      <c r="C64" s="8"/>
      <c r="D64" s="11"/>
      <c r="E64" s="11"/>
      <c r="F64" s="11"/>
      <c r="G64" s="567"/>
      <c r="H64" s="567"/>
      <c r="I64" s="791"/>
      <c r="J64" s="791"/>
      <c r="K64" s="791"/>
      <c r="L64" s="791"/>
      <c r="M64" s="340"/>
    </row>
    <row r="65" spans="2:13" s="14" customFormat="1" ht="83.25" customHeight="1" thickBot="1">
      <c r="B65" s="336"/>
      <c r="C65" s="11"/>
      <c r="D65" s="2920" t="s">
        <v>438</v>
      </c>
      <c r="E65" s="2920"/>
      <c r="G65" s="796" t="s">
        <v>160</v>
      </c>
      <c r="H65" s="902" t="s">
        <v>635</v>
      </c>
      <c r="I65" s="902" t="s">
        <v>880</v>
      </c>
      <c r="J65" s="902" t="s">
        <v>584</v>
      </c>
      <c r="K65" s="902" t="s">
        <v>826</v>
      </c>
      <c r="L65" s="902" t="s">
        <v>1167</v>
      </c>
      <c r="M65" s="340"/>
    </row>
    <row r="66" spans="2:13" s="14" customFormat="1" ht="13.5" thickBot="1">
      <c r="B66" s="336"/>
      <c r="C66" s="11"/>
      <c r="D66" s="436"/>
      <c r="G66" s="790" t="s">
        <v>481</v>
      </c>
      <c r="H66" s="790" t="s">
        <v>481</v>
      </c>
      <c r="I66" s="790" t="s">
        <v>481</v>
      </c>
      <c r="J66" s="790" t="s">
        <v>481</v>
      </c>
      <c r="K66" s="790" t="s">
        <v>481</v>
      </c>
      <c r="L66" s="790" t="s">
        <v>481</v>
      </c>
      <c r="M66" s="340"/>
    </row>
    <row r="67" spans="2:13" s="14" customFormat="1">
      <c r="B67" s="336"/>
      <c r="C67" s="11"/>
      <c r="D67" s="436"/>
      <c r="E67" s="669" t="s">
        <v>437</v>
      </c>
      <c r="G67" s="797">
        <f>SUM(H67:L67)</f>
        <v>0</v>
      </c>
      <c r="H67" s="798"/>
      <c r="I67" s="799"/>
      <c r="J67" s="799"/>
      <c r="K67" s="800"/>
      <c r="L67" s="801"/>
      <c r="M67" s="340"/>
    </row>
    <row r="68" spans="2:13" s="14" customFormat="1">
      <c r="B68" s="336"/>
      <c r="C68" s="11"/>
      <c r="E68" s="517" t="s">
        <v>269</v>
      </c>
      <c r="G68" s="797">
        <f>SUM(H68:L68)</f>
        <v>0</v>
      </c>
      <c r="H68" s="798"/>
      <c r="I68" s="799"/>
      <c r="J68" s="799"/>
      <c r="K68" s="800"/>
      <c r="L68" s="801"/>
      <c r="M68" s="340"/>
    </row>
    <row r="69" spans="2:13" s="14" customFormat="1">
      <c r="B69" s="336"/>
      <c r="C69" s="11"/>
      <c r="E69" s="517" t="s">
        <v>270</v>
      </c>
      <c r="G69" s="797">
        <f>SUM(H69:L69)</f>
        <v>0</v>
      </c>
      <c r="H69" s="798"/>
      <c r="I69" s="799"/>
      <c r="J69" s="799"/>
      <c r="K69" s="800"/>
      <c r="L69" s="801"/>
      <c r="M69" s="340"/>
    </row>
    <row r="70" spans="2:13" s="14" customFormat="1">
      <c r="B70" s="336"/>
      <c r="C70" s="11"/>
      <c r="E70" s="517" t="s">
        <v>48</v>
      </c>
      <c r="G70" s="797">
        <f>SUM(H70:L70)</f>
        <v>0</v>
      </c>
      <c r="H70" s="777"/>
      <c r="I70" s="802"/>
      <c r="J70" s="802"/>
      <c r="K70" s="803"/>
      <c r="L70" s="804"/>
      <c r="M70" s="340"/>
    </row>
    <row r="71" spans="2:13" s="14" customFormat="1" ht="15.75" thickBot="1">
      <c r="B71" s="336"/>
      <c r="C71" s="11"/>
      <c r="D71" s="11"/>
      <c r="E71" s="481" t="s">
        <v>547</v>
      </c>
      <c r="G71" s="805">
        <f t="shared" ref="G71:L71" si="2">SUM(G67:G70)</f>
        <v>0</v>
      </c>
      <c r="H71" s="805">
        <f t="shared" si="2"/>
        <v>0</v>
      </c>
      <c r="I71" s="805">
        <f t="shared" si="2"/>
        <v>0</v>
      </c>
      <c r="J71" s="805">
        <f t="shared" si="2"/>
        <v>0</v>
      </c>
      <c r="K71" s="805">
        <f t="shared" si="2"/>
        <v>0</v>
      </c>
      <c r="L71" s="805">
        <f t="shared" si="2"/>
        <v>0</v>
      </c>
      <c r="M71" s="340"/>
    </row>
    <row r="72" spans="2:13" s="14" customFormat="1" ht="15.75" thickBot="1">
      <c r="B72" s="337"/>
      <c r="C72" s="330"/>
      <c r="D72" s="330"/>
      <c r="E72" s="903"/>
      <c r="F72" s="334"/>
      <c r="G72" s="903"/>
      <c r="H72" s="1108" t="str">
        <f>IF(ABS(H71-'2.2 Detailed Cost Matrix'!H81)&lt;0.1,"OK", "error")</f>
        <v>OK</v>
      </c>
      <c r="I72" s="905" t="str">
        <f>IF(ABS(I71-'2.2 Detailed Cost Matrix'!I81)&lt;0.1,"OK", "error")</f>
        <v>OK</v>
      </c>
      <c r="J72" s="905" t="str">
        <f>IF(ABS(J71-'2.2 Detailed Cost Matrix'!K81)&lt;0.1,"OK", "error")</f>
        <v>OK</v>
      </c>
      <c r="K72" s="905" t="str">
        <f>IF(ABS(K71-'2.2 Detailed Cost Matrix'!L81)&lt;0.1,"OK", "error")</f>
        <v>OK</v>
      </c>
      <c r="L72" s="905" t="str">
        <f>IF(ABS(L71-'2.2 Detailed Cost Matrix'!M81)&lt;0.1,"OK", "error")</f>
        <v>OK</v>
      </c>
      <c r="M72" s="904"/>
    </row>
    <row r="73" spans="2:13" s="14" customFormat="1" ht="13.5" thickBot="1">
      <c r="C73" s="334"/>
      <c r="G73" s="791"/>
      <c r="H73" s="791"/>
      <c r="I73" s="791"/>
      <c r="J73" s="791"/>
      <c r="K73" s="791"/>
      <c r="L73" s="791"/>
    </row>
    <row r="74" spans="2:13" s="14" customFormat="1" ht="15">
      <c r="B74" s="270"/>
      <c r="C74" s="629" t="s">
        <v>508</v>
      </c>
      <c r="D74" s="338"/>
      <c r="E74" s="444"/>
      <c r="F74" s="338"/>
      <c r="G74" s="789"/>
      <c r="H74" s="789"/>
      <c r="I74" s="795"/>
      <c r="J74" s="795"/>
      <c r="K74" s="795"/>
      <c r="L74" s="795"/>
      <c r="M74" s="350"/>
    </row>
    <row r="75" spans="2:13" s="14" customFormat="1" ht="15.75" thickBot="1">
      <c r="B75" s="274"/>
      <c r="C75" s="96"/>
      <c r="D75" s="13"/>
      <c r="E75" s="292"/>
      <c r="F75" s="13"/>
      <c r="G75" s="782"/>
      <c r="H75" s="782"/>
      <c r="I75" s="791"/>
      <c r="J75" s="791"/>
      <c r="K75" s="791"/>
      <c r="L75" s="791"/>
      <c r="M75" s="340"/>
    </row>
    <row r="76" spans="2:13" s="14" customFormat="1" ht="83.25" customHeight="1" thickBot="1">
      <c r="B76" s="336"/>
      <c r="C76" s="11"/>
      <c r="D76" s="2920" t="s">
        <v>293</v>
      </c>
      <c r="E76" s="2920"/>
      <c r="G76" s="796" t="s">
        <v>160</v>
      </c>
      <c r="H76" s="902" t="s">
        <v>635</v>
      </c>
      <c r="I76" s="902" t="s">
        <v>880</v>
      </c>
      <c r="J76" s="902" t="s">
        <v>584</v>
      </c>
      <c r="K76" s="902" t="s">
        <v>826</v>
      </c>
      <c r="L76" s="902" t="s">
        <v>1167</v>
      </c>
      <c r="M76" s="340"/>
    </row>
    <row r="77" spans="2:13" s="14" customFormat="1" ht="13.5" thickBot="1">
      <c r="B77" s="336"/>
      <c r="C77" s="11"/>
      <c r="D77" s="436"/>
      <c r="G77" s="790" t="s">
        <v>481</v>
      </c>
      <c r="H77" s="790" t="s">
        <v>481</v>
      </c>
      <c r="I77" s="790" t="s">
        <v>481</v>
      </c>
      <c r="J77" s="790" t="s">
        <v>481</v>
      </c>
      <c r="K77" s="790" t="s">
        <v>481</v>
      </c>
      <c r="L77" s="790" t="s">
        <v>481</v>
      </c>
      <c r="M77" s="340"/>
    </row>
    <row r="78" spans="2:13" s="14" customFormat="1">
      <c r="B78" s="336"/>
      <c r="C78" s="11"/>
      <c r="E78" s="517" t="s">
        <v>269</v>
      </c>
      <c r="G78" s="797">
        <f>SUM(H78:L78)</f>
        <v>0</v>
      </c>
      <c r="H78" s="798"/>
      <c r="I78" s="799"/>
      <c r="J78" s="799"/>
      <c r="K78" s="800"/>
      <c r="L78" s="801"/>
      <c r="M78" s="340"/>
    </row>
    <row r="79" spans="2:13" s="14" customFormat="1">
      <c r="B79" s="336"/>
      <c r="C79" s="11"/>
      <c r="E79" s="517" t="s">
        <v>270</v>
      </c>
      <c r="G79" s="797">
        <f>SUM(H79:L79)</f>
        <v>0</v>
      </c>
      <c r="H79" s="798"/>
      <c r="I79" s="799"/>
      <c r="J79" s="799"/>
      <c r="K79" s="800"/>
      <c r="L79" s="801"/>
      <c r="M79" s="340"/>
    </row>
    <row r="80" spans="2:13" s="14" customFormat="1">
      <c r="B80" s="336"/>
      <c r="C80" s="11"/>
      <c r="E80" s="517" t="s">
        <v>48</v>
      </c>
      <c r="G80" s="797">
        <f>SUM(H80:L80)</f>
        <v>0</v>
      </c>
      <c r="H80" s="798"/>
      <c r="I80" s="799"/>
      <c r="J80" s="799"/>
      <c r="K80" s="800"/>
      <c r="L80" s="801"/>
      <c r="M80" s="340"/>
    </row>
    <row r="81" spans="1:13" s="14" customFormat="1" ht="15.75" thickBot="1">
      <c r="B81" s="336"/>
      <c r="C81" s="11"/>
      <c r="D81" s="11"/>
      <c r="E81" s="481" t="s">
        <v>160</v>
      </c>
      <c r="G81" s="805">
        <f t="shared" ref="G81:L81" si="3">SUM(G78:G80)</f>
        <v>0</v>
      </c>
      <c r="H81" s="805">
        <f t="shared" si="3"/>
        <v>0</v>
      </c>
      <c r="I81" s="805">
        <f t="shared" si="3"/>
        <v>0</v>
      </c>
      <c r="J81" s="805">
        <f t="shared" si="3"/>
        <v>0</v>
      </c>
      <c r="K81" s="805">
        <f t="shared" si="3"/>
        <v>0</v>
      </c>
      <c r="L81" s="805">
        <f t="shared" si="3"/>
        <v>0</v>
      </c>
      <c r="M81" s="340"/>
    </row>
    <row r="82" spans="1:13" s="14" customFormat="1" ht="13.5" thickBot="1">
      <c r="B82" s="336"/>
      <c r="C82" s="11"/>
      <c r="D82" s="11"/>
      <c r="E82" s="437"/>
      <c r="G82" s="807"/>
      <c r="H82" s="807"/>
      <c r="I82" s="791"/>
      <c r="J82" s="791"/>
      <c r="K82" s="791"/>
      <c r="L82" s="791"/>
      <c r="M82" s="340"/>
    </row>
    <row r="83" spans="1:13" s="14" customFormat="1" ht="15.75" thickBot="1">
      <c r="B83" s="336"/>
      <c r="C83" s="11"/>
      <c r="D83" s="631" t="s">
        <v>334</v>
      </c>
      <c r="G83" s="1042">
        <f>SUM(H83:L83)</f>
        <v>0</v>
      </c>
      <c r="H83" s="1044"/>
      <c r="I83" s="1043"/>
      <c r="J83" s="1044"/>
      <c r="K83" s="1045"/>
      <c r="L83" s="1267"/>
      <c r="M83" s="340"/>
    </row>
    <row r="84" spans="1:13" s="14" customFormat="1" ht="15.75" thickBot="1">
      <c r="B84" s="336"/>
      <c r="C84" s="11"/>
      <c r="D84" s="631"/>
      <c r="M84" s="340"/>
    </row>
    <row r="85" spans="1:13" s="14" customFormat="1" ht="15.75" thickBot="1">
      <c r="B85" s="336"/>
      <c r="C85" s="11"/>
      <c r="D85" s="631" t="s">
        <v>1252</v>
      </c>
      <c r="G85" s="1042">
        <f>SUM(H85:L85)</f>
        <v>0</v>
      </c>
      <c r="H85" s="2267"/>
      <c r="I85" s="1043"/>
      <c r="J85" s="1043"/>
      <c r="K85" s="2268"/>
      <c r="L85" s="2269"/>
      <c r="M85" s="340"/>
    </row>
    <row r="86" spans="1:13" s="14" customFormat="1" ht="15" thickBot="1">
      <c r="B86" s="337"/>
      <c r="C86" s="330"/>
      <c r="D86" s="330"/>
      <c r="E86" s="528"/>
      <c r="F86" s="334"/>
      <c r="G86" s="809"/>
      <c r="H86" s="810"/>
      <c r="I86" s="809"/>
      <c r="J86" s="809"/>
      <c r="K86" s="809"/>
      <c r="L86" s="809"/>
      <c r="M86" s="349"/>
    </row>
    <row r="87" spans="1:13" s="14" customFormat="1" ht="15" thickBot="1">
      <c r="A87" s="517"/>
      <c r="B87" s="517"/>
      <c r="C87" s="630"/>
      <c r="D87" s="11"/>
      <c r="E87" s="517"/>
      <c r="G87" s="791"/>
      <c r="H87" s="807"/>
      <c r="I87" s="791"/>
      <c r="J87" s="791"/>
      <c r="K87" s="791"/>
      <c r="L87" s="791"/>
    </row>
    <row r="88" spans="1:13" s="14" customFormat="1" ht="15.75" thickBot="1">
      <c r="B88" s="335"/>
      <c r="C88" s="648" t="s">
        <v>424</v>
      </c>
      <c r="D88" s="332"/>
      <c r="E88" s="527"/>
      <c r="F88" s="333"/>
      <c r="G88" s="806"/>
      <c r="H88" s="806"/>
      <c r="I88" s="811"/>
      <c r="J88" s="791"/>
      <c r="K88" s="791"/>
      <c r="L88" s="791"/>
    </row>
    <row r="89" spans="1:13" s="14" customFormat="1" ht="15.75" thickBot="1">
      <c r="B89" s="336"/>
      <c r="C89" s="11"/>
      <c r="D89" s="11"/>
      <c r="E89" s="481"/>
      <c r="G89" s="812" t="s">
        <v>481</v>
      </c>
      <c r="H89" s="807"/>
      <c r="I89" s="793"/>
      <c r="J89" s="791"/>
      <c r="K89" s="791"/>
      <c r="L89" s="791"/>
    </row>
    <row r="90" spans="1:13" s="14" customFormat="1" ht="15.75" thickBot="1">
      <c r="B90" s="336"/>
      <c r="C90" s="11"/>
      <c r="D90" s="629" t="s">
        <v>367</v>
      </c>
      <c r="E90" s="481"/>
      <c r="G90" s="808"/>
      <c r="H90" s="791"/>
      <c r="I90" s="793"/>
      <c r="J90" s="791"/>
      <c r="K90" s="791"/>
      <c r="L90" s="791"/>
    </row>
    <row r="91" spans="1:13" s="14" customFormat="1" ht="15.75" thickBot="1">
      <c r="B91" s="336"/>
      <c r="C91" s="11"/>
      <c r="D91" s="629" t="s">
        <v>40</v>
      </c>
      <c r="E91" s="481"/>
      <c r="G91" s="808"/>
      <c r="H91" s="791"/>
      <c r="I91" s="793"/>
      <c r="J91" s="791"/>
      <c r="K91" s="791"/>
      <c r="L91" s="791"/>
    </row>
    <row r="92" spans="1:13" s="14" customFormat="1" ht="17.25" customHeight="1" thickBot="1">
      <c r="B92" s="336"/>
      <c r="C92" s="11"/>
      <c r="D92" s="11"/>
      <c r="E92" s="437"/>
      <c r="G92" s="791"/>
      <c r="H92" s="791"/>
      <c r="I92" s="814"/>
      <c r="J92" s="815"/>
      <c r="K92" s="815"/>
      <c r="L92" s="791"/>
    </row>
    <row r="93" spans="1:13" s="14" customFormat="1" ht="16.5" thickBot="1">
      <c r="B93" s="336"/>
      <c r="C93" s="11"/>
      <c r="D93" s="11"/>
      <c r="E93" s="457"/>
      <c r="G93" s="812" t="s">
        <v>481</v>
      </c>
      <c r="H93" s="790" t="s">
        <v>1156</v>
      </c>
      <c r="I93" s="816"/>
      <c r="J93" s="817"/>
      <c r="K93" s="817"/>
      <c r="L93" s="791"/>
    </row>
    <row r="94" spans="1:13" s="14" customFormat="1" ht="15.75" thickBot="1">
      <c r="B94" s="336"/>
      <c r="C94" s="11"/>
      <c r="D94" s="629" t="s">
        <v>241</v>
      </c>
      <c r="G94" s="818"/>
      <c r="H94" s="826"/>
      <c r="I94" s="819"/>
      <c r="J94" s="820"/>
      <c r="K94" s="820"/>
      <c r="L94" s="791"/>
    </row>
    <row r="95" spans="1:13" s="14" customFormat="1" ht="15.75" thickTop="1" thickBot="1">
      <c r="B95" s="351"/>
      <c r="D95" s="529"/>
      <c r="I95" s="819"/>
      <c r="J95" s="822"/>
      <c r="K95" s="822"/>
      <c r="L95" s="791"/>
    </row>
    <row r="96" spans="1:13" s="14" customFormat="1" ht="15.75" thickBot="1">
      <c r="B96" s="336"/>
      <c r="C96" s="11"/>
      <c r="D96" s="629" t="s">
        <v>824</v>
      </c>
      <c r="G96" s="812" t="s">
        <v>481</v>
      </c>
      <c r="H96" s="790" t="s">
        <v>1156</v>
      </c>
      <c r="I96" s="821"/>
      <c r="J96" s="822"/>
      <c r="K96" s="822"/>
      <c r="L96" s="791"/>
    </row>
    <row r="97" spans="2:12" s="14" customFormat="1">
      <c r="B97" s="336"/>
      <c r="C97" s="11"/>
      <c r="E97" s="517" t="s">
        <v>180</v>
      </c>
      <c r="G97" s="792"/>
      <c r="H97" s="792"/>
      <c r="I97" s="819"/>
      <c r="J97" s="820"/>
      <c r="K97" s="820"/>
      <c r="L97" s="791"/>
    </row>
    <row r="98" spans="2:12" s="14" customFormat="1">
      <c r="B98" s="336"/>
      <c r="C98" s="11"/>
      <c r="E98" s="517" t="s">
        <v>179</v>
      </c>
      <c r="G98" s="792"/>
      <c r="H98" s="792"/>
      <c r="I98" s="819"/>
      <c r="J98" s="820"/>
      <c r="K98" s="820"/>
      <c r="L98" s="791"/>
    </row>
    <row r="99" spans="2:12" s="14" customFormat="1" ht="15" thickBot="1">
      <c r="B99" s="336"/>
      <c r="C99" s="11"/>
      <c r="E99" s="517" t="s">
        <v>427</v>
      </c>
      <c r="G99" s="792"/>
      <c r="H99" s="775"/>
      <c r="I99" s="819"/>
      <c r="J99" s="820"/>
      <c r="K99" s="820"/>
      <c r="L99" s="791"/>
    </row>
    <row r="100" spans="2:12" s="14" customFormat="1" ht="17.25" customHeight="1">
      <c r="B100" s="336"/>
      <c r="C100" s="11"/>
      <c r="E100" s="517" t="s">
        <v>638</v>
      </c>
      <c r="G100" s="776"/>
      <c r="H100" s="823"/>
      <c r="I100" s="819"/>
      <c r="J100" s="820"/>
      <c r="K100" s="822"/>
      <c r="L100" s="791"/>
    </row>
    <row r="101" spans="2:12" s="14" customFormat="1" ht="15.75" thickBot="1">
      <c r="B101" s="336"/>
      <c r="C101" s="11"/>
      <c r="D101" s="11"/>
      <c r="E101" s="480" t="s">
        <v>77</v>
      </c>
      <c r="G101" s="813">
        <f>SUM(G97:G100)</f>
        <v>0</v>
      </c>
      <c r="H101" s="813">
        <f>SUM(H97:H100)</f>
        <v>0</v>
      </c>
      <c r="I101" s="824"/>
      <c r="J101" s="825"/>
      <c r="K101" s="825"/>
      <c r="L101" s="791"/>
    </row>
    <row r="102" spans="2:12" s="14" customFormat="1" thickTop="1" thickBot="1">
      <c r="B102" s="337"/>
      <c r="C102" s="330"/>
      <c r="D102" s="330"/>
      <c r="E102" s="330"/>
      <c r="F102" s="330"/>
      <c r="G102" s="334"/>
      <c r="H102" s="334"/>
      <c r="I102" s="349"/>
    </row>
    <row r="103" spans="2:12" s="14" customFormat="1" ht="12.75">
      <c r="B103" s="4"/>
      <c r="C103" s="4"/>
      <c r="D103" s="4"/>
      <c r="E103" s="4"/>
      <c r="F103" s="4"/>
    </row>
    <row r="104" spans="2:12" s="14" customFormat="1" ht="12.75">
      <c r="B104" s="4"/>
      <c r="C104" s="4"/>
      <c r="D104" s="4"/>
      <c r="E104" s="4"/>
      <c r="F104" s="4"/>
    </row>
    <row r="105" spans="2:12" s="14" customFormat="1" ht="12.75">
      <c r="B105" s="4"/>
      <c r="C105" s="4"/>
      <c r="D105" s="4"/>
      <c r="E105" s="4"/>
      <c r="F105" s="4"/>
    </row>
    <row r="106" spans="2:12" s="14" customFormat="1" ht="12.75">
      <c r="B106" s="4"/>
      <c r="C106" s="4"/>
      <c r="D106" s="4"/>
      <c r="E106" s="4"/>
      <c r="F106" s="4"/>
    </row>
    <row r="107" spans="2:12" s="14" customFormat="1" ht="12.75">
      <c r="B107" s="4"/>
      <c r="C107" s="4"/>
      <c r="D107" s="4"/>
      <c r="E107" s="4"/>
      <c r="F107" s="4"/>
    </row>
    <row r="108" spans="2:12" s="14" customFormat="1" ht="12.75">
      <c r="B108" s="4"/>
      <c r="C108" s="4"/>
      <c r="D108" s="4"/>
      <c r="E108" s="4"/>
      <c r="F108" s="4"/>
    </row>
    <row r="109" spans="2:12" s="14" customFormat="1" ht="12.75">
      <c r="B109" s="4"/>
      <c r="C109" s="4"/>
      <c r="D109" s="4"/>
      <c r="E109" s="4"/>
      <c r="F109" s="4"/>
    </row>
    <row r="110" spans="2:12" s="14" customFormat="1" ht="12.75">
      <c r="B110" s="4"/>
      <c r="C110" s="4"/>
      <c r="D110" s="4"/>
      <c r="E110" s="4"/>
      <c r="F110" s="4"/>
    </row>
    <row r="111" spans="2:12" s="14" customFormat="1" ht="12.75">
      <c r="B111" s="4"/>
      <c r="C111" s="4"/>
      <c r="D111" s="4"/>
      <c r="E111" s="4"/>
      <c r="F111" s="4"/>
    </row>
    <row r="112" spans="2:12" s="14" customFormat="1" ht="12.75">
      <c r="B112" s="4"/>
      <c r="C112" s="4"/>
      <c r="D112" s="4"/>
      <c r="E112" s="4"/>
      <c r="F112" s="4"/>
    </row>
    <row r="113" spans="2:6" s="14" customFormat="1" ht="12.75">
      <c r="B113" s="4"/>
      <c r="C113" s="4"/>
      <c r="D113" s="4"/>
      <c r="E113" s="4"/>
      <c r="F113" s="4"/>
    </row>
    <row r="114" spans="2:6" s="14" customFormat="1" ht="12.75">
      <c r="B114" s="4"/>
      <c r="C114" s="4"/>
      <c r="D114" s="4"/>
      <c r="E114" s="4"/>
      <c r="F114" s="4"/>
    </row>
    <row r="115" spans="2:6" s="14" customFormat="1" ht="12.75">
      <c r="B115" s="4"/>
      <c r="C115" s="4"/>
      <c r="D115" s="4"/>
      <c r="E115" s="4"/>
      <c r="F115" s="4"/>
    </row>
    <row r="116" spans="2:6" s="14" customFormat="1" ht="12.75">
      <c r="B116" s="4"/>
      <c r="C116" s="4"/>
      <c r="D116" s="4"/>
      <c r="E116" s="4"/>
      <c r="F116" s="4"/>
    </row>
    <row r="117" spans="2:6" s="14" customFormat="1" ht="12.75">
      <c r="B117" s="4"/>
      <c r="C117" s="4"/>
      <c r="D117" s="4"/>
      <c r="E117" s="4"/>
      <c r="F117" s="4"/>
    </row>
    <row r="118" spans="2:6" s="14" customFormat="1" ht="12.75">
      <c r="B118" s="4"/>
      <c r="C118" s="4"/>
      <c r="D118" s="4"/>
      <c r="E118" s="4"/>
      <c r="F118" s="4"/>
    </row>
    <row r="119" spans="2:6" s="14" customFormat="1" ht="12.75">
      <c r="B119" s="4"/>
      <c r="C119" s="4"/>
      <c r="D119" s="4"/>
      <c r="E119" s="4"/>
      <c r="F119" s="4"/>
    </row>
    <row r="120" spans="2:6" s="14" customFormat="1" ht="12.75">
      <c r="B120" s="4"/>
      <c r="C120" s="4"/>
      <c r="D120" s="4"/>
      <c r="E120" s="4"/>
      <c r="F120" s="4"/>
    </row>
    <row r="121" spans="2:6" s="14" customFormat="1" ht="12.75">
      <c r="B121" s="4"/>
      <c r="C121" s="4"/>
      <c r="D121" s="4"/>
      <c r="E121" s="4"/>
      <c r="F121" s="4"/>
    </row>
    <row r="122" spans="2:6" s="14" customFormat="1" ht="12.75">
      <c r="B122" s="4"/>
      <c r="C122" s="4"/>
      <c r="D122" s="4"/>
      <c r="E122" s="4"/>
      <c r="F122" s="4"/>
    </row>
    <row r="123" spans="2:6" s="14" customFormat="1" ht="12.75">
      <c r="B123" s="4"/>
      <c r="C123" s="4"/>
      <c r="D123" s="4"/>
      <c r="E123" s="4"/>
      <c r="F123" s="4"/>
    </row>
    <row r="124" spans="2:6" s="14" customFormat="1" ht="12.75">
      <c r="B124" s="4"/>
      <c r="C124" s="4"/>
      <c r="D124" s="4"/>
      <c r="E124" s="4"/>
      <c r="F124" s="4"/>
    </row>
    <row r="125" spans="2:6" s="14" customFormat="1" ht="12.75">
      <c r="B125" s="4"/>
      <c r="C125" s="4"/>
      <c r="D125" s="4"/>
      <c r="E125" s="4"/>
      <c r="F125" s="4"/>
    </row>
    <row r="126" spans="2:6" s="14" customFormat="1" ht="12.75">
      <c r="B126" s="4"/>
      <c r="C126" s="4"/>
      <c r="D126" s="4"/>
      <c r="E126" s="4"/>
      <c r="F126" s="4"/>
    </row>
    <row r="127" spans="2:6" s="14" customFormat="1" ht="12.75">
      <c r="B127" s="4"/>
      <c r="C127" s="4"/>
      <c r="D127" s="4"/>
      <c r="E127" s="4"/>
      <c r="F127" s="4"/>
    </row>
    <row r="128" spans="2:6" s="14" customFormat="1" ht="12.75">
      <c r="B128" s="4"/>
      <c r="C128" s="4"/>
      <c r="D128" s="4"/>
      <c r="E128" s="4"/>
      <c r="F128" s="4"/>
    </row>
    <row r="129" spans="2:6" s="14" customFormat="1" ht="12.75">
      <c r="B129" s="4"/>
      <c r="C129" s="4"/>
      <c r="D129" s="4"/>
      <c r="E129" s="4"/>
      <c r="F129" s="4"/>
    </row>
    <row r="130" spans="2:6" s="14" customFormat="1" ht="12.75">
      <c r="B130" s="4"/>
      <c r="C130" s="4"/>
      <c r="D130" s="4"/>
      <c r="E130" s="4"/>
      <c r="F130" s="4"/>
    </row>
    <row r="131" spans="2:6" s="14" customFormat="1" ht="12.75">
      <c r="B131" s="4"/>
      <c r="C131" s="4"/>
      <c r="D131" s="4"/>
      <c r="E131" s="4"/>
      <c r="F131" s="4"/>
    </row>
    <row r="132" spans="2:6" s="14" customFormat="1" ht="12.75">
      <c r="B132" s="4"/>
      <c r="C132" s="4"/>
      <c r="D132" s="4"/>
      <c r="E132" s="4"/>
      <c r="F132" s="4"/>
    </row>
    <row r="133" spans="2:6" s="14" customFormat="1" ht="12.75">
      <c r="B133" s="4"/>
      <c r="C133" s="4"/>
      <c r="D133" s="4"/>
      <c r="E133" s="4"/>
      <c r="F133" s="4"/>
    </row>
    <row r="134" spans="2:6" s="14" customFormat="1" ht="12.75">
      <c r="B134" s="4"/>
      <c r="C134" s="4"/>
      <c r="D134" s="4"/>
      <c r="E134" s="4"/>
      <c r="F134" s="4"/>
    </row>
    <row r="135" spans="2:6" s="14" customFormat="1" ht="12.75">
      <c r="B135" s="4"/>
      <c r="C135" s="4"/>
      <c r="D135" s="4"/>
      <c r="E135" s="4"/>
      <c r="F135" s="4"/>
    </row>
    <row r="136" spans="2:6" s="14" customFormat="1" ht="12.75">
      <c r="B136" s="4"/>
      <c r="C136" s="4"/>
      <c r="D136" s="4"/>
      <c r="E136" s="4"/>
      <c r="F136" s="4"/>
    </row>
    <row r="137" spans="2:6" s="14" customFormat="1" ht="12.75">
      <c r="B137" s="4"/>
      <c r="C137" s="4"/>
      <c r="D137" s="4"/>
      <c r="E137" s="4"/>
      <c r="F137" s="4"/>
    </row>
    <row r="138" spans="2:6" s="14" customFormat="1" ht="12.75">
      <c r="B138" s="4"/>
      <c r="C138" s="4"/>
      <c r="D138" s="4"/>
      <c r="E138" s="4"/>
      <c r="F138" s="4"/>
    </row>
    <row r="139" spans="2:6" s="14" customFormat="1" ht="12.75">
      <c r="B139" s="4"/>
      <c r="C139" s="4"/>
      <c r="D139" s="4"/>
      <c r="E139" s="4"/>
      <c r="F139" s="4"/>
    </row>
    <row r="140" spans="2:6" s="14" customFormat="1" ht="12.75">
      <c r="B140" s="4"/>
      <c r="C140" s="4"/>
      <c r="D140" s="4"/>
      <c r="E140" s="4"/>
      <c r="F140" s="4"/>
    </row>
    <row r="141" spans="2:6" s="14" customFormat="1" ht="12.75">
      <c r="B141" s="4"/>
      <c r="C141" s="4"/>
      <c r="D141" s="4"/>
      <c r="E141" s="4"/>
      <c r="F141" s="4"/>
    </row>
    <row r="142" spans="2:6" s="14" customFormat="1" ht="12.75">
      <c r="B142" s="4"/>
      <c r="C142" s="4"/>
      <c r="D142" s="4"/>
      <c r="E142" s="4"/>
      <c r="F142" s="4"/>
    </row>
    <row r="143" spans="2:6" s="14" customFormat="1" ht="12.75">
      <c r="B143" s="4"/>
      <c r="C143" s="4"/>
      <c r="D143" s="4"/>
      <c r="E143" s="4"/>
      <c r="F143" s="4"/>
    </row>
    <row r="144" spans="2:6" s="14" customFormat="1" ht="12.75">
      <c r="B144" s="4"/>
      <c r="C144" s="4"/>
      <c r="D144" s="4"/>
      <c r="E144" s="4"/>
      <c r="F144" s="4"/>
    </row>
    <row r="145" spans="2:6" s="14" customFormat="1" ht="12.75">
      <c r="B145" s="4"/>
      <c r="C145" s="4"/>
      <c r="D145" s="4"/>
      <c r="E145" s="4"/>
      <c r="F145" s="4"/>
    </row>
    <row r="146" spans="2:6" s="14" customFormat="1" ht="12.75">
      <c r="B146" s="4"/>
      <c r="C146" s="4"/>
      <c r="D146" s="4"/>
      <c r="E146" s="4"/>
      <c r="F146" s="4"/>
    </row>
    <row r="147" spans="2:6" s="14" customFormat="1" ht="12.75">
      <c r="B147" s="4"/>
      <c r="C147" s="4"/>
      <c r="D147" s="4"/>
      <c r="E147" s="4"/>
      <c r="F147" s="4"/>
    </row>
    <row r="148" spans="2:6" s="14" customFormat="1" ht="12.75">
      <c r="B148" s="4"/>
      <c r="C148" s="4"/>
      <c r="D148" s="4"/>
      <c r="E148" s="4"/>
      <c r="F148" s="4"/>
    </row>
    <row r="149" spans="2:6" s="14" customFormat="1" ht="12.75">
      <c r="B149" s="4"/>
      <c r="C149" s="4"/>
      <c r="D149" s="4"/>
      <c r="E149" s="4"/>
      <c r="F149" s="4"/>
    </row>
    <row r="150" spans="2:6" s="14" customFormat="1" ht="12.75">
      <c r="B150" s="4"/>
      <c r="C150" s="4"/>
      <c r="D150" s="4"/>
      <c r="E150" s="4"/>
      <c r="F150" s="4"/>
    </row>
    <row r="151" spans="2:6" s="14" customFormat="1" ht="12.75">
      <c r="B151" s="4"/>
      <c r="C151" s="4"/>
      <c r="D151" s="4"/>
      <c r="E151" s="4"/>
      <c r="F151" s="4"/>
    </row>
    <row r="152" spans="2:6" s="14" customFormat="1" ht="12.75">
      <c r="B152" s="4"/>
      <c r="C152" s="4"/>
      <c r="D152" s="4"/>
      <c r="E152" s="4"/>
      <c r="F152" s="4"/>
    </row>
    <row r="153" spans="2:6" s="14" customFormat="1" ht="12.75">
      <c r="B153" s="4"/>
      <c r="C153" s="4"/>
      <c r="D153" s="4"/>
      <c r="E153" s="4"/>
      <c r="F153" s="4"/>
    </row>
    <row r="154" spans="2:6" s="14" customFormat="1" ht="12.75">
      <c r="B154" s="4"/>
      <c r="C154" s="4"/>
      <c r="D154" s="4"/>
      <c r="E154" s="4"/>
      <c r="F154" s="4"/>
    </row>
    <row r="155" spans="2:6" s="14" customFormat="1" ht="12.75">
      <c r="B155" s="4"/>
      <c r="C155" s="4"/>
      <c r="D155" s="4"/>
      <c r="E155" s="4"/>
      <c r="F155" s="4"/>
    </row>
    <row r="156" spans="2:6" s="14" customFormat="1" ht="12.75">
      <c r="B156" s="4"/>
      <c r="C156" s="4"/>
      <c r="D156" s="4"/>
      <c r="E156" s="4"/>
      <c r="F156" s="4"/>
    </row>
    <row r="157" spans="2:6" s="14" customFormat="1" ht="12.75">
      <c r="B157" s="4"/>
      <c r="C157" s="4"/>
      <c r="D157" s="4"/>
      <c r="E157" s="4"/>
      <c r="F157" s="4"/>
    </row>
    <row r="158" spans="2:6" s="14" customFormat="1" ht="12.75">
      <c r="B158" s="4"/>
      <c r="C158" s="4"/>
      <c r="D158" s="4"/>
      <c r="E158" s="4"/>
      <c r="F158" s="4"/>
    </row>
    <row r="159" spans="2:6" s="14" customFormat="1" ht="12.75">
      <c r="B159" s="4"/>
      <c r="C159" s="4"/>
      <c r="D159" s="4"/>
      <c r="E159" s="4"/>
      <c r="F159" s="4"/>
    </row>
    <row r="160" spans="2:6" s="14" customFormat="1" ht="12.75">
      <c r="B160" s="4"/>
      <c r="C160" s="4"/>
      <c r="D160" s="4"/>
      <c r="E160" s="4"/>
      <c r="F160" s="4"/>
    </row>
    <row r="161" spans="2:6" s="14" customFormat="1" ht="12.75">
      <c r="B161" s="4"/>
      <c r="C161" s="4"/>
      <c r="D161" s="4"/>
      <c r="E161" s="4"/>
      <c r="F161" s="4"/>
    </row>
    <row r="162" spans="2:6" s="14" customFormat="1" ht="12.75">
      <c r="B162" s="4"/>
      <c r="C162" s="4"/>
      <c r="D162" s="4"/>
      <c r="E162" s="4"/>
      <c r="F162" s="4"/>
    </row>
    <row r="163" spans="2:6" s="14" customFormat="1" ht="12.75">
      <c r="B163" s="4"/>
      <c r="C163" s="4"/>
      <c r="D163" s="4"/>
      <c r="E163" s="4"/>
      <c r="F163" s="4"/>
    </row>
    <row r="164" spans="2:6" s="14" customFormat="1" ht="12.75">
      <c r="B164" s="4"/>
      <c r="C164" s="4"/>
      <c r="D164" s="4"/>
      <c r="E164" s="4"/>
      <c r="F164" s="4"/>
    </row>
    <row r="165" spans="2:6" s="14" customFormat="1" ht="12.75">
      <c r="B165" s="4"/>
      <c r="C165" s="4"/>
      <c r="D165" s="4"/>
      <c r="E165" s="4"/>
      <c r="F165" s="4"/>
    </row>
    <row r="166" spans="2:6" s="14" customFormat="1" ht="12.75">
      <c r="B166" s="4"/>
      <c r="C166" s="4"/>
      <c r="D166" s="4"/>
      <c r="E166" s="4"/>
      <c r="F166" s="4"/>
    </row>
    <row r="167" spans="2:6" s="14" customFormat="1" ht="12.75">
      <c r="B167" s="4"/>
      <c r="C167" s="4"/>
      <c r="D167" s="4"/>
      <c r="E167" s="4"/>
      <c r="F167" s="4"/>
    </row>
    <row r="168" spans="2:6" s="14" customFormat="1" ht="12.75">
      <c r="B168" s="4"/>
      <c r="C168" s="4"/>
      <c r="D168" s="4"/>
      <c r="E168" s="4"/>
      <c r="F168" s="4"/>
    </row>
    <row r="169" spans="2:6" s="14" customFormat="1" ht="12.75">
      <c r="B169" s="4"/>
      <c r="C169" s="4"/>
      <c r="D169" s="4"/>
      <c r="E169" s="4"/>
      <c r="F169" s="4"/>
    </row>
    <row r="170" spans="2:6" s="14" customFormat="1" ht="12.75">
      <c r="B170" s="4"/>
      <c r="C170" s="4"/>
      <c r="D170" s="4"/>
      <c r="E170" s="4"/>
      <c r="F170" s="4"/>
    </row>
    <row r="171" spans="2:6" s="14" customFormat="1" ht="12.75">
      <c r="B171" s="4"/>
      <c r="C171" s="4"/>
      <c r="D171" s="4"/>
      <c r="E171" s="4"/>
      <c r="F171" s="4"/>
    </row>
    <row r="172" spans="2:6" s="14" customFormat="1" ht="12.75">
      <c r="B172" s="4"/>
      <c r="C172" s="4"/>
      <c r="D172" s="4"/>
      <c r="E172" s="4"/>
      <c r="F172" s="4"/>
    </row>
    <row r="173" spans="2:6" s="14" customFormat="1" ht="12.75">
      <c r="B173" s="4"/>
      <c r="C173" s="4"/>
      <c r="D173" s="4"/>
      <c r="E173" s="4"/>
      <c r="F173" s="4"/>
    </row>
    <row r="174" spans="2:6" s="14" customFormat="1" ht="12.75">
      <c r="B174" s="4"/>
      <c r="C174" s="4"/>
      <c r="D174" s="4"/>
      <c r="E174" s="4"/>
      <c r="F174" s="4"/>
    </row>
    <row r="175" spans="2:6" s="14" customFormat="1" ht="12.75">
      <c r="B175" s="4"/>
      <c r="C175" s="4"/>
      <c r="D175" s="4"/>
      <c r="E175" s="4"/>
      <c r="F175" s="4"/>
    </row>
    <row r="176" spans="2:6" s="14" customFormat="1" ht="12.75">
      <c r="B176" s="4"/>
      <c r="C176" s="4"/>
      <c r="D176" s="4"/>
      <c r="E176" s="4"/>
      <c r="F176" s="4"/>
    </row>
    <row r="177" spans="2:6" s="14" customFormat="1" ht="12.75">
      <c r="B177" s="4"/>
      <c r="C177" s="4"/>
      <c r="D177" s="4"/>
      <c r="E177" s="4"/>
      <c r="F177" s="4"/>
    </row>
    <row r="178" spans="2:6" s="14" customFormat="1" ht="12.75">
      <c r="B178" s="4"/>
      <c r="C178" s="4"/>
      <c r="D178" s="4"/>
      <c r="E178" s="4"/>
      <c r="F178" s="4"/>
    </row>
    <row r="179" spans="2:6" s="14" customFormat="1" ht="12.75">
      <c r="B179" s="4"/>
      <c r="C179" s="4"/>
      <c r="D179" s="4"/>
      <c r="E179" s="4"/>
      <c r="F179" s="4"/>
    </row>
    <row r="180" spans="2:6" s="14" customFormat="1" ht="12.75">
      <c r="B180" s="4"/>
      <c r="C180" s="4"/>
      <c r="D180" s="4"/>
      <c r="E180" s="4"/>
      <c r="F180" s="4"/>
    </row>
    <row r="181" spans="2:6" s="14" customFormat="1" ht="12.75">
      <c r="B181" s="4"/>
      <c r="C181" s="4"/>
      <c r="D181" s="4"/>
      <c r="E181" s="4"/>
      <c r="F181" s="4"/>
    </row>
    <row r="182" spans="2:6" s="14" customFormat="1" ht="12.75">
      <c r="B182" s="4"/>
      <c r="C182" s="4"/>
      <c r="D182" s="4"/>
      <c r="E182" s="4"/>
      <c r="F182" s="4"/>
    </row>
    <row r="183" spans="2:6" s="14" customFormat="1" ht="12.75">
      <c r="B183" s="4"/>
      <c r="C183" s="4"/>
      <c r="D183" s="4"/>
      <c r="E183" s="4"/>
      <c r="F183" s="4"/>
    </row>
    <row r="184" spans="2:6" s="14" customFormat="1" ht="12.75">
      <c r="B184" s="4"/>
      <c r="C184" s="4"/>
      <c r="D184" s="4"/>
      <c r="E184" s="4"/>
      <c r="F184" s="4"/>
    </row>
    <row r="185" spans="2:6" s="14" customFormat="1" ht="12.75">
      <c r="B185" s="4"/>
      <c r="C185" s="4"/>
      <c r="D185" s="4"/>
      <c r="E185" s="4"/>
      <c r="F185" s="4"/>
    </row>
    <row r="186" spans="2:6" s="14" customFormat="1" ht="12.75">
      <c r="B186" s="4"/>
      <c r="C186" s="4"/>
      <c r="D186" s="4"/>
      <c r="E186" s="4"/>
      <c r="F186" s="4"/>
    </row>
    <row r="187" spans="2:6" s="14" customFormat="1" ht="12.75">
      <c r="B187" s="4"/>
      <c r="C187" s="4"/>
      <c r="D187" s="4"/>
      <c r="E187" s="4"/>
      <c r="F187" s="4"/>
    </row>
    <row r="188" spans="2:6" s="14" customFormat="1" ht="12.75">
      <c r="B188" s="4"/>
      <c r="C188" s="4"/>
      <c r="D188" s="4"/>
      <c r="E188" s="4"/>
      <c r="F188" s="4"/>
    </row>
    <row r="189" spans="2:6" s="14" customFormat="1" ht="12.75">
      <c r="B189" s="4"/>
      <c r="C189" s="4"/>
      <c r="D189" s="4"/>
      <c r="E189" s="4"/>
      <c r="F189" s="4"/>
    </row>
    <row r="190" spans="2:6" s="14" customFormat="1" ht="12.75">
      <c r="B190" s="4"/>
      <c r="C190" s="4"/>
      <c r="D190" s="4"/>
      <c r="E190" s="4"/>
      <c r="F190" s="4"/>
    </row>
    <row r="191" spans="2:6" s="14" customFormat="1" ht="12.75">
      <c r="B191" s="4"/>
      <c r="C191" s="4"/>
      <c r="D191" s="4"/>
      <c r="E191" s="4"/>
      <c r="F191" s="4"/>
    </row>
    <row r="192" spans="2:6" s="14" customFormat="1" ht="12.75">
      <c r="B192" s="4"/>
      <c r="C192" s="4"/>
      <c r="D192" s="4"/>
      <c r="E192" s="4"/>
      <c r="F192" s="4"/>
    </row>
    <row r="193" spans="2:6" s="14" customFormat="1" ht="12.75">
      <c r="B193" s="4"/>
      <c r="C193" s="4"/>
      <c r="D193" s="4"/>
      <c r="E193" s="4"/>
      <c r="F193" s="4"/>
    </row>
    <row r="194" spans="2:6" s="14" customFormat="1" ht="12.75">
      <c r="B194" s="4"/>
      <c r="C194" s="4"/>
      <c r="D194" s="4"/>
      <c r="E194" s="4"/>
      <c r="F194" s="4"/>
    </row>
    <row r="195" spans="2:6" s="14" customFormat="1" ht="12.75">
      <c r="B195" s="4"/>
      <c r="C195" s="4"/>
      <c r="D195" s="4"/>
      <c r="E195" s="4"/>
      <c r="F195" s="4"/>
    </row>
    <row r="196" spans="2:6" s="14" customFormat="1" ht="12.75">
      <c r="B196" s="4"/>
      <c r="C196" s="4"/>
      <c r="D196" s="4"/>
      <c r="E196" s="4"/>
      <c r="F196" s="4"/>
    </row>
    <row r="197" spans="2:6" s="14" customFormat="1" ht="12.75">
      <c r="B197" s="4"/>
      <c r="C197" s="4"/>
      <c r="D197" s="4"/>
      <c r="E197" s="4"/>
      <c r="F197" s="4"/>
    </row>
    <row r="198" spans="2:6" s="14" customFormat="1" ht="12.75">
      <c r="B198" s="4"/>
      <c r="C198" s="4"/>
      <c r="D198" s="4"/>
      <c r="E198" s="4"/>
      <c r="F198" s="4"/>
    </row>
    <row r="199" spans="2:6" s="14" customFormat="1" ht="12.75">
      <c r="B199" s="4"/>
      <c r="C199" s="4"/>
      <c r="D199" s="4"/>
      <c r="E199" s="4"/>
      <c r="F199" s="4"/>
    </row>
    <row r="200" spans="2:6" s="14" customFormat="1" ht="12.75">
      <c r="B200" s="4"/>
      <c r="C200" s="4"/>
      <c r="D200" s="4"/>
      <c r="E200" s="4"/>
      <c r="F200" s="4"/>
    </row>
    <row r="201" spans="2:6" s="14" customFormat="1" ht="12.75">
      <c r="B201" s="4"/>
      <c r="C201" s="4"/>
      <c r="D201" s="4"/>
      <c r="E201" s="4"/>
      <c r="F201" s="4"/>
    </row>
    <row r="202" spans="2:6" s="14" customFormat="1" ht="12.75">
      <c r="B202" s="4"/>
      <c r="C202" s="4"/>
      <c r="D202" s="4"/>
      <c r="E202" s="4"/>
      <c r="F202" s="4"/>
    </row>
    <row r="203" spans="2:6" s="14" customFormat="1" ht="12.75">
      <c r="B203" s="4"/>
      <c r="C203" s="4"/>
      <c r="D203" s="4"/>
      <c r="E203" s="4"/>
      <c r="F203" s="4"/>
    </row>
    <row r="204" spans="2:6" s="14" customFormat="1" ht="12.75">
      <c r="B204" s="4"/>
      <c r="C204" s="4"/>
      <c r="D204" s="4"/>
      <c r="E204" s="4"/>
      <c r="F204" s="4"/>
    </row>
    <row r="205" spans="2:6" s="14" customFormat="1" ht="12.75">
      <c r="B205" s="4"/>
      <c r="C205" s="4"/>
      <c r="D205" s="4"/>
      <c r="E205" s="4"/>
      <c r="F205" s="4"/>
    </row>
    <row r="206" spans="2:6" s="14" customFormat="1" ht="12.75">
      <c r="B206" s="4"/>
      <c r="C206" s="4"/>
      <c r="D206" s="4"/>
      <c r="E206" s="4"/>
      <c r="F206" s="4"/>
    </row>
    <row r="207" spans="2:6" s="14" customFormat="1" ht="12.75">
      <c r="B207" s="4"/>
      <c r="C207" s="4"/>
      <c r="D207" s="4"/>
      <c r="E207" s="4"/>
      <c r="F207" s="4"/>
    </row>
    <row r="208" spans="2:6" s="14" customFormat="1" ht="12.75">
      <c r="B208" s="4"/>
      <c r="C208" s="4"/>
      <c r="D208" s="4"/>
      <c r="E208" s="4"/>
      <c r="F208" s="4"/>
    </row>
    <row r="209" spans="2:6" s="14" customFormat="1" ht="12.75">
      <c r="B209" s="4"/>
      <c r="C209" s="4"/>
      <c r="D209" s="4"/>
      <c r="E209" s="4"/>
      <c r="F209" s="4"/>
    </row>
    <row r="210" spans="2:6" s="14" customFormat="1" ht="12.75">
      <c r="B210" s="4"/>
      <c r="C210" s="4"/>
      <c r="D210" s="4"/>
      <c r="E210" s="4"/>
      <c r="F210" s="4"/>
    </row>
    <row r="211" spans="2:6" s="14" customFormat="1" ht="12.75">
      <c r="B211" s="4"/>
      <c r="C211" s="4"/>
      <c r="D211" s="4"/>
      <c r="E211" s="4"/>
      <c r="F211" s="4"/>
    </row>
    <row r="212" spans="2:6" s="14" customFormat="1" ht="12.75">
      <c r="B212" s="4"/>
      <c r="C212" s="4"/>
      <c r="D212" s="4"/>
      <c r="E212" s="4"/>
      <c r="F212" s="4"/>
    </row>
    <row r="213" spans="2:6" s="14" customFormat="1" ht="12.75">
      <c r="B213" s="4"/>
      <c r="C213" s="4"/>
      <c r="D213" s="4"/>
      <c r="E213" s="4"/>
      <c r="F213" s="4"/>
    </row>
    <row r="214" spans="2:6" s="14" customFormat="1" ht="12.75">
      <c r="B214" s="4"/>
      <c r="C214" s="4"/>
      <c r="D214" s="4"/>
      <c r="E214" s="4"/>
      <c r="F214" s="4"/>
    </row>
    <row r="215" spans="2:6" s="14" customFormat="1" ht="12.75">
      <c r="B215" s="4"/>
      <c r="C215" s="4"/>
      <c r="D215" s="4"/>
      <c r="E215" s="4"/>
      <c r="F215" s="4"/>
    </row>
    <row r="216" spans="2:6" s="14" customFormat="1" ht="12.75">
      <c r="B216" s="4"/>
      <c r="C216" s="4"/>
      <c r="D216" s="4"/>
      <c r="E216" s="4"/>
      <c r="F216" s="4"/>
    </row>
    <row r="217" spans="2:6" s="14" customFormat="1" ht="12.75">
      <c r="B217" s="4"/>
      <c r="C217" s="4"/>
      <c r="D217" s="4"/>
      <c r="E217" s="4"/>
      <c r="F217" s="4"/>
    </row>
    <row r="218" spans="2:6" s="14" customFormat="1" ht="12.75">
      <c r="B218" s="4"/>
      <c r="C218" s="4"/>
      <c r="D218" s="4"/>
      <c r="E218" s="4"/>
      <c r="F218" s="4"/>
    </row>
    <row r="219" spans="2:6" s="14" customFormat="1" ht="12.75">
      <c r="B219" s="4"/>
      <c r="C219" s="4"/>
      <c r="D219" s="4"/>
      <c r="E219" s="4"/>
      <c r="F219" s="4"/>
    </row>
    <row r="220" spans="2:6" s="14" customFormat="1" ht="12.75">
      <c r="B220" s="4"/>
      <c r="C220" s="4"/>
      <c r="D220" s="4"/>
      <c r="E220" s="4"/>
      <c r="F220" s="4"/>
    </row>
    <row r="221" spans="2:6" s="14" customFormat="1" ht="12.75">
      <c r="B221" s="4"/>
      <c r="C221" s="4"/>
      <c r="D221" s="4"/>
      <c r="E221" s="4"/>
      <c r="F221" s="4"/>
    </row>
    <row r="222" spans="2:6" s="14" customFormat="1" ht="12.75">
      <c r="B222" s="4"/>
      <c r="C222" s="4"/>
      <c r="D222" s="4"/>
      <c r="E222" s="4"/>
      <c r="F222" s="4"/>
    </row>
    <row r="223" spans="2:6" s="14" customFormat="1" ht="12.75">
      <c r="B223" s="4"/>
      <c r="C223" s="4"/>
      <c r="D223" s="4"/>
      <c r="E223" s="4"/>
      <c r="F223" s="4"/>
    </row>
    <row r="224" spans="2:6" s="14" customFormat="1" ht="12.75">
      <c r="B224" s="4"/>
      <c r="C224" s="4"/>
      <c r="D224" s="4"/>
      <c r="E224" s="4"/>
      <c r="F224" s="4"/>
    </row>
    <row r="225" spans="2:6" s="14" customFormat="1" ht="12.75">
      <c r="B225" s="4"/>
      <c r="C225" s="4"/>
      <c r="D225" s="4"/>
      <c r="E225" s="4"/>
      <c r="F225" s="4"/>
    </row>
    <row r="226" spans="2:6" s="14" customFormat="1" ht="12.75">
      <c r="B226" s="4"/>
      <c r="C226" s="4"/>
      <c r="D226" s="4"/>
      <c r="E226" s="4"/>
      <c r="F226" s="4"/>
    </row>
    <row r="227" spans="2:6" s="14" customFormat="1" ht="12.75">
      <c r="B227" s="4"/>
      <c r="C227" s="4"/>
      <c r="D227" s="4"/>
      <c r="E227" s="4"/>
      <c r="F227" s="4"/>
    </row>
    <row r="228" spans="2:6" s="14" customFormat="1" ht="12.75">
      <c r="B228" s="4"/>
      <c r="C228" s="4"/>
      <c r="D228" s="4"/>
      <c r="E228" s="4"/>
      <c r="F228" s="4"/>
    </row>
    <row r="229" spans="2:6" s="14" customFormat="1" ht="12.75">
      <c r="B229" s="4"/>
      <c r="C229" s="4"/>
      <c r="D229" s="4"/>
      <c r="E229" s="4"/>
      <c r="F229" s="4"/>
    </row>
    <row r="230" spans="2:6" s="14" customFormat="1" ht="12.75">
      <c r="B230" s="4"/>
      <c r="C230" s="4"/>
      <c r="D230" s="4"/>
      <c r="E230" s="4"/>
      <c r="F230" s="4"/>
    </row>
    <row r="231" spans="2:6" s="14" customFormat="1" ht="12.75">
      <c r="B231" s="4"/>
      <c r="C231" s="4"/>
      <c r="D231" s="4"/>
      <c r="E231" s="4"/>
      <c r="F231" s="4"/>
    </row>
    <row r="232" spans="2:6" s="14" customFormat="1" ht="12.75">
      <c r="B232" s="4"/>
      <c r="C232" s="4"/>
      <c r="D232" s="4"/>
      <c r="E232" s="4"/>
      <c r="F232" s="4"/>
    </row>
    <row r="233" spans="2:6" s="14" customFormat="1" ht="12.75">
      <c r="B233" s="4"/>
      <c r="C233" s="4"/>
      <c r="D233" s="4"/>
      <c r="E233" s="4"/>
      <c r="F233" s="4"/>
    </row>
    <row r="234" spans="2:6" s="14" customFormat="1" ht="12.75">
      <c r="B234" s="4"/>
      <c r="C234" s="4"/>
      <c r="D234" s="4"/>
      <c r="E234" s="4"/>
      <c r="F234" s="4"/>
    </row>
    <row r="235" spans="2:6" s="14" customFormat="1" ht="12.75">
      <c r="B235" s="4"/>
      <c r="C235" s="4"/>
      <c r="D235" s="4"/>
      <c r="E235" s="4"/>
      <c r="F235" s="4"/>
    </row>
    <row r="236" spans="2:6" s="14" customFormat="1" ht="12.75">
      <c r="B236" s="4"/>
      <c r="C236" s="4"/>
      <c r="D236" s="4"/>
      <c r="E236" s="4"/>
      <c r="F236" s="4"/>
    </row>
    <row r="237" spans="2:6" s="14" customFormat="1" ht="12.75">
      <c r="B237" s="4"/>
      <c r="C237" s="4"/>
      <c r="D237" s="4"/>
      <c r="E237" s="4"/>
      <c r="F237" s="4"/>
    </row>
    <row r="238" spans="2:6" s="14" customFormat="1" ht="12.75">
      <c r="B238" s="4"/>
      <c r="C238" s="4"/>
      <c r="D238" s="4"/>
      <c r="E238" s="4"/>
      <c r="F238" s="4"/>
    </row>
    <row r="239" spans="2:6" s="14" customFormat="1" ht="12.75">
      <c r="B239" s="4"/>
      <c r="C239" s="4"/>
      <c r="D239" s="4"/>
      <c r="E239" s="4"/>
      <c r="F239" s="4"/>
    </row>
    <row r="240" spans="2:6" s="14" customFormat="1" ht="12.75">
      <c r="B240" s="4"/>
      <c r="C240" s="4"/>
      <c r="D240" s="4"/>
      <c r="E240" s="4"/>
      <c r="F240" s="4"/>
    </row>
    <row r="241" spans="2:6" s="14" customFormat="1" ht="12.75">
      <c r="B241" s="4"/>
      <c r="C241" s="4"/>
      <c r="D241" s="4"/>
      <c r="E241" s="4"/>
      <c r="F241" s="4"/>
    </row>
    <row r="242" spans="2:6" s="14" customFormat="1" ht="12.75">
      <c r="B242" s="4"/>
      <c r="C242" s="4"/>
      <c r="D242" s="4"/>
      <c r="E242" s="4"/>
      <c r="F242" s="4"/>
    </row>
    <row r="243" spans="2:6" s="14" customFormat="1" ht="12.75">
      <c r="B243" s="4"/>
      <c r="C243" s="4"/>
      <c r="D243" s="4"/>
      <c r="E243" s="4"/>
      <c r="F243" s="4"/>
    </row>
    <row r="244" spans="2:6" s="14" customFormat="1" ht="12.75">
      <c r="B244" s="4"/>
      <c r="C244" s="4"/>
      <c r="D244" s="4"/>
      <c r="E244" s="4"/>
      <c r="F244" s="4"/>
    </row>
    <row r="245" spans="2:6" s="14" customFormat="1" ht="12.75">
      <c r="B245" s="4"/>
      <c r="C245" s="4"/>
      <c r="D245" s="4"/>
      <c r="E245" s="4"/>
      <c r="F245" s="4"/>
    </row>
    <row r="246" spans="2:6" s="14" customFormat="1" ht="12.75">
      <c r="B246" s="4"/>
      <c r="C246" s="4"/>
      <c r="D246" s="4"/>
      <c r="E246" s="4"/>
      <c r="F246" s="4"/>
    </row>
    <row r="247" spans="2:6" s="14" customFormat="1" ht="12.75">
      <c r="B247" s="4"/>
      <c r="C247" s="4"/>
      <c r="D247" s="4"/>
      <c r="E247" s="4"/>
      <c r="F247" s="4"/>
    </row>
    <row r="248" spans="2:6" s="14" customFormat="1" ht="12.75">
      <c r="B248" s="4"/>
      <c r="C248" s="4"/>
      <c r="D248" s="4"/>
      <c r="E248" s="4"/>
      <c r="F248" s="4"/>
    </row>
    <row r="249" spans="2:6" s="14" customFormat="1" ht="12.75">
      <c r="B249" s="4"/>
      <c r="C249" s="4"/>
      <c r="D249" s="4"/>
      <c r="E249" s="4"/>
      <c r="F249" s="4"/>
    </row>
    <row r="250" spans="2:6" s="14" customFormat="1" ht="12.75">
      <c r="B250" s="4"/>
      <c r="C250" s="4"/>
      <c r="D250" s="4"/>
      <c r="E250" s="4"/>
      <c r="F250" s="4"/>
    </row>
    <row r="251" spans="2:6" s="14" customFormat="1" ht="12.75">
      <c r="B251" s="4"/>
      <c r="C251" s="4"/>
      <c r="D251" s="4"/>
      <c r="E251" s="4"/>
      <c r="F251" s="4"/>
    </row>
    <row r="252" spans="2:6" s="14" customFormat="1" ht="12.75">
      <c r="B252" s="4"/>
      <c r="C252" s="4"/>
      <c r="D252" s="4"/>
      <c r="E252" s="4"/>
      <c r="F252" s="4"/>
    </row>
    <row r="253" spans="2:6" s="14" customFormat="1" ht="12.75">
      <c r="B253" s="4"/>
      <c r="C253" s="4"/>
      <c r="D253" s="4"/>
      <c r="E253" s="4"/>
      <c r="F253" s="4"/>
    </row>
    <row r="254" spans="2:6" s="14" customFormat="1" ht="12.75">
      <c r="B254" s="4"/>
      <c r="C254" s="4"/>
      <c r="D254" s="4"/>
      <c r="E254" s="4"/>
      <c r="F254" s="4"/>
    </row>
    <row r="255" spans="2:6" s="14" customFormat="1" ht="12.75">
      <c r="B255" s="4"/>
      <c r="C255" s="4"/>
      <c r="D255" s="4"/>
      <c r="E255" s="4"/>
      <c r="F255" s="4"/>
    </row>
    <row r="256" spans="2:6" s="14" customFormat="1" ht="12.75">
      <c r="B256" s="4"/>
      <c r="C256" s="4"/>
      <c r="D256" s="4"/>
      <c r="E256" s="4"/>
      <c r="F256" s="4"/>
    </row>
    <row r="257" spans="2:6" s="14" customFormat="1" ht="12.75">
      <c r="B257" s="4"/>
      <c r="C257" s="4"/>
      <c r="D257" s="4"/>
      <c r="E257" s="4"/>
      <c r="F257" s="4"/>
    </row>
    <row r="258" spans="2:6" s="14" customFormat="1" ht="12.75">
      <c r="B258" s="4"/>
      <c r="C258" s="4"/>
      <c r="D258" s="4"/>
      <c r="E258" s="4"/>
      <c r="F258" s="4"/>
    </row>
    <row r="259" spans="2:6" s="14" customFormat="1" ht="12.75">
      <c r="B259" s="4"/>
      <c r="C259" s="4"/>
      <c r="D259" s="4"/>
      <c r="E259" s="4"/>
      <c r="F259" s="4"/>
    </row>
    <row r="260" spans="2:6" s="14" customFormat="1" ht="12.75">
      <c r="B260" s="4"/>
      <c r="C260" s="4"/>
      <c r="D260" s="4"/>
      <c r="E260" s="4"/>
      <c r="F260" s="4"/>
    </row>
    <row r="261" spans="2:6" s="14" customFormat="1" ht="12.75">
      <c r="B261" s="4"/>
      <c r="C261" s="4"/>
      <c r="D261" s="4"/>
      <c r="E261" s="4"/>
      <c r="F261" s="4"/>
    </row>
    <row r="262" spans="2:6" s="14" customFormat="1" ht="12.75">
      <c r="B262" s="4"/>
      <c r="C262" s="4"/>
      <c r="D262" s="4"/>
      <c r="E262" s="4"/>
      <c r="F262" s="4"/>
    </row>
    <row r="263" spans="2:6" s="14" customFormat="1" ht="12.75">
      <c r="B263" s="4"/>
      <c r="C263" s="4"/>
      <c r="D263" s="4"/>
      <c r="E263" s="4"/>
      <c r="F263" s="4"/>
    </row>
    <row r="264" spans="2:6" s="14" customFormat="1" ht="12.75">
      <c r="B264" s="4"/>
      <c r="C264" s="4"/>
      <c r="D264" s="4"/>
      <c r="E264" s="4"/>
      <c r="F264" s="4"/>
    </row>
    <row r="265" spans="2:6" s="14" customFormat="1" ht="12.75">
      <c r="B265" s="4"/>
      <c r="C265" s="4"/>
      <c r="D265" s="4"/>
      <c r="E265" s="4"/>
      <c r="F265" s="4"/>
    </row>
    <row r="266" spans="2:6" s="14" customFormat="1" ht="12.75">
      <c r="B266" s="4"/>
      <c r="C266" s="4"/>
      <c r="D266" s="4"/>
      <c r="E266" s="4"/>
      <c r="F266" s="4"/>
    </row>
    <row r="267" spans="2:6" s="14" customFormat="1" ht="12.75">
      <c r="B267" s="4"/>
      <c r="C267" s="4"/>
      <c r="D267" s="4"/>
      <c r="E267" s="4"/>
      <c r="F267" s="4"/>
    </row>
    <row r="268" spans="2:6" s="14" customFormat="1" ht="12.75">
      <c r="B268" s="4"/>
      <c r="C268" s="4"/>
      <c r="D268" s="4"/>
      <c r="E268" s="4"/>
      <c r="F268" s="4"/>
    </row>
    <row r="269" spans="2:6" s="14" customFormat="1" ht="12.75">
      <c r="B269" s="4"/>
      <c r="C269" s="4"/>
      <c r="D269" s="4"/>
      <c r="E269" s="4"/>
      <c r="F269" s="4"/>
    </row>
    <row r="270" spans="2:6" s="14" customFormat="1" ht="12.75">
      <c r="B270" s="4"/>
      <c r="C270" s="4"/>
      <c r="D270" s="4"/>
      <c r="E270" s="4"/>
      <c r="F270" s="4"/>
    </row>
    <row r="271" spans="2:6" s="14" customFormat="1" ht="12.75">
      <c r="B271" s="4"/>
      <c r="C271" s="4"/>
      <c r="D271" s="4"/>
      <c r="E271" s="4"/>
      <c r="F271" s="4"/>
    </row>
    <row r="272" spans="2:6" s="14" customFormat="1" ht="12.75">
      <c r="B272" s="4"/>
      <c r="C272" s="4"/>
      <c r="D272" s="4"/>
      <c r="E272" s="4"/>
      <c r="F272" s="4"/>
    </row>
    <row r="273" spans="2:6" s="14" customFormat="1" ht="12.75">
      <c r="B273" s="4"/>
      <c r="C273" s="4"/>
      <c r="D273" s="4"/>
      <c r="E273" s="4"/>
      <c r="F273" s="4"/>
    </row>
    <row r="274" spans="2:6" s="14" customFormat="1" ht="12.75">
      <c r="B274" s="4"/>
      <c r="C274" s="4"/>
      <c r="D274" s="4"/>
      <c r="E274" s="4"/>
      <c r="F274" s="4"/>
    </row>
    <row r="275" spans="2:6" s="14" customFormat="1" ht="12.75">
      <c r="B275" s="4"/>
      <c r="C275" s="4"/>
      <c r="D275" s="4"/>
      <c r="E275" s="4"/>
      <c r="F275" s="4"/>
    </row>
    <row r="276" spans="2:6" s="14" customFormat="1" ht="12.75">
      <c r="B276" s="4"/>
      <c r="C276" s="4"/>
      <c r="D276" s="4"/>
      <c r="E276" s="4"/>
      <c r="F276" s="4"/>
    </row>
    <row r="277" spans="2:6" s="14" customFormat="1" ht="12.75">
      <c r="B277" s="4"/>
      <c r="C277" s="4"/>
      <c r="D277" s="4"/>
      <c r="E277" s="4"/>
      <c r="F277" s="4"/>
    </row>
    <row r="278" spans="2:6" s="14" customFormat="1" ht="12.75">
      <c r="B278" s="4"/>
      <c r="C278" s="4"/>
      <c r="D278" s="4"/>
      <c r="E278" s="4"/>
      <c r="F278" s="4"/>
    </row>
    <row r="279" spans="2:6" s="14" customFormat="1" ht="12.75">
      <c r="B279" s="4"/>
      <c r="C279" s="4"/>
      <c r="D279" s="4"/>
      <c r="E279" s="4"/>
      <c r="F279" s="4"/>
    </row>
    <row r="280" spans="2:6" s="14" customFormat="1" ht="12.75">
      <c r="B280" s="4"/>
      <c r="C280" s="4"/>
      <c r="D280" s="4"/>
      <c r="E280" s="4"/>
      <c r="F280" s="4"/>
    </row>
    <row r="281" spans="2:6" s="14" customFormat="1" ht="12.75">
      <c r="B281" s="4"/>
      <c r="C281" s="4"/>
      <c r="D281" s="4"/>
      <c r="E281" s="4"/>
      <c r="F281" s="4"/>
    </row>
    <row r="282" spans="2:6" s="14" customFormat="1" ht="12.75">
      <c r="B282" s="4"/>
      <c r="C282" s="4"/>
      <c r="D282" s="4"/>
      <c r="E282" s="4"/>
      <c r="F282" s="4"/>
    </row>
    <row r="283" spans="2:6" s="14" customFormat="1" ht="12.75">
      <c r="B283" s="4"/>
      <c r="C283" s="4"/>
      <c r="D283" s="4"/>
      <c r="E283" s="4"/>
      <c r="F283" s="4"/>
    </row>
    <row r="284" spans="2:6" s="14" customFormat="1" ht="12.75">
      <c r="B284" s="4"/>
      <c r="C284" s="4"/>
      <c r="D284" s="4"/>
      <c r="E284" s="4"/>
      <c r="F284" s="4"/>
    </row>
    <row r="285" spans="2:6" s="14" customFormat="1" ht="12.75">
      <c r="B285" s="4"/>
      <c r="C285" s="4"/>
      <c r="D285" s="4"/>
      <c r="E285" s="4"/>
      <c r="F285" s="4"/>
    </row>
    <row r="286" spans="2:6" s="14" customFormat="1" ht="12.75">
      <c r="B286" s="4"/>
      <c r="C286" s="4"/>
      <c r="D286" s="4"/>
      <c r="E286" s="4"/>
      <c r="F286" s="4"/>
    </row>
    <row r="287" spans="2:6" s="14" customFormat="1" ht="12.75">
      <c r="B287" s="4"/>
      <c r="C287" s="4"/>
      <c r="D287" s="4"/>
      <c r="E287" s="4"/>
      <c r="F287" s="4"/>
    </row>
    <row r="288" spans="2:6" s="14" customFormat="1" ht="12.75">
      <c r="B288" s="4"/>
      <c r="C288" s="4"/>
      <c r="D288" s="4"/>
      <c r="E288" s="4"/>
      <c r="F288" s="4"/>
    </row>
    <row r="289" spans="2:6" s="14" customFormat="1" ht="12.75">
      <c r="B289" s="4"/>
      <c r="C289" s="4"/>
      <c r="D289" s="4"/>
      <c r="E289" s="4"/>
      <c r="F289" s="4"/>
    </row>
    <row r="290" spans="2:6" s="14" customFormat="1" ht="12.75">
      <c r="B290" s="4"/>
      <c r="C290" s="4"/>
      <c r="D290" s="4"/>
      <c r="E290" s="4"/>
      <c r="F290" s="4"/>
    </row>
    <row r="291" spans="2:6" s="14" customFormat="1" ht="12.75">
      <c r="B291" s="4"/>
      <c r="C291" s="4"/>
      <c r="D291" s="4"/>
      <c r="E291" s="4"/>
      <c r="F291" s="4"/>
    </row>
    <row r="292" spans="2:6" s="14" customFormat="1" ht="12.75">
      <c r="B292" s="4"/>
      <c r="C292" s="4"/>
      <c r="D292" s="4"/>
      <c r="E292" s="4"/>
      <c r="F292" s="4"/>
    </row>
    <row r="293" spans="2:6" s="14" customFormat="1" ht="12.75">
      <c r="B293" s="4"/>
      <c r="C293" s="4"/>
      <c r="D293" s="4"/>
      <c r="E293" s="4"/>
      <c r="F293" s="4"/>
    </row>
    <row r="294" spans="2:6" s="14" customFormat="1" ht="12.75">
      <c r="B294" s="4"/>
      <c r="C294" s="4"/>
      <c r="D294" s="4"/>
      <c r="E294" s="4"/>
      <c r="F294" s="4"/>
    </row>
    <row r="295" spans="2:6" s="14" customFormat="1" ht="12.75">
      <c r="B295" s="4"/>
      <c r="C295" s="4"/>
      <c r="D295" s="4"/>
      <c r="E295" s="4"/>
      <c r="F295" s="4"/>
    </row>
    <row r="296" spans="2:6" s="14" customFormat="1" ht="12.75">
      <c r="B296" s="4"/>
      <c r="C296" s="4"/>
      <c r="D296" s="4"/>
      <c r="E296" s="4"/>
      <c r="F296" s="4"/>
    </row>
    <row r="297" spans="2:6" s="14" customFormat="1" ht="12.75">
      <c r="B297" s="4"/>
      <c r="C297" s="4"/>
      <c r="D297" s="4"/>
      <c r="E297" s="4"/>
      <c r="F297" s="4"/>
    </row>
    <row r="298" spans="2:6" s="14" customFormat="1" ht="12.75">
      <c r="B298" s="4"/>
      <c r="C298" s="4"/>
      <c r="D298" s="4"/>
      <c r="E298" s="4"/>
      <c r="F298" s="4"/>
    </row>
    <row r="299" spans="2:6" s="14" customFormat="1" ht="12.75">
      <c r="B299" s="4"/>
      <c r="C299" s="4"/>
      <c r="D299" s="4"/>
      <c r="E299" s="4"/>
      <c r="F299" s="4"/>
    </row>
    <row r="300" spans="2:6" s="14" customFormat="1" ht="12.75">
      <c r="B300" s="4"/>
      <c r="C300" s="4"/>
      <c r="D300" s="4"/>
      <c r="E300" s="4"/>
      <c r="F300" s="4"/>
    </row>
    <row r="301" spans="2:6" s="14" customFormat="1" ht="12.75">
      <c r="B301" s="4"/>
      <c r="C301" s="4"/>
      <c r="D301" s="4"/>
      <c r="E301" s="4"/>
      <c r="F301" s="4"/>
    </row>
    <row r="302" spans="2:6" s="14" customFormat="1" ht="12.75">
      <c r="B302" s="4"/>
      <c r="C302" s="4"/>
      <c r="D302" s="4"/>
      <c r="E302" s="4"/>
      <c r="F302" s="4"/>
    </row>
    <row r="303" spans="2:6" s="14" customFormat="1" ht="12.75">
      <c r="B303" s="4"/>
      <c r="C303" s="4"/>
      <c r="D303" s="4"/>
      <c r="E303" s="4"/>
      <c r="F303" s="4"/>
    </row>
    <row r="304" spans="2:6" s="14" customFormat="1" ht="12.75">
      <c r="B304" s="4"/>
      <c r="C304" s="4"/>
      <c r="D304" s="4"/>
      <c r="E304" s="4"/>
      <c r="F304" s="4"/>
    </row>
    <row r="305" spans="2:6" s="14" customFormat="1" ht="12.75">
      <c r="B305" s="4"/>
      <c r="C305" s="4"/>
      <c r="D305" s="4"/>
      <c r="E305" s="4"/>
      <c r="F305" s="4"/>
    </row>
    <row r="306" spans="2:6" s="14" customFormat="1" ht="12.75">
      <c r="B306" s="4"/>
      <c r="C306" s="4"/>
      <c r="D306" s="4"/>
      <c r="E306" s="4"/>
      <c r="F306" s="4"/>
    </row>
    <row r="307" spans="2:6" s="14" customFormat="1" ht="12.75">
      <c r="B307" s="4"/>
      <c r="C307" s="4"/>
      <c r="D307" s="4"/>
      <c r="E307" s="4"/>
      <c r="F307" s="4"/>
    </row>
    <row r="308" spans="2:6" s="14" customFormat="1" ht="12.75">
      <c r="B308" s="4"/>
      <c r="C308" s="4"/>
      <c r="D308" s="4"/>
      <c r="E308" s="4"/>
      <c r="F308" s="4"/>
    </row>
    <row r="309" spans="2:6" s="14" customFormat="1" ht="12.75">
      <c r="B309" s="4"/>
      <c r="C309" s="4"/>
      <c r="D309" s="4"/>
      <c r="E309" s="4"/>
      <c r="F309" s="4"/>
    </row>
    <row r="310" spans="2:6" s="14" customFormat="1" ht="12.75">
      <c r="B310" s="4"/>
      <c r="C310" s="4"/>
      <c r="D310" s="4"/>
      <c r="E310" s="4"/>
      <c r="F310" s="4"/>
    </row>
    <row r="311" spans="2:6" s="14" customFormat="1" ht="12.75">
      <c r="B311" s="4"/>
      <c r="C311" s="4"/>
      <c r="D311" s="4"/>
      <c r="E311" s="4"/>
      <c r="F311" s="4"/>
    </row>
    <row r="312" spans="2:6" s="14" customFormat="1" ht="12.75">
      <c r="B312" s="4"/>
      <c r="C312" s="4"/>
      <c r="D312" s="4"/>
      <c r="E312" s="4"/>
      <c r="F312" s="4"/>
    </row>
    <row r="313" spans="2:6" s="14" customFormat="1" ht="12.75">
      <c r="B313" s="4"/>
      <c r="C313" s="4"/>
      <c r="D313" s="4"/>
      <c r="E313" s="4"/>
      <c r="F313" s="4"/>
    </row>
    <row r="314" spans="2:6" s="14" customFormat="1" ht="12.75">
      <c r="B314" s="4"/>
      <c r="C314" s="4"/>
      <c r="D314" s="4"/>
      <c r="E314" s="4"/>
      <c r="F314" s="4"/>
    </row>
    <row r="315" spans="2:6" s="14" customFormat="1" ht="12.75">
      <c r="B315" s="4"/>
      <c r="C315" s="4"/>
      <c r="D315" s="4"/>
      <c r="E315" s="4"/>
      <c r="F315" s="4"/>
    </row>
    <row r="316" spans="2:6" s="14" customFormat="1" ht="12.75">
      <c r="B316" s="4"/>
      <c r="C316" s="4"/>
      <c r="D316" s="4"/>
      <c r="E316" s="4"/>
      <c r="F316" s="4"/>
    </row>
    <row r="317" spans="2:6" s="14" customFormat="1" ht="12.75">
      <c r="B317" s="4"/>
      <c r="C317" s="4"/>
      <c r="D317" s="4"/>
      <c r="E317" s="4"/>
      <c r="F317" s="4"/>
    </row>
    <row r="318" spans="2:6" s="14" customFormat="1" ht="12.75">
      <c r="B318" s="4"/>
      <c r="C318" s="4"/>
      <c r="D318" s="4"/>
      <c r="E318" s="4"/>
      <c r="F318" s="4"/>
    </row>
    <row r="319" spans="2:6" s="14" customFormat="1" ht="12.75">
      <c r="B319" s="4"/>
      <c r="C319" s="4"/>
      <c r="D319" s="4"/>
      <c r="E319" s="4"/>
      <c r="F319" s="4"/>
    </row>
    <row r="320" spans="2:6" s="14" customFormat="1" ht="12.75">
      <c r="B320" s="4"/>
      <c r="C320" s="4"/>
      <c r="D320" s="4"/>
      <c r="E320" s="4"/>
      <c r="F320" s="4"/>
    </row>
    <row r="321" spans="2:6" s="14" customFormat="1" ht="12.75">
      <c r="B321" s="4"/>
      <c r="C321" s="4"/>
      <c r="D321" s="4"/>
      <c r="E321" s="4"/>
      <c r="F321" s="4"/>
    </row>
    <row r="322" spans="2:6" s="14" customFormat="1" ht="12.75">
      <c r="B322" s="4"/>
      <c r="C322" s="4"/>
      <c r="D322" s="4"/>
      <c r="E322" s="4"/>
      <c r="F322" s="4"/>
    </row>
    <row r="323" spans="2:6" s="14" customFormat="1" ht="12.75">
      <c r="B323" s="4"/>
      <c r="C323" s="4"/>
      <c r="D323" s="4"/>
      <c r="E323" s="4"/>
      <c r="F323" s="4"/>
    </row>
    <row r="324" spans="2:6" s="14" customFormat="1" ht="12.75">
      <c r="B324" s="4"/>
      <c r="C324" s="4"/>
      <c r="D324" s="4"/>
      <c r="E324" s="4"/>
      <c r="F324" s="4"/>
    </row>
    <row r="325" spans="2:6" s="14" customFormat="1" ht="12.75">
      <c r="B325" s="4"/>
      <c r="C325" s="4"/>
      <c r="D325" s="4"/>
      <c r="E325" s="4"/>
      <c r="F325" s="4"/>
    </row>
    <row r="326" spans="2:6" s="14" customFormat="1" ht="12.75">
      <c r="B326" s="4"/>
      <c r="C326" s="4"/>
      <c r="D326" s="4"/>
      <c r="E326" s="4"/>
      <c r="F326" s="4"/>
    </row>
    <row r="327" spans="2:6" s="14" customFormat="1" ht="12.75">
      <c r="B327" s="4"/>
      <c r="C327" s="4"/>
      <c r="D327" s="4"/>
      <c r="E327" s="4"/>
      <c r="F327" s="4"/>
    </row>
    <row r="328" spans="2:6" s="14" customFormat="1" ht="12.75">
      <c r="B328" s="4"/>
      <c r="C328" s="4"/>
      <c r="D328" s="4"/>
      <c r="E328" s="4"/>
      <c r="F328" s="4"/>
    </row>
    <row r="329" spans="2:6" s="14" customFormat="1" ht="12.75">
      <c r="B329" s="4"/>
      <c r="C329" s="4"/>
      <c r="D329" s="4"/>
      <c r="E329" s="4"/>
      <c r="F329" s="4"/>
    </row>
    <row r="330" spans="2:6" s="14" customFormat="1" ht="12.75">
      <c r="B330" s="4"/>
      <c r="C330" s="4"/>
      <c r="D330" s="4"/>
      <c r="E330" s="4"/>
      <c r="F330" s="4"/>
    </row>
    <row r="331" spans="2:6" s="14" customFormat="1" ht="12.75">
      <c r="B331" s="4"/>
      <c r="C331" s="4"/>
      <c r="D331" s="4"/>
      <c r="E331" s="4"/>
      <c r="F331" s="4"/>
    </row>
    <row r="332" spans="2:6" s="14" customFormat="1" ht="12.75">
      <c r="B332" s="4"/>
      <c r="C332" s="4"/>
      <c r="D332" s="4"/>
      <c r="E332" s="4"/>
      <c r="F332" s="4"/>
    </row>
    <row r="333" spans="2:6" s="14" customFormat="1" ht="12.75">
      <c r="B333" s="4"/>
      <c r="C333" s="4"/>
      <c r="D333" s="4"/>
      <c r="E333" s="4"/>
      <c r="F333" s="4"/>
    </row>
    <row r="334" spans="2:6" s="14" customFormat="1" ht="12.75">
      <c r="B334" s="4"/>
      <c r="C334" s="4"/>
      <c r="D334" s="4"/>
      <c r="E334" s="4"/>
      <c r="F334" s="4"/>
    </row>
    <row r="335" spans="2:6" s="14" customFormat="1" ht="12.75">
      <c r="B335" s="4"/>
      <c r="C335" s="4"/>
      <c r="D335" s="4"/>
      <c r="E335" s="4"/>
      <c r="F335" s="4"/>
    </row>
    <row r="336" spans="2:6" s="14" customFormat="1" ht="12.75">
      <c r="B336" s="4"/>
      <c r="C336" s="4"/>
      <c r="D336" s="4"/>
      <c r="E336" s="4"/>
      <c r="F336" s="4"/>
    </row>
    <row r="337" spans="2:6" s="14" customFormat="1" ht="12.75">
      <c r="B337" s="4"/>
      <c r="C337" s="4"/>
      <c r="D337" s="4"/>
      <c r="E337" s="4"/>
      <c r="F337" s="4"/>
    </row>
    <row r="338" spans="2:6" s="14" customFormat="1" ht="12.75">
      <c r="B338" s="4"/>
      <c r="C338" s="4"/>
      <c r="D338" s="4"/>
      <c r="E338" s="4"/>
      <c r="F338" s="4"/>
    </row>
    <row r="339" spans="2:6" s="14" customFormat="1" ht="12.75">
      <c r="B339" s="4"/>
      <c r="C339" s="4"/>
      <c r="D339" s="4"/>
      <c r="E339" s="4"/>
      <c r="F339" s="4"/>
    </row>
    <row r="340" spans="2:6" s="14" customFormat="1" ht="12.75">
      <c r="B340" s="4"/>
      <c r="C340" s="4"/>
      <c r="D340" s="4"/>
      <c r="E340" s="4"/>
      <c r="F340" s="4"/>
    </row>
    <row r="341" spans="2:6" s="14" customFormat="1" ht="12.75">
      <c r="B341" s="4"/>
      <c r="C341" s="4"/>
      <c r="D341" s="4"/>
      <c r="E341" s="4"/>
      <c r="F341" s="4"/>
    </row>
    <row r="342" spans="2:6" s="14" customFormat="1" ht="12.75">
      <c r="B342" s="4"/>
      <c r="C342" s="4"/>
      <c r="D342" s="4"/>
      <c r="E342" s="4"/>
      <c r="F342" s="4"/>
    </row>
    <row r="343" spans="2:6" s="14" customFormat="1" ht="12.75">
      <c r="B343" s="4"/>
      <c r="C343" s="4"/>
      <c r="D343" s="4"/>
      <c r="E343" s="4"/>
      <c r="F343" s="4"/>
    </row>
    <row r="344" spans="2:6" s="14" customFormat="1" ht="12.75">
      <c r="B344" s="4"/>
      <c r="C344" s="4"/>
      <c r="D344" s="4"/>
      <c r="E344" s="4"/>
      <c r="F344" s="4"/>
    </row>
    <row r="345" spans="2:6" s="14" customFormat="1" ht="12.75">
      <c r="B345" s="4"/>
      <c r="C345" s="4"/>
      <c r="D345" s="4"/>
      <c r="E345" s="4"/>
      <c r="F345" s="4"/>
    </row>
    <row r="346" spans="2:6" s="14" customFormat="1" ht="12.75">
      <c r="B346" s="4"/>
      <c r="C346" s="4"/>
      <c r="D346" s="4"/>
      <c r="E346" s="4"/>
      <c r="F346" s="4"/>
    </row>
    <row r="347" spans="2:6" s="14" customFormat="1" ht="12.75">
      <c r="B347" s="4"/>
      <c r="C347" s="4"/>
      <c r="D347" s="4"/>
      <c r="E347" s="4"/>
      <c r="F347" s="4"/>
    </row>
    <row r="348" spans="2:6" s="14" customFormat="1" ht="12.75">
      <c r="B348" s="4"/>
      <c r="C348" s="4"/>
      <c r="D348" s="4"/>
      <c r="E348" s="4"/>
      <c r="F348" s="4"/>
    </row>
    <row r="349" spans="2:6" s="14" customFormat="1" ht="12.75">
      <c r="B349" s="4"/>
      <c r="C349" s="4"/>
      <c r="D349" s="4"/>
      <c r="E349" s="4"/>
      <c r="F349" s="4"/>
    </row>
    <row r="350" spans="2:6" s="14" customFormat="1" ht="12.75">
      <c r="B350" s="4"/>
      <c r="C350" s="4"/>
      <c r="D350" s="4"/>
      <c r="E350" s="4"/>
      <c r="F350" s="4"/>
    </row>
    <row r="351" spans="2:6" s="14" customFormat="1" ht="12.75">
      <c r="B351" s="4"/>
      <c r="C351" s="4"/>
      <c r="D351" s="4"/>
      <c r="E351" s="4"/>
      <c r="F351" s="4"/>
    </row>
    <row r="352" spans="2:6" s="14" customFormat="1" ht="12.75">
      <c r="B352" s="4"/>
      <c r="C352" s="4"/>
      <c r="D352" s="4"/>
      <c r="E352" s="4"/>
      <c r="F352" s="4"/>
    </row>
    <row r="353" spans="2:6" s="14" customFormat="1" ht="12.75">
      <c r="B353" s="4"/>
      <c r="C353" s="4"/>
      <c r="D353" s="4"/>
      <c r="E353" s="4"/>
      <c r="F353" s="4"/>
    </row>
    <row r="354" spans="2:6" s="14" customFormat="1" ht="12.75">
      <c r="B354" s="4"/>
      <c r="C354" s="4"/>
      <c r="D354" s="4"/>
      <c r="E354" s="4"/>
      <c r="F354" s="4"/>
    </row>
    <row r="355" spans="2:6" s="14" customFormat="1" ht="12.75">
      <c r="B355" s="4"/>
      <c r="C355" s="4"/>
      <c r="D355" s="4"/>
      <c r="E355" s="4"/>
      <c r="F355" s="4"/>
    </row>
    <row r="356" spans="2:6" s="14" customFormat="1" ht="12.75">
      <c r="B356" s="4"/>
      <c r="C356" s="4"/>
      <c r="D356" s="4"/>
      <c r="E356" s="4"/>
      <c r="F356" s="4"/>
    </row>
    <row r="357" spans="2:6" s="14" customFormat="1" ht="12.75">
      <c r="B357" s="4"/>
      <c r="C357" s="4"/>
      <c r="D357" s="4"/>
      <c r="E357" s="4"/>
      <c r="F357" s="4"/>
    </row>
    <row r="358" spans="2:6" s="14" customFormat="1" ht="12.75">
      <c r="B358" s="4"/>
      <c r="C358" s="4"/>
      <c r="D358" s="4"/>
      <c r="E358" s="4"/>
      <c r="F358" s="4"/>
    </row>
    <row r="359" spans="2:6" s="14" customFormat="1" ht="12.75">
      <c r="B359" s="4"/>
      <c r="C359" s="4"/>
      <c r="D359" s="4"/>
      <c r="E359" s="4"/>
      <c r="F359" s="4"/>
    </row>
    <row r="360" spans="2:6" s="14" customFormat="1" ht="12.75">
      <c r="B360" s="4"/>
      <c r="C360" s="4"/>
      <c r="D360" s="4"/>
      <c r="E360" s="4"/>
      <c r="F360" s="4"/>
    </row>
    <row r="361" spans="2:6" s="14" customFormat="1" ht="12.75">
      <c r="B361" s="4"/>
      <c r="C361" s="4"/>
      <c r="D361" s="4"/>
      <c r="E361" s="4"/>
      <c r="F361" s="4"/>
    </row>
    <row r="362" spans="2:6" s="14" customFormat="1" ht="12.75">
      <c r="B362" s="4"/>
      <c r="C362" s="4"/>
      <c r="D362" s="4"/>
      <c r="E362" s="4"/>
      <c r="F362" s="4"/>
    </row>
    <row r="363" spans="2:6" s="14" customFormat="1" ht="12.75">
      <c r="B363" s="4"/>
      <c r="C363" s="4"/>
      <c r="D363" s="4"/>
      <c r="E363" s="4"/>
      <c r="F363" s="4"/>
    </row>
    <row r="364" spans="2:6" s="14" customFormat="1" ht="12.75">
      <c r="B364" s="4"/>
      <c r="C364" s="4"/>
      <c r="D364" s="4"/>
      <c r="E364" s="4"/>
      <c r="F364" s="4"/>
    </row>
    <row r="365" spans="2:6" s="14" customFormat="1" ht="12.75">
      <c r="B365" s="4"/>
      <c r="C365" s="4"/>
      <c r="D365" s="4"/>
      <c r="E365" s="4"/>
      <c r="F365" s="4"/>
    </row>
    <row r="366" spans="2:6" s="14" customFormat="1" ht="12.75">
      <c r="B366" s="4"/>
      <c r="C366" s="4"/>
      <c r="D366" s="4"/>
      <c r="E366" s="4"/>
      <c r="F366" s="4"/>
    </row>
    <row r="367" spans="2:6" s="14" customFormat="1" ht="12.75">
      <c r="B367" s="4"/>
      <c r="C367" s="4"/>
      <c r="D367" s="4"/>
      <c r="E367" s="4"/>
      <c r="F367" s="4"/>
    </row>
    <row r="368" spans="2:6" s="14" customFormat="1" ht="12.75">
      <c r="B368" s="4"/>
      <c r="C368" s="4"/>
      <c r="D368" s="4"/>
      <c r="E368" s="4"/>
      <c r="F368" s="4"/>
    </row>
    <row r="369" spans="2:6" s="14" customFormat="1" ht="12.75">
      <c r="B369" s="4"/>
      <c r="C369" s="4"/>
      <c r="D369" s="4"/>
      <c r="E369" s="4"/>
      <c r="F369" s="4"/>
    </row>
    <row r="370" spans="2:6" s="14" customFormat="1" ht="12.75">
      <c r="B370" s="4"/>
      <c r="C370" s="4"/>
      <c r="D370" s="4"/>
      <c r="E370" s="4"/>
      <c r="F370" s="4"/>
    </row>
    <row r="371" spans="2:6" s="14" customFormat="1" ht="12.75">
      <c r="B371" s="4"/>
      <c r="C371" s="4"/>
      <c r="D371" s="4"/>
      <c r="E371" s="4"/>
      <c r="F371" s="4"/>
    </row>
    <row r="372" spans="2:6" s="14" customFormat="1" ht="12.75">
      <c r="B372" s="4"/>
      <c r="C372" s="4"/>
      <c r="D372" s="4"/>
      <c r="E372" s="4"/>
      <c r="F372" s="4"/>
    </row>
    <row r="373" spans="2:6" s="14" customFormat="1" ht="12.75">
      <c r="B373" s="4"/>
      <c r="C373" s="4"/>
      <c r="D373" s="4"/>
      <c r="E373" s="4"/>
      <c r="F373" s="4"/>
    </row>
    <row r="374" spans="2:6" s="14" customFormat="1" ht="12.75">
      <c r="B374" s="4"/>
      <c r="C374" s="4"/>
      <c r="D374" s="4"/>
      <c r="E374" s="4"/>
      <c r="F374" s="4"/>
    </row>
    <row r="375" spans="2:6" s="14" customFormat="1" ht="12.75">
      <c r="B375" s="4"/>
      <c r="C375" s="4"/>
      <c r="D375" s="4"/>
      <c r="E375" s="4"/>
      <c r="F375" s="4"/>
    </row>
    <row r="376" spans="2:6" s="14" customFormat="1" ht="12.75">
      <c r="B376" s="4"/>
      <c r="C376" s="4"/>
      <c r="D376" s="4"/>
      <c r="E376" s="4"/>
      <c r="F376" s="4"/>
    </row>
    <row r="377" spans="2:6" s="14" customFormat="1" ht="12.75">
      <c r="B377" s="4"/>
      <c r="C377" s="4"/>
      <c r="D377" s="4"/>
      <c r="E377" s="4"/>
      <c r="F377" s="4"/>
    </row>
    <row r="378" spans="2:6" s="14" customFormat="1" ht="12.75">
      <c r="B378" s="4"/>
      <c r="C378" s="4"/>
      <c r="D378" s="4"/>
      <c r="E378" s="4"/>
      <c r="F378" s="4"/>
    </row>
    <row r="379" spans="2:6" s="14" customFormat="1" ht="12.75">
      <c r="B379" s="4"/>
      <c r="C379" s="4"/>
      <c r="D379" s="4"/>
      <c r="E379" s="4"/>
      <c r="F379" s="4"/>
    </row>
    <row r="380" spans="2:6" s="14" customFormat="1" ht="12.75">
      <c r="B380" s="4"/>
      <c r="C380" s="4"/>
      <c r="D380" s="4"/>
      <c r="E380" s="4"/>
      <c r="F380" s="4"/>
    </row>
    <row r="381" spans="2:6" s="14" customFormat="1" ht="12.75">
      <c r="B381" s="4"/>
      <c r="C381" s="4"/>
      <c r="D381" s="4"/>
      <c r="E381" s="4"/>
      <c r="F381" s="4"/>
    </row>
    <row r="382" spans="2:6" s="14" customFormat="1" ht="12.75">
      <c r="B382" s="4"/>
      <c r="C382" s="4"/>
      <c r="D382" s="4"/>
      <c r="E382" s="4"/>
      <c r="F382" s="4"/>
    </row>
    <row r="383" spans="2:6" s="14" customFormat="1" ht="12.75">
      <c r="B383" s="4"/>
      <c r="C383" s="4"/>
      <c r="D383" s="4"/>
      <c r="E383" s="4"/>
      <c r="F383" s="4"/>
    </row>
    <row r="384" spans="2:6" s="14" customFormat="1" ht="12.75">
      <c r="B384" s="4"/>
      <c r="C384" s="4"/>
      <c r="D384" s="4"/>
      <c r="E384" s="4"/>
      <c r="F384" s="4"/>
    </row>
    <row r="385" spans="2:6" s="14" customFormat="1" ht="12.75">
      <c r="B385" s="4"/>
      <c r="C385" s="4"/>
      <c r="D385" s="4"/>
      <c r="E385" s="4"/>
      <c r="F385" s="4"/>
    </row>
    <row r="386" spans="2:6" s="14" customFormat="1" ht="12.75">
      <c r="B386" s="4"/>
      <c r="C386" s="4"/>
      <c r="D386" s="4"/>
      <c r="E386" s="4"/>
      <c r="F386" s="4"/>
    </row>
    <row r="387" spans="2:6" s="14" customFormat="1" ht="12.75">
      <c r="B387" s="4"/>
      <c r="C387" s="4"/>
      <c r="D387" s="4"/>
      <c r="E387" s="4"/>
      <c r="F387" s="4"/>
    </row>
    <row r="388" spans="2:6" s="14" customFormat="1" ht="12.75">
      <c r="B388" s="4"/>
      <c r="C388" s="4"/>
      <c r="D388" s="4"/>
      <c r="E388" s="4"/>
      <c r="F388" s="4"/>
    </row>
    <row r="389" spans="2:6" s="14" customFormat="1" ht="12.75">
      <c r="B389" s="4"/>
      <c r="C389" s="4"/>
      <c r="D389" s="4"/>
      <c r="E389" s="4"/>
      <c r="F389" s="4"/>
    </row>
    <row r="390" spans="2:6" s="14" customFormat="1" ht="12.75">
      <c r="B390" s="4"/>
      <c r="C390" s="4"/>
      <c r="D390" s="4"/>
      <c r="E390" s="4"/>
      <c r="F390" s="4"/>
    </row>
    <row r="391" spans="2:6" s="14" customFormat="1" ht="12.75">
      <c r="B391" s="4"/>
      <c r="C391" s="4"/>
      <c r="D391" s="4"/>
      <c r="E391" s="4"/>
      <c r="F391" s="4"/>
    </row>
    <row r="392" spans="2:6" s="14" customFormat="1" ht="12.75">
      <c r="B392" s="4"/>
      <c r="C392" s="4"/>
      <c r="D392" s="4"/>
      <c r="E392" s="4"/>
      <c r="F392" s="4"/>
    </row>
    <row r="393" spans="2:6" s="14" customFormat="1" ht="12.75">
      <c r="B393" s="4"/>
      <c r="C393" s="4"/>
      <c r="D393" s="4"/>
      <c r="E393" s="4"/>
      <c r="F393" s="4"/>
    </row>
    <row r="394" spans="2:6" s="14" customFormat="1" ht="12.75">
      <c r="B394" s="4"/>
      <c r="C394" s="4"/>
      <c r="D394" s="4"/>
      <c r="E394" s="4"/>
      <c r="F394" s="4"/>
    </row>
    <row r="395" spans="2:6" s="14" customFormat="1" ht="12.75">
      <c r="B395" s="4"/>
      <c r="C395" s="4"/>
      <c r="D395" s="4"/>
      <c r="E395" s="4"/>
      <c r="F395" s="4"/>
    </row>
    <row r="396" spans="2:6" s="14" customFormat="1" ht="12.75">
      <c r="B396" s="4"/>
      <c r="C396" s="4"/>
      <c r="D396" s="4"/>
      <c r="E396" s="4"/>
      <c r="F396" s="4"/>
    </row>
    <row r="397" spans="2:6" s="14" customFormat="1" ht="12.75">
      <c r="B397" s="4"/>
      <c r="C397" s="4"/>
      <c r="D397" s="4"/>
      <c r="E397" s="4"/>
      <c r="F397" s="4"/>
    </row>
    <row r="398" spans="2:6" s="14" customFormat="1" ht="12.75">
      <c r="B398" s="4"/>
      <c r="C398" s="4"/>
      <c r="D398" s="4"/>
      <c r="E398" s="4"/>
      <c r="F398" s="4"/>
    </row>
    <row r="399" spans="2:6" s="14" customFormat="1" ht="12.75">
      <c r="B399" s="4"/>
      <c r="C399" s="4"/>
      <c r="D399" s="4"/>
      <c r="E399" s="4"/>
      <c r="F399" s="4"/>
    </row>
    <row r="400" spans="2:6" s="14" customFormat="1" ht="12.75">
      <c r="B400" s="4"/>
      <c r="C400" s="4"/>
      <c r="D400" s="4"/>
      <c r="E400" s="4"/>
      <c r="F400" s="4"/>
    </row>
    <row r="401" spans="2:6" s="14" customFormat="1" ht="12.75">
      <c r="B401" s="4"/>
      <c r="C401" s="4"/>
      <c r="D401" s="4"/>
      <c r="E401" s="4"/>
      <c r="F401" s="4"/>
    </row>
    <row r="402" spans="2:6" s="14" customFormat="1" ht="12.75">
      <c r="B402" s="4"/>
      <c r="C402" s="4"/>
      <c r="D402" s="4"/>
      <c r="E402" s="4"/>
      <c r="F402" s="4"/>
    </row>
    <row r="403" spans="2:6" s="14" customFormat="1" ht="12.75">
      <c r="B403" s="4"/>
      <c r="C403" s="4"/>
      <c r="D403" s="4"/>
      <c r="E403" s="4"/>
      <c r="F403" s="4"/>
    </row>
    <row r="404" spans="2:6" s="14" customFormat="1" ht="12.75">
      <c r="B404" s="4"/>
      <c r="C404" s="4"/>
      <c r="D404" s="4"/>
      <c r="E404" s="4"/>
      <c r="F404" s="4"/>
    </row>
    <row r="405" spans="2:6" s="14" customFormat="1" ht="12.75">
      <c r="B405" s="4"/>
      <c r="C405" s="4"/>
      <c r="D405" s="4"/>
      <c r="E405" s="4"/>
      <c r="F405" s="4"/>
    </row>
    <row r="406" spans="2:6" s="14" customFormat="1" ht="12.75">
      <c r="B406" s="4"/>
      <c r="C406" s="4"/>
      <c r="D406" s="4"/>
      <c r="E406" s="4"/>
      <c r="F406" s="4"/>
    </row>
    <row r="407" spans="2:6" s="14" customFormat="1" ht="12.75">
      <c r="B407" s="4"/>
      <c r="C407" s="4"/>
      <c r="D407" s="4"/>
      <c r="E407" s="4"/>
      <c r="F407" s="4"/>
    </row>
    <row r="408" spans="2:6" s="14" customFormat="1" ht="12.75">
      <c r="B408" s="4"/>
      <c r="C408" s="4"/>
      <c r="D408" s="4"/>
      <c r="E408" s="4"/>
      <c r="F408" s="4"/>
    </row>
    <row r="409" spans="2:6" s="14" customFormat="1" ht="12.75">
      <c r="B409" s="4"/>
      <c r="C409" s="4"/>
      <c r="D409" s="4"/>
      <c r="E409" s="4"/>
      <c r="F409" s="4"/>
    </row>
    <row r="410" spans="2:6" s="14" customFormat="1" ht="12.75">
      <c r="B410" s="4"/>
      <c r="C410" s="4"/>
      <c r="D410" s="4"/>
      <c r="E410" s="4"/>
      <c r="F410" s="4"/>
    </row>
    <row r="411" spans="2:6" s="14" customFormat="1" ht="12.75">
      <c r="B411" s="4"/>
      <c r="C411" s="4"/>
      <c r="D411" s="4"/>
      <c r="E411" s="4"/>
      <c r="F411" s="4"/>
    </row>
    <row r="412" spans="2:6" s="14" customFormat="1" ht="12.75">
      <c r="B412" s="4"/>
      <c r="C412" s="4"/>
      <c r="D412" s="4"/>
      <c r="E412" s="4"/>
      <c r="F412" s="4"/>
    </row>
    <row r="413" spans="2:6" s="14" customFormat="1" ht="12.75">
      <c r="B413" s="4"/>
      <c r="C413" s="4"/>
      <c r="D413" s="4"/>
      <c r="E413" s="4"/>
      <c r="F413" s="4"/>
    </row>
    <row r="414" spans="2:6" s="14" customFormat="1" ht="12.75">
      <c r="B414" s="4"/>
      <c r="C414" s="4"/>
      <c r="D414" s="4"/>
      <c r="E414" s="4"/>
      <c r="F414" s="4"/>
    </row>
    <row r="415" spans="2:6" s="14" customFormat="1" ht="12.75">
      <c r="B415" s="4"/>
      <c r="C415" s="4"/>
      <c r="D415" s="4"/>
      <c r="E415" s="4"/>
      <c r="F415" s="4"/>
    </row>
    <row r="416" spans="2:6" s="14" customFormat="1" ht="12.75">
      <c r="B416" s="4"/>
      <c r="C416" s="4"/>
      <c r="D416" s="4"/>
      <c r="E416" s="4"/>
      <c r="F416" s="4"/>
    </row>
    <row r="417" spans="2:6" s="14" customFormat="1" ht="12.75">
      <c r="B417" s="4"/>
      <c r="C417" s="4"/>
      <c r="D417" s="4"/>
      <c r="E417" s="4"/>
      <c r="F417" s="4"/>
    </row>
    <row r="418" spans="2:6" s="14" customFormat="1" ht="12.75">
      <c r="B418" s="4"/>
      <c r="C418" s="4"/>
      <c r="D418" s="4"/>
      <c r="E418" s="4"/>
      <c r="F418" s="4"/>
    </row>
    <row r="419" spans="2:6" s="14" customFormat="1" ht="12.75">
      <c r="B419" s="4"/>
      <c r="C419" s="4"/>
      <c r="D419" s="4"/>
      <c r="E419" s="4"/>
      <c r="F419" s="4"/>
    </row>
    <row r="420" spans="2:6" s="14" customFormat="1" ht="12.75">
      <c r="B420" s="4"/>
      <c r="C420" s="4"/>
      <c r="D420" s="4"/>
      <c r="E420" s="4"/>
      <c r="F420" s="4"/>
    </row>
    <row r="421" spans="2:6" s="14" customFormat="1" ht="12.75">
      <c r="B421" s="4"/>
      <c r="C421" s="4"/>
      <c r="D421" s="4"/>
      <c r="E421" s="4"/>
      <c r="F421" s="4"/>
    </row>
    <row r="422" spans="2:6" s="14" customFormat="1" ht="12.75">
      <c r="B422" s="4"/>
      <c r="C422" s="4"/>
      <c r="D422" s="4"/>
      <c r="E422" s="4"/>
      <c r="F422" s="4"/>
    </row>
    <row r="423" spans="2:6" s="14" customFormat="1" ht="12.75">
      <c r="B423" s="4"/>
      <c r="C423" s="4"/>
      <c r="D423" s="4"/>
      <c r="E423" s="4"/>
      <c r="F423" s="4"/>
    </row>
    <row r="424" spans="2:6" s="14" customFormat="1" ht="12.75">
      <c r="B424" s="4"/>
      <c r="C424" s="4"/>
      <c r="D424" s="4"/>
      <c r="E424" s="4"/>
      <c r="F424" s="4"/>
    </row>
    <row r="425" spans="2:6" s="14" customFormat="1" ht="12.75">
      <c r="B425" s="4"/>
      <c r="C425" s="4"/>
      <c r="D425" s="4"/>
      <c r="E425" s="4"/>
      <c r="F425" s="4"/>
    </row>
    <row r="426" spans="2:6" s="14" customFormat="1" ht="12.75">
      <c r="B426" s="4"/>
      <c r="C426" s="4"/>
      <c r="D426" s="4"/>
      <c r="E426" s="4"/>
      <c r="F426" s="4"/>
    </row>
    <row r="427" spans="2:6" s="14" customFormat="1" ht="12.75">
      <c r="B427" s="4"/>
      <c r="C427" s="4"/>
      <c r="D427" s="4"/>
      <c r="E427" s="4"/>
      <c r="F427" s="4"/>
    </row>
    <row r="428" spans="2:6" s="14" customFormat="1" ht="12.75">
      <c r="B428" s="4"/>
      <c r="C428" s="4"/>
      <c r="D428" s="4"/>
      <c r="E428" s="4"/>
      <c r="F428" s="4"/>
    </row>
    <row r="429" spans="2:6" s="14" customFormat="1" ht="12.75">
      <c r="B429" s="4"/>
      <c r="C429" s="4"/>
      <c r="D429" s="4"/>
      <c r="E429" s="4"/>
      <c r="F429" s="4"/>
    </row>
    <row r="430" spans="2:6" s="14" customFormat="1" ht="12.75">
      <c r="B430" s="4"/>
      <c r="C430" s="4"/>
      <c r="D430" s="4"/>
      <c r="E430" s="4"/>
      <c r="F430" s="4"/>
    </row>
    <row r="431" spans="2:6" s="14" customFormat="1" ht="12.75">
      <c r="B431" s="4"/>
      <c r="C431" s="4"/>
      <c r="D431" s="4"/>
      <c r="E431" s="4"/>
      <c r="F431" s="4"/>
    </row>
    <row r="432" spans="2:6" s="14" customFormat="1" ht="12.75">
      <c r="B432" s="4"/>
      <c r="C432" s="4"/>
      <c r="D432" s="4"/>
      <c r="E432" s="4"/>
      <c r="F432" s="4"/>
    </row>
    <row r="433" spans="2:6" s="14" customFormat="1" ht="12.75">
      <c r="B433" s="4"/>
      <c r="C433" s="4"/>
      <c r="D433" s="4"/>
      <c r="E433" s="4"/>
      <c r="F433" s="4"/>
    </row>
    <row r="434" spans="2:6" s="14" customFormat="1" ht="12.75">
      <c r="B434" s="4"/>
      <c r="C434" s="4"/>
      <c r="D434" s="4"/>
      <c r="E434" s="4"/>
      <c r="F434" s="4"/>
    </row>
    <row r="435" spans="2:6" s="14" customFormat="1" ht="12.75">
      <c r="B435" s="4"/>
      <c r="C435" s="4"/>
      <c r="D435" s="4"/>
      <c r="E435" s="4"/>
      <c r="F435" s="4"/>
    </row>
    <row r="436" spans="2:6" s="14" customFormat="1" ht="12.75">
      <c r="B436" s="4"/>
      <c r="C436" s="4"/>
      <c r="D436" s="4"/>
      <c r="E436" s="4"/>
      <c r="F436" s="4"/>
    </row>
    <row r="437" spans="2:6" s="14" customFormat="1" ht="12.75">
      <c r="B437" s="4"/>
      <c r="C437" s="4"/>
      <c r="D437" s="4"/>
      <c r="E437" s="4"/>
      <c r="F437" s="4"/>
    </row>
    <row r="438" spans="2:6" s="14" customFormat="1" ht="12.75">
      <c r="B438" s="4"/>
      <c r="C438" s="4"/>
      <c r="D438" s="4"/>
      <c r="E438" s="4"/>
      <c r="F438" s="4"/>
    </row>
    <row r="439" spans="2:6" s="14" customFormat="1" ht="12.75">
      <c r="B439" s="4"/>
      <c r="C439" s="4"/>
      <c r="D439" s="4"/>
      <c r="E439" s="4"/>
      <c r="F439" s="4"/>
    </row>
    <row r="440" spans="2:6" s="14" customFormat="1" ht="12.75">
      <c r="B440" s="4"/>
      <c r="C440" s="4"/>
      <c r="D440" s="4"/>
      <c r="E440" s="4"/>
      <c r="F440" s="4"/>
    </row>
    <row r="441" spans="2:6" s="14" customFormat="1" ht="12.75">
      <c r="B441" s="4"/>
      <c r="C441" s="4"/>
      <c r="D441" s="4"/>
      <c r="E441" s="4"/>
      <c r="F441" s="4"/>
    </row>
    <row r="442" spans="2:6" s="14" customFormat="1" ht="12.75">
      <c r="B442" s="4"/>
      <c r="C442" s="4"/>
      <c r="D442" s="4"/>
      <c r="E442" s="4"/>
      <c r="F442" s="4"/>
    </row>
    <row r="443" spans="2:6" s="14" customFormat="1" ht="12.75">
      <c r="B443" s="4"/>
      <c r="C443" s="4"/>
      <c r="D443" s="4"/>
      <c r="E443" s="4"/>
      <c r="F443" s="4"/>
    </row>
    <row r="444" spans="2:6" s="14" customFormat="1" ht="12.75">
      <c r="B444" s="4"/>
      <c r="C444" s="4"/>
      <c r="D444" s="4"/>
      <c r="E444" s="4"/>
      <c r="F444" s="4"/>
    </row>
    <row r="445" spans="2:6" s="14" customFormat="1" ht="12.75">
      <c r="B445" s="4"/>
      <c r="C445" s="4"/>
      <c r="D445" s="4"/>
      <c r="E445" s="4"/>
      <c r="F445" s="4"/>
    </row>
    <row r="446" spans="2:6" s="14" customFormat="1" ht="12.75">
      <c r="B446" s="4"/>
      <c r="C446" s="4"/>
      <c r="D446" s="4"/>
      <c r="E446" s="4"/>
      <c r="F446" s="4"/>
    </row>
    <row r="447" spans="2:6" s="14" customFormat="1" ht="12.75">
      <c r="B447" s="4"/>
      <c r="C447" s="4"/>
      <c r="D447" s="4"/>
      <c r="E447" s="4"/>
      <c r="F447" s="4"/>
    </row>
    <row r="448" spans="2:6" s="14" customFormat="1" ht="12.75">
      <c r="B448" s="4"/>
      <c r="C448" s="4"/>
      <c r="D448" s="4"/>
      <c r="E448" s="4"/>
      <c r="F448" s="4"/>
    </row>
    <row r="449" spans="2:6" s="14" customFormat="1" ht="12.75">
      <c r="B449" s="4"/>
      <c r="C449" s="4"/>
      <c r="D449" s="4"/>
      <c r="E449" s="4"/>
      <c r="F449" s="4"/>
    </row>
    <row r="450" spans="2:6" s="14" customFormat="1" ht="12.75">
      <c r="B450" s="4"/>
      <c r="C450" s="4"/>
      <c r="D450" s="4"/>
      <c r="E450" s="4"/>
      <c r="F450" s="4"/>
    </row>
    <row r="451" spans="2:6" s="14" customFormat="1" ht="12.75">
      <c r="B451" s="4"/>
      <c r="C451" s="4"/>
      <c r="D451" s="4"/>
      <c r="E451" s="4"/>
      <c r="F451" s="4"/>
    </row>
    <row r="452" spans="2:6" s="14" customFormat="1" ht="12.75">
      <c r="B452" s="4"/>
      <c r="C452" s="4"/>
      <c r="D452" s="4"/>
      <c r="E452" s="4"/>
      <c r="F452" s="4"/>
    </row>
    <row r="453" spans="2:6" s="14" customFormat="1" ht="12.75">
      <c r="B453" s="4"/>
      <c r="C453" s="4"/>
      <c r="D453" s="4"/>
      <c r="E453" s="4"/>
      <c r="F453" s="4"/>
    </row>
    <row r="454" spans="2:6" s="14" customFormat="1" ht="12.75">
      <c r="B454" s="4"/>
      <c r="C454" s="4"/>
      <c r="D454" s="4"/>
      <c r="E454" s="4"/>
      <c r="F454" s="4"/>
    </row>
    <row r="455" spans="2:6" s="14" customFormat="1" ht="12.75">
      <c r="B455" s="4"/>
      <c r="C455" s="4"/>
      <c r="D455" s="4"/>
      <c r="E455" s="4"/>
      <c r="F455" s="4"/>
    </row>
    <row r="456" spans="2:6" s="14" customFormat="1" ht="12.75">
      <c r="B456" s="4"/>
      <c r="C456" s="4"/>
      <c r="D456" s="4"/>
      <c r="E456" s="4"/>
      <c r="F456" s="4"/>
    </row>
    <row r="457" spans="2:6" s="14" customFormat="1" ht="12.75">
      <c r="B457" s="4"/>
      <c r="C457" s="4"/>
      <c r="D457" s="4"/>
      <c r="E457" s="4"/>
      <c r="F457" s="4"/>
    </row>
    <row r="458" spans="2:6" s="14" customFormat="1" ht="12.75">
      <c r="B458" s="4"/>
      <c r="C458" s="4"/>
      <c r="D458" s="4"/>
      <c r="E458" s="4"/>
      <c r="F458" s="4"/>
    </row>
    <row r="459" spans="2:6" s="14" customFormat="1" ht="12.75">
      <c r="B459" s="4"/>
      <c r="C459" s="4"/>
      <c r="D459" s="4"/>
      <c r="E459" s="4"/>
      <c r="F459" s="4"/>
    </row>
    <row r="460" spans="2:6" s="14" customFormat="1" ht="12.75">
      <c r="B460" s="4"/>
      <c r="C460" s="4"/>
      <c r="D460" s="4"/>
      <c r="E460" s="4"/>
      <c r="F460" s="4"/>
    </row>
    <row r="461" spans="2:6" s="14" customFormat="1" ht="12.75">
      <c r="B461" s="4"/>
      <c r="C461" s="4"/>
      <c r="D461" s="4"/>
      <c r="E461" s="4"/>
      <c r="F461" s="4"/>
    </row>
    <row r="462" spans="2:6" s="14" customFormat="1" ht="12.75">
      <c r="B462" s="4"/>
      <c r="C462" s="4"/>
      <c r="D462" s="4"/>
      <c r="E462" s="4"/>
      <c r="F462" s="4"/>
    </row>
    <row r="463" spans="2:6" s="14" customFormat="1" ht="12.75">
      <c r="B463" s="4"/>
      <c r="C463" s="4"/>
      <c r="D463" s="4"/>
      <c r="E463" s="4"/>
      <c r="F463" s="4"/>
    </row>
    <row r="464" spans="2:6" s="14" customFormat="1" ht="12.75">
      <c r="B464" s="4"/>
      <c r="C464" s="4"/>
      <c r="D464" s="4"/>
      <c r="E464" s="4"/>
      <c r="F464" s="4"/>
    </row>
    <row r="465" spans="2:6" s="14" customFormat="1" ht="12.75">
      <c r="B465" s="4"/>
      <c r="C465" s="4"/>
      <c r="D465" s="4"/>
      <c r="E465" s="4"/>
      <c r="F465" s="4"/>
    </row>
    <row r="466" spans="2:6" s="14" customFormat="1" ht="12.75">
      <c r="B466" s="4"/>
      <c r="C466" s="4"/>
      <c r="D466" s="4"/>
      <c r="E466" s="4"/>
      <c r="F466" s="4"/>
    </row>
    <row r="467" spans="2:6" s="14" customFormat="1" ht="12.75">
      <c r="B467" s="4"/>
      <c r="C467" s="4"/>
      <c r="D467" s="4"/>
      <c r="E467" s="4"/>
      <c r="F467" s="4"/>
    </row>
    <row r="468" spans="2:6" s="14" customFormat="1" ht="12.75">
      <c r="B468" s="4"/>
      <c r="C468" s="4"/>
      <c r="D468" s="4"/>
      <c r="E468" s="4"/>
      <c r="F468" s="4"/>
    </row>
    <row r="469" spans="2:6" s="14" customFormat="1" ht="12.75">
      <c r="B469" s="4"/>
      <c r="C469" s="4"/>
      <c r="D469" s="4"/>
      <c r="E469" s="4"/>
      <c r="F469" s="4"/>
    </row>
    <row r="470" spans="2:6" s="14" customFormat="1" ht="12.75">
      <c r="B470" s="4"/>
      <c r="C470" s="4"/>
      <c r="D470" s="4"/>
      <c r="E470" s="4"/>
      <c r="F470" s="4"/>
    </row>
    <row r="471" spans="2:6" s="14" customFormat="1" ht="12.75">
      <c r="B471" s="4"/>
      <c r="C471" s="4"/>
      <c r="D471" s="4"/>
      <c r="E471" s="4"/>
      <c r="F471" s="4"/>
    </row>
    <row r="472" spans="2:6" s="14" customFormat="1" ht="12.75">
      <c r="B472" s="4"/>
      <c r="C472" s="4"/>
      <c r="D472" s="4"/>
      <c r="E472" s="4"/>
      <c r="F472" s="4"/>
    </row>
    <row r="473" spans="2:6" s="14" customFormat="1" ht="12.75">
      <c r="B473" s="4"/>
      <c r="C473" s="4"/>
      <c r="D473" s="4"/>
      <c r="E473" s="4"/>
      <c r="F473" s="4"/>
    </row>
    <row r="474" spans="2:6" s="14" customFormat="1" ht="12.75">
      <c r="B474" s="4"/>
      <c r="C474" s="4"/>
      <c r="D474" s="4"/>
      <c r="E474" s="4"/>
      <c r="F474" s="4"/>
    </row>
    <row r="475" spans="2:6" s="14" customFormat="1" ht="12.75">
      <c r="B475" s="4"/>
      <c r="C475" s="4"/>
      <c r="D475" s="4"/>
      <c r="E475" s="4"/>
      <c r="F475" s="4"/>
    </row>
    <row r="476" spans="2:6" s="14" customFormat="1" ht="12.75">
      <c r="B476" s="4"/>
      <c r="C476" s="4"/>
      <c r="D476" s="4"/>
      <c r="E476" s="4"/>
      <c r="F476" s="4"/>
    </row>
    <row r="477" spans="2:6" s="14" customFormat="1" ht="12.75">
      <c r="B477" s="4"/>
      <c r="C477" s="4"/>
      <c r="D477" s="4"/>
      <c r="E477" s="4"/>
      <c r="F477" s="4"/>
    </row>
    <row r="478" spans="2:6" s="14" customFormat="1" ht="12.75">
      <c r="B478" s="4"/>
      <c r="C478" s="4"/>
      <c r="D478" s="4"/>
      <c r="E478" s="4"/>
      <c r="F478" s="4"/>
    </row>
    <row r="479" spans="2:6" s="14" customFormat="1" ht="12.75">
      <c r="B479" s="4"/>
      <c r="C479" s="4"/>
      <c r="D479" s="4"/>
      <c r="E479" s="4"/>
      <c r="F479" s="4"/>
    </row>
    <row r="480" spans="2:6" s="14" customFormat="1" ht="12.75">
      <c r="B480" s="4"/>
      <c r="C480" s="4"/>
      <c r="D480" s="4"/>
      <c r="E480" s="4"/>
      <c r="F480" s="4"/>
    </row>
    <row r="481" spans="2:6" s="14" customFormat="1" ht="12.75">
      <c r="B481" s="4"/>
      <c r="C481" s="4"/>
      <c r="D481" s="4"/>
      <c r="E481" s="4"/>
      <c r="F481" s="4"/>
    </row>
    <row r="482" spans="2:6" s="14" customFormat="1" ht="12.75">
      <c r="B482" s="4"/>
      <c r="C482" s="4"/>
      <c r="D482" s="4"/>
      <c r="E482" s="4"/>
      <c r="F482" s="4"/>
    </row>
    <row r="483" spans="2:6" s="14" customFormat="1" ht="12.75">
      <c r="B483" s="4"/>
      <c r="C483" s="4"/>
      <c r="D483" s="4"/>
      <c r="E483" s="4"/>
      <c r="F483" s="4"/>
    </row>
    <row r="484" spans="2:6" s="14" customFormat="1" ht="12.75">
      <c r="B484" s="4"/>
      <c r="C484" s="4"/>
      <c r="D484" s="4"/>
      <c r="E484" s="4"/>
      <c r="F484" s="4"/>
    </row>
    <row r="485" spans="2:6" s="14" customFormat="1" ht="12.75">
      <c r="B485" s="4"/>
      <c r="C485" s="4"/>
      <c r="D485" s="4"/>
      <c r="E485" s="4"/>
      <c r="F485" s="4"/>
    </row>
    <row r="486" spans="2:6" s="14" customFormat="1" ht="12.75">
      <c r="B486" s="4"/>
      <c r="C486" s="4"/>
      <c r="D486" s="4"/>
      <c r="E486" s="4"/>
      <c r="F486" s="4"/>
    </row>
    <row r="487" spans="2:6" s="14" customFormat="1" ht="12.75">
      <c r="B487" s="4"/>
      <c r="C487" s="4"/>
      <c r="D487" s="4"/>
      <c r="E487" s="4"/>
      <c r="F487" s="4"/>
    </row>
    <row r="488" spans="2:6" s="14" customFormat="1" ht="12.75">
      <c r="B488" s="4"/>
      <c r="C488" s="4"/>
      <c r="D488" s="4"/>
      <c r="E488" s="4"/>
      <c r="F488" s="4"/>
    </row>
    <row r="489" spans="2:6" s="14" customFormat="1" ht="12.75">
      <c r="B489" s="4"/>
      <c r="C489" s="4"/>
      <c r="D489" s="4"/>
      <c r="E489" s="4"/>
      <c r="F489" s="4"/>
    </row>
    <row r="490" spans="2:6" s="14" customFormat="1" ht="12.75">
      <c r="B490" s="4"/>
      <c r="C490" s="4"/>
      <c r="D490" s="4"/>
      <c r="E490" s="4"/>
      <c r="F490" s="4"/>
    </row>
    <row r="491" spans="2:6" s="14" customFormat="1" ht="12.75">
      <c r="B491" s="4"/>
      <c r="C491" s="4"/>
      <c r="D491" s="4"/>
      <c r="E491" s="4"/>
      <c r="F491" s="4"/>
    </row>
    <row r="492" spans="2:6" s="14" customFormat="1" ht="12.75">
      <c r="B492" s="4"/>
      <c r="C492" s="4"/>
      <c r="D492" s="4"/>
      <c r="E492" s="4"/>
      <c r="F492" s="4"/>
    </row>
    <row r="493" spans="2:6" s="14" customFormat="1" ht="12.75">
      <c r="B493" s="4"/>
      <c r="C493" s="4"/>
      <c r="D493" s="4"/>
      <c r="E493" s="4"/>
      <c r="F493" s="4"/>
    </row>
    <row r="494" spans="2:6" s="14" customFormat="1" ht="12.75">
      <c r="B494" s="4"/>
      <c r="C494" s="4"/>
      <c r="D494" s="4"/>
      <c r="E494" s="4"/>
      <c r="F494" s="4"/>
    </row>
    <row r="495" spans="2:6" s="14" customFormat="1" ht="12.75">
      <c r="B495" s="4"/>
      <c r="C495" s="4"/>
      <c r="D495" s="4"/>
      <c r="E495" s="4"/>
      <c r="F495" s="4"/>
    </row>
    <row r="496" spans="2:6" s="14" customFormat="1" ht="12.75">
      <c r="B496" s="4"/>
      <c r="C496" s="4"/>
      <c r="D496" s="4"/>
      <c r="E496" s="4"/>
      <c r="F496" s="4"/>
    </row>
    <row r="497" spans="2:6" s="14" customFormat="1" ht="12.75">
      <c r="B497" s="4"/>
      <c r="C497" s="4"/>
      <c r="D497" s="4"/>
      <c r="E497" s="4"/>
      <c r="F497" s="4"/>
    </row>
    <row r="498" spans="2:6" s="14" customFormat="1" ht="12.75">
      <c r="B498" s="4"/>
      <c r="C498" s="4"/>
      <c r="D498" s="4"/>
      <c r="E498" s="4"/>
      <c r="F498" s="4"/>
    </row>
    <row r="499" spans="2:6" s="14" customFormat="1" ht="12.75">
      <c r="B499" s="4"/>
      <c r="C499" s="4"/>
      <c r="D499" s="4"/>
      <c r="E499" s="4"/>
      <c r="F499" s="4"/>
    </row>
    <row r="500" spans="2:6" s="14" customFormat="1" ht="12.75">
      <c r="B500" s="4"/>
      <c r="C500" s="4"/>
      <c r="D500" s="4"/>
      <c r="E500" s="4"/>
      <c r="F500" s="4"/>
    </row>
    <row r="501" spans="2:6" s="14" customFormat="1" ht="12.75">
      <c r="B501" s="4"/>
      <c r="C501" s="4"/>
      <c r="D501" s="4"/>
      <c r="E501" s="4"/>
      <c r="F501" s="4"/>
    </row>
    <row r="502" spans="2:6" s="14" customFormat="1" ht="12.75">
      <c r="B502" s="4"/>
      <c r="C502" s="4"/>
      <c r="D502" s="4"/>
      <c r="E502" s="4"/>
      <c r="F502" s="4"/>
    </row>
    <row r="503" spans="2:6" s="14" customFormat="1" ht="12.75">
      <c r="B503" s="4"/>
      <c r="C503" s="4"/>
      <c r="D503" s="4"/>
      <c r="E503" s="4"/>
      <c r="F503" s="4"/>
    </row>
    <row r="504" spans="2:6" s="14" customFormat="1" ht="12.75">
      <c r="B504" s="4"/>
      <c r="C504" s="4"/>
      <c r="D504" s="4"/>
      <c r="E504" s="4"/>
      <c r="F504" s="4"/>
    </row>
    <row r="505" spans="2:6" s="14" customFormat="1" ht="12.75">
      <c r="B505" s="4"/>
      <c r="C505" s="4"/>
      <c r="D505" s="4"/>
      <c r="E505" s="4"/>
      <c r="F505" s="4"/>
    </row>
    <row r="506" spans="2:6" s="14" customFormat="1" ht="12.75">
      <c r="B506" s="4"/>
      <c r="C506" s="4"/>
      <c r="D506" s="4"/>
      <c r="E506" s="4"/>
      <c r="F506" s="4"/>
    </row>
    <row r="507" spans="2:6" s="14" customFormat="1" ht="12.75">
      <c r="B507" s="4"/>
      <c r="C507" s="4"/>
      <c r="D507" s="4"/>
      <c r="E507" s="4"/>
      <c r="F507" s="4"/>
    </row>
    <row r="508" spans="2:6" s="14" customFormat="1" ht="12.75">
      <c r="B508" s="4"/>
      <c r="C508" s="4"/>
      <c r="D508" s="4"/>
      <c r="E508" s="4"/>
      <c r="F508" s="4"/>
    </row>
    <row r="509" spans="2:6" s="14" customFormat="1" ht="12.75">
      <c r="B509" s="4"/>
      <c r="C509" s="4"/>
      <c r="D509" s="4"/>
      <c r="E509" s="4"/>
      <c r="F509" s="4"/>
    </row>
    <row r="510" spans="2:6" s="14" customFormat="1" ht="12.75">
      <c r="B510" s="4"/>
      <c r="C510" s="4"/>
      <c r="D510" s="4"/>
      <c r="E510" s="4"/>
      <c r="F510" s="4"/>
    </row>
    <row r="511" spans="2:6" s="14" customFormat="1" ht="12.75">
      <c r="B511" s="4"/>
      <c r="C511" s="4"/>
      <c r="D511" s="4"/>
      <c r="E511" s="4"/>
      <c r="F511" s="4"/>
    </row>
    <row r="512" spans="2:6" s="14" customFormat="1" ht="12.75">
      <c r="B512" s="4"/>
      <c r="C512" s="4"/>
      <c r="D512" s="4"/>
      <c r="E512" s="4"/>
      <c r="F512" s="4"/>
    </row>
    <row r="513" spans="2:6" s="14" customFormat="1" ht="12.75">
      <c r="B513" s="4"/>
      <c r="C513" s="4"/>
      <c r="D513" s="4"/>
      <c r="E513" s="4"/>
      <c r="F513" s="4"/>
    </row>
    <row r="514" spans="2:6" s="14" customFormat="1" ht="12.75">
      <c r="B514" s="4"/>
      <c r="C514" s="4"/>
      <c r="D514" s="4"/>
      <c r="E514" s="4"/>
      <c r="F514" s="4"/>
    </row>
    <row r="515" spans="2:6" s="14" customFormat="1" ht="12.75">
      <c r="B515" s="4"/>
      <c r="C515" s="4"/>
      <c r="D515" s="4"/>
      <c r="E515" s="4"/>
      <c r="F515" s="4"/>
    </row>
    <row r="516" spans="2:6" s="14" customFormat="1" ht="12.75">
      <c r="B516" s="4"/>
      <c r="C516" s="4"/>
      <c r="D516" s="4"/>
      <c r="E516" s="4"/>
      <c r="F516" s="4"/>
    </row>
    <row r="517" spans="2:6" s="14" customFormat="1" ht="12.75">
      <c r="B517" s="4"/>
      <c r="C517" s="4"/>
      <c r="D517" s="4"/>
      <c r="E517" s="4"/>
      <c r="F517" s="4"/>
    </row>
    <row r="518" spans="2:6" s="14" customFormat="1" ht="12.75">
      <c r="B518" s="4"/>
      <c r="C518" s="4"/>
      <c r="D518" s="4"/>
      <c r="E518" s="4"/>
      <c r="F518" s="4"/>
    </row>
    <row r="519" spans="2:6" s="14" customFormat="1" ht="12.75">
      <c r="B519" s="4"/>
      <c r="C519" s="4"/>
      <c r="D519" s="4"/>
      <c r="E519" s="4"/>
      <c r="F519" s="4"/>
    </row>
    <row r="520" spans="2:6" s="14" customFormat="1" ht="12.75">
      <c r="B520" s="4"/>
      <c r="C520" s="4"/>
      <c r="D520" s="4"/>
      <c r="E520" s="4"/>
      <c r="F520" s="4"/>
    </row>
    <row r="521" spans="2:6" s="14" customFormat="1" ht="12.75">
      <c r="B521" s="4"/>
      <c r="C521" s="4"/>
      <c r="D521" s="4"/>
      <c r="E521" s="4"/>
      <c r="F521" s="4"/>
    </row>
    <row r="522" spans="2:6" s="14" customFormat="1" ht="12.75">
      <c r="B522" s="4"/>
      <c r="C522" s="4"/>
      <c r="D522" s="4"/>
      <c r="E522" s="4"/>
      <c r="F522" s="4"/>
    </row>
    <row r="523" spans="2:6" s="14" customFormat="1" ht="12.75">
      <c r="B523" s="4"/>
      <c r="C523" s="4"/>
      <c r="D523" s="4"/>
      <c r="E523" s="4"/>
      <c r="F523" s="4"/>
    </row>
    <row r="524" spans="2:6" s="14" customFormat="1" ht="12.75">
      <c r="B524" s="4"/>
      <c r="C524" s="4"/>
      <c r="D524" s="4"/>
      <c r="E524" s="4"/>
      <c r="F524" s="4"/>
    </row>
    <row r="525" spans="2:6" s="14" customFormat="1" ht="12.75">
      <c r="B525" s="4"/>
      <c r="C525" s="4"/>
      <c r="D525" s="4"/>
      <c r="E525" s="4"/>
      <c r="F525" s="4"/>
    </row>
    <row r="526" spans="2:6" s="14" customFormat="1" ht="12.75">
      <c r="B526" s="4"/>
      <c r="C526" s="4"/>
      <c r="D526" s="4"/>
      <c r="E526" s="4"/>
      <c r="F526" s="4"/>
    </row>
    <row r="527" spans="2:6" s="14" customFormat="1" ht="12.75">
      <c r="B527" s="4"/>
      <c r="C527" s="4"/>
      <c r="D527" s="4"/>
      <c r="E527" s="4"/>
      <c r="F527" s="4"/>
    </row>
    <row r="528" spans="2:6" s="14" customFormat="1" ht="12.75">
      <c r="B528" s="4"/>
      <c r="C528" s="4"/>
      <c r="D528" s="4"/>
      <c r="E528" s="4"/>
      <c r="F528" s="4"/>
    </row>
    <row r="529" spans="2:6" s="14" customFormat="1" ht="12.75">
      <c r="B529" s="4"/>
      <c r="C529" s="4"/>
      <c r="D529" s="4"/>
      <c r="E529" s="4"/>
      <c r="F529" s="4"/>
    </row>
    <row r="530" spans="2:6" s="14" customFormat="1" ht="12.75">
      <c r="B530" s="4"/>
      <c r="C530" s="4"/>
      <c r="D530" s="4"/>
      <c r="E530" s="4"/>
      <c r="F530" s="4"/>
    </row>
    <row r="531" spans="2:6" s="14" customFormat="1" ht="12.75">
      <c r="B531" s="4"/>
      <c r="C531" s="4"/>
      <c r="D531" s="4"/>
      <c r="E531" s="4"/>
      <c r="F531" s="4"/>
    </row>
    <row r="532" spans="2:6" s="14" customFormat="1" ht="12.75">
      <c r="B532" s="4"/>
      <c r="C532" s="4"/>
      <c r="D532" s="4"/>
      <c r="E532" s="4"/>
      <c r="F532" s="4"/>
    </row>
    <row r="533" spans="2:6" s="14" customFormat="1" ht="12.75">
      <c r="B533" s="4"/>
      <c r="C533" s="4"/>
      <c r="D533" s="4"/>
      <c r="E533" s="4"/>
      <c r="F533" s="4"/>
    </row>
    <row r="534" spans="2:6" s="14" customFormat="1" ht="12.75">
      <c r="B534" s="4"/>
      <c r="C534" s="4"/>
      <c r="D534" s="4"/>
      <c r="E534" s="4"/>
      <c r="F534" s="4"/>
    </row>
    <row r="535" spans="2:6" s="14" customFormat="1" ht="12.75">
      <c r="B535" s="4"/>
      <c r="C535" s="4"/>
      <c r="D535" s="4"/>
      <c r="E535" s="4"/>
      <c r="F535" s="4"/>
    </row>
    <row r="536" spans="2:6" s="14" customFormat="1" ht="12.75">
      <c r="B536" s="4"/>
      <c r="C536" s="4"/>
      <c r="D536" s="4"/>
      <c r="E536" s="4"/>
      <c r="F536" s="4"/>
    </row>
    <row r="537" spans="2:6" s="14" customFormat="1" ht="12.75">
      <c r="B537" s="4"/>
      <c r="C537" s="4"/>
      <c r="D537" s="4"/>
      <c r="E537" s="4"/>
      <c r="F537" s="4"/>
    </row>
    <row r="538" spans="2:6" s="14" customFormat="1" ht="12.75">
      <c r="B538" s="4"/>
      <c r="C538" s="4"/>
      <c r="D538" s="4"/>
      <c r="E538" s="4"/>
      <c r="F538" s="4"/>
    </row>
    <row r="539" spans="2:6" s="14" customFormat="1" ht="12.75">
      <c r="B539" s="4"/>
      <c r="C539" s="4"/>
      <c r="D539" s="4"/>
      <c r="E539" s="4"/>
      <c r="F539" s="4"/>
    </row>
    <row r="540" spans="2:6" s="14" customFormat="1" ht="12.75">
      <c r="B540" s="4"/>
      <c r="C540" s="4"/>
      <c r="D540" s="4"/>
      <c r="E540" s="4"/>
      <c r="F540" s="4"/>
    </row>
    <row r="541" spans="2:6" s="14" customFormat="1" ht="12.75">
      <c r="B541" s="4"/>
      <c r="C541" s="4"/>
      <c r="D541" s="4"/>
      <c r="E541" s="4"/>
      <c r="F541" s="4"/>
    </row>
    <row r="542" spans="2:6" s="14" customFormat="1" ht="12.75">
      <c r="B542" s="4"/>
      <c r="C542" s="4"/>
      <c r="D542" s="4"/>
      <c r="E542" s="4"/>
      <c r="F542" s="4"/>
    </row>
    <row r="543" spans="2:6" s="14" customFormat="1" ht="12.75">
      <c r="B543" s="4"/>
      <c r="C543" s="4"/>
      <c r="D543" s="4"/>
      <c r="E543" s="4"/>
      <c r="F543" s="4"/>
    </row>
    <row r="544" spans="2:6" s="14" customFormat="1" ht="12.75">
      <c r="B544" s="4"/>
      <c r="C544" s="4"/>
      <c r="D544" s="4"/>
      <c r="E544" s="4"/>
      <c r="F544" s="4"/>
    </row>
    <row r="545" spans="2:6" s="14" customFormat="1" ht="12.75">
      <c r="B545" s="4"/>
      <c r="C545" s="4"/>
      <c r="D545" s="4"/>
      <c r="E545" s="4"/>
      <c r="F545" s="4"/>
    </row>
    <row r="546" spans="2:6" s="14" customFormat="1" ht="12.75">
      <c r="B546" s="4"/>
      <c r="C546" s="4"/>
      <c r="D546" s="4"/>
      <c r="E546" s="4"/>
      <c r="F546" s="4"/>
    </row>
    <row r="547" spans="2:6" s="14" customFormat="1" ht="12.75">
      <c r="B547" s="4"/>
      <c r="C547" s="4"/>
      <c r="D547" s="4"/>
      <c r="E547" s="4"/>
      <c r="F547" s="4"/>
    </row>
    <row r="548" spans="2:6" s="14" customFormat="1" ht="12.75">
      <c r="B548" s="4"/>
      <c r="C548" s="4"/>
      <c r="D548" s="4"/>
      <c r="E548" s="4"/>
      <c r="F548" s="4"/>
    </row>
    <row r="549" spans="2:6" s="14" customFormat="1" ht="12.75">
      <c r="B549" s="4"/>
      <c r="C549" s="4"/>
      <c r="D549" s="4"/>
      <c r="E549" s="4"/>
      <c r="F549" s="4"/>
    </row>
    <row r="550" spans="2:6" s="14" customFormat="1" ht="12.75">
      <c r="B550" s="4"/>
      <c r="C550" s="4"/>
      <c r="D550" s="4"/>
      <c r="E550" s="4"/>
      <c r="F550" s="4"/>
    </row>
    <row r="551" spans="2:6" s="14" customFormat="1" ht="12.75">
      <c r="B551" s="4"/>
      <c r="C551" s="4"/>
      <c r="D551" s="4"/>
      <c r="E551" s="4"/>
      <c r="F551" s="4"/>
    </row>
    <row r="552" spans="2:6" s="14" customFormat="1" ht="12.75">
      <c r="B552" s="4"/>
      <c r="C552" s="4"/>
      <c r="D552" s="4"/>
      <c r="E552" s="4"/>
      <c r="F552" s="4"/>
    </row>
    <row r="553" spans="2:6" s="14" customFormat="1" ht="12.75">
      <c r="B553" s="4"/>
      <c r="C553" s="4"/>
      <c r="D553" s="4"/>
      <c r="E553" s="4"/>
      <c r="F553" s="4"/>
    </row>
    <row r="554" spans="2:6" s="14" customFormat="1" ht="12.75">
      <c r="B554" s="4"/>
      <c r="C554" s="4"/>
      <c r="D554" s="4"/>
      <c r="E554" s="4"/>
      <c r="F554" s="4"/>
    </row>
    <row r="555" spans="2:6" s="14" customFormat="1" ht="12.75">
      <c r="B555" s="4"/>
      <c r="C555" s="4"/>
      <c r="D555" s="4"/>
      <c r="E555" s="4"/>
      <c r="F555" s="4"/>
    </row>
    <row r="556" spans="2:6" s="14" customFormat="1" ht="12.75">
      <c r="B556" s="4"/>
      <c r="C556" s="4"/>
      <c r="D556" s="4"/>
      <c r="E556" s="4"/>
      <c r="F556" s="4"/>
    </row>
    <row r="557" spans="2:6" s="14" customFormat="1" ht="12.75">
      <c r="B557" s="4"/>
      <c r="C557" s="4"/>
      <c r="D557" s="4"/>
      <c r="E557" s="4"/>
      <c r="F557" s="4"/>
    </row>
    <row r="558" spans="2:6" s="14" customFormat="1" ht="12.75">
      <c r="B558" s="4"/>
      <c r="C558" s="4"/>
      <c r="D558" s="4"/>
      <c r="E558" s="4"/>
      <c r="F558" s="4"/>
    </row>
    <row r="559" spans="2:6" s="14" customFormat="1" ht="12.75">
      <c r="B559" s="4"/>
      <c r="C559" s="4"/>
      <c r="D559" s="4"/>
      <c r="E559" s="4"/>
      <c r="F559" s="4"/>
    </row>
    <row r="560" spans="2:6" s="14" customFormat="1" ht="12.75">
      <c r="B560" s="4"/>
      <c r="C560" s="4"/>
      <c r="D560" s="4"/>
      <c r="E560" s="4"/>
      <c r="F560" s="4"/>
    </row>
    <row r="561" spans="2:6" s="14" customFormat="1" ht="12.75">
      <c r="B561" s="4"/>
      <c r="C561" s="4"/>
      <c r="D561" s="4"/>
      <c r="E561" s="4"/>
      <c r="F561" s="4"/>
    </row>
    <row r="562" spans="2:6" s="14" customFormat="1" ht="12.75">
      <c r="B562" s="4"/>
      <c r="C562" s="4"/>
      <c r="D562" s="4"/>
      <c r="E562" s="4"/>
      <c r="F562" s="4"/>
    </row>
    <row r="563" spans="2:6" s="14" customFormat="1" ht="12.75">
      <c r="B563" s="4"/>
      <c r="C563" s="4"/>
      <c r="D563" s="4"/>
      <c r="E563" s="4"/>
      <c r="F563" s="4"/>
    </row>
    <row r="564" spans="2:6" s="14" customFormat="1" ht="12.75">
      <c r="B564" s="4"/>
      <c r="C564" s="4"/>
      <c r="D564" s="4"/>
      <c r="E564" s="4"/>
      <c r="F564" s="4"/>
    </row>
    <row r="565" spans="2:6" s="14" customFormat="1" ht="12.75">
      <c r="B565" s="4"/>
      <c r="C565" s="4"/>
      <c r="D565" s="4"/>
      <c r="E565" s="4"/>
      <c r="F565" s="4"/>
    </row>
    <row r="566" spans="2:6" s="14" customFormat="1" ht="12.75">
      <c r="B566" s="4"/>
      <c r="C566" s="4"/>
      <c r="D566" s="4"/>
      <c r="E566" s="4"/>
      <c r="F566" s="4"/>
    </row>
    <row r="567" spans="2:6" s="14" customFormat="1" ht="12.75">
      <c r="B567" s="4"/>
      <c r="C567" s="4"/>
      <c r="D567" s="4"/>
      <c r="E567" s="4"/>
      <c r="F567" s="4"/>
    </row>
    <row r="568" spans="2:6" s="14" customFormat="1" ht="12.75">
      <c r="B568" s="4"/>
      <c r="C568" s="4"/>
      <c r="D568" s="4"/>
      <c r="E568" s="4"/>
      <c r="F568" s="4"/>
    </row>
    <row r="569" spans="2:6" s="14" customFormat="1" ht="12.75">
      <c r="B569" s="4"/>
      <c r="C569" s="4"/>
      <c r="D569" s="4"/>
      <c r="E569" s="4"/>
      <c r="F569" s="4"/>
    </row>
    <row r="570" spans="2:6" s="14" customFormat="1" ht="12.75">
      <c r="B570" s="4"/>
      <c r="C570" s="4"/>
      <c r="D570" s="4"/>
      <c r="E570" s="4"/>
      <c r="F570" s="4"/>
    </row>
    <row r="571" spans="2:6" s="14" customFormat="1" ht="12.75">
      <c r="B571" s="4"/>
      <c r="C571" s="4"/>
      <c r="D571" s="4"/>
      <c r="E571" s="4"/>
      <c r="F571" s="4"/>
    </row>
    <row r="572" spans="2:6" s="14" customFormat="1" ht="12.75">
      <c r="B572" s="4"/>
      <c r="C572" s="4"/>
      <c r="D572" s="4"/>
      <c r="E572" s="4"/>
      <c r="F572" s="4"/>
    </row>
    <row r="573" spans="2:6" s="14" customFormat="1" ht="12.75">
      <c r="B573" s="4"/>
      <c r="C573" s="4"/>
      <c r="D573" s="4"/>
      <c r="E573" s="4"/>
      <c r="F573" s="4"/>
    </row>
    <row r="574" spans="2:6" s="14" customFormat="1" ht="12.75">
      <c r="B574" s="4"/>
      <c r="C574" s="4"/>
      <c r="D574" s="4"/>
      <c r="E574" s="4"/>
      <c r="F574" s="4"/>
    </row>
    <row r="575" spans="2:6" s="14" customFormat="1" ht="12.75">
      <c r="B575" s="4"/>
      <c r="C575" s="4"/>
      <c r="D575" s="4"/>
      <c r="E575" s="4"/>
      <c r="F575" s="4"/>
    </row>
    <row r="576" spans="2:6" s="14" customFormat="1" ht="12.75">
      <c r="B576" s="4"/>
      <c r="C576" s="4"/>
      <c r="D576" s="4"/>
      <c r="E576" s="4"/>
      <c r="F576" s="4"/>
    </row>
    <row r="577" spans="2:6" s="14" customFormat="1" ht="12.75">
      <c r="B577" s="4"/>
      <c r="C577" s="4"/>
      <c r="D577" s="4"/>
      <c r="E577" s="4"/>
      <c r="F577" s="4"/>
    </row>
    <row r="578" spans="2:6" s="14" customFormat="1" ht="12.75">
      <c r="B578" s="4"/>
      <c r="C578" s="4"/>
      <c r="D578" s="4"/>
      <c r="E578" s="4"/>
      <c r="F578" s="4"/>
    </row>
    <row r="579" spans="2:6" s="14" customFormat="1" ht="12.75">
      <c r="B579" s="4"/>
      <c r="C579" s="4"/>
      <c r="D579" s="4"/>
      <c r="E579" s="4"/>
      <c r="F579" s="4"/>
    </row>
    <row r="580" spans="2:6" s="14" customFormat="1" ht="12.75">
      <c r="B580" s="4"/>
      <c r="C580" s="4"/>
      <c r="D580" s="4"/>
      <c r="E580" s="4"/>
      <c r="F580" s="4"/>
    </row>
    <row r="581" spans="2:6" s="14" customFormat="1" ht="12.75">
      <c r="B581" s="4"/>
      <c r="C581" s="4"/>
      <c r="D581" s="4"/>
      <c r="E581" s="4"/>
      <c r="F581" s="4"/>
    </row>
    <row r="582" spans="2:6" s="14" customFormat="1" ht="12.75">
      <c r="B582" s="4"/>
      <c r="C582" s="4"/>
      <c r="D582" s="4"/>
      <c r="E582" s="4"/>
      <c r="F582" s="4"/>
    </row>
    <row r="583" spans="2:6" s="14" customFormat="1" ht="12.75">
      <c r="B583" s="4"/>
      <c r="C583" s="4"/>
      <c r="D583" s="4"/>
      <c r="E583" s="4"/>
      <c r="F583" s="4"/>
    </row>
    <row r="584" spans="2:6" s="14" customFormat="1" ht="12.75">
      <c r="B584" s="4"/>
      <c r="C584" s="4"/>
      <c r="D584" s="4"/>
      <c r="E584" s="4"/>
      <c r="F584" s="4"/>
    </row>
    <row r="585" spans="2:6" s="14" customFormat="1" ht="12.75">
      <c r="B585" s="4"/>
      <c r="C585" s="4"/>
      <c r="D585" s="4"/>
      <c r="E585" s="4"/>
      <c r="F585" s="4"/>
    </row>
    <row r="586" spans="2:6" s="14" customFormat="1" ht="12.75">
      <c r="B586" s="4"/>
      <c r="C586" s="4"/>
      <c r="D586" s="4"/>
      <c r="E586" s="4"/>
      <c r="F586" s="4"/>
    </row>
    <row r="587" spans="2:6" s="14" customFormat="1" ht="12.75">
      <c r="B587" s="4"/>
      <c r="C587" s="4"/>
      <c r="D587" s="4"/>
      <c r="E587" s="4"/>
      <c r="F587" s="4"/>
    </row>
    <row r="588" spans="2:6" s="14" customFormat="1" ht="12.75">
      <c r="B588" s="4"/>
      <c r="C588" s="4"/>
      <c r="D588" s="4"/>
      <c r="E588" s="4"/>
      <c r="F588" s="4"/>
    </row>
    <row r="589" spans="2:6" s="14" customFormat="1" ht="12.75">
      <c r="B589" s="4"/>
      <c r="C589" s="4"/>
      <c r="D589" s="4"/>
      <c r="E589" s="4"/>
      <c r="F589" s="4"/>
    </row>
    <row r="590" spans="2:6" s="14" customFormat="1" ht="12.75">
      <c r="B590" s="4"/>
      <c r="C590" s="4"/>
      <c r="D590" s="4"/>
      <c r="E590" s="4"/>
      <c r="F590" s="4"/>
    </row>
    <row r="591" spans="2:6" s="14" customFormat="1" ht="12.75">
      <c r="B591" s="4"/>
      <c r="C591" s="4"/>
      <c r="D591" s="4"/>
      <c r="E591" s="4"/>
      <c r="F591" s="4"/>
    </row>
    <row r="592" spans="2:6" s="14" customFormat="1" ht="12.75">
      <c r="B592" s="4"/>
      <c r="C592" s="4"/>
      <c r="D592" s="4"/>
      <c r="E592" s="4"/>
      <c r="F592" s="4"/>
    </row>
    <row r="593" spans="2:6" s="14" customFormat="1" ht="12.75">
      <c r="B593" s="4"/>
      <c r="C593" s="4"/>
      <c r="D593" s="4"/>
      <c r="E593" s="4"/>
      <c r="F593" s="4"/>
    </row>
    <row r="594" spans="2:6" s="14" customFormat="1" ht="12.75">
      <c r="B594" s="4"/>
      <c r="C594" s="4"/>
      <c r="D594" s="4"/>
      <c r="E594" s="4"/>
      <c r="F594" s="4"/>
    </row>
    <row r="595" spans="2:6" s="14" customFormat="1" ht="12.75">
      <c r="B595" s="4"/>
      <c r="C595" s="4"/>
      <c r="D595" s="4"/>
      <c r="E595" s="4"/>
      <c r="F595" s="4"/>
    </row>
    <row r="596" spans="2:6" s="14" customFormat="1" ht="12.75">
      <c r="B596" s="4"/>
      <c r="C596" s="4"/>
      <c r="D596" s="4"/>
      <c r="E596" s="4"/>
      <c r="F596" s="4"/>
    </row>
    <row r="597" spans="2:6" s="14" customFormat="1" ht="12.75">
      <c r="B597" s="4"/>
      <c r="C597" s="4"/>
      <c r="D597" s="4"/>
      <c r="E597" s="4"/>
      <c r="F597" s="4"/>
    </row>
    <row r="598" spans="2:6" s="14" customFormat="1" ht="12.75">
      <c r="B598" s="4"/>
      <c r="C598" s="4"/>
      <c r="D598" s="4"/>
      <c r="E598" s="4"/>
      <c r="F598" s="4"/>
    </row>
    <row r="599" spans="2:6" s="14" customFormat="1" ht="12.75">
      <c r="B599" s="4"/>
      <c r="C599" s="4"/>
      <c r="D599" s="4"/>
      <c r="E599" s="4"/>
      <c r="F599" s="4"/>
    </row>
    <row r="600" spans="2:6" s="14" customFormat="1" ht="12.75">
      <c r="B600" s="4"/>
      <c r="C600" s="4"/>
      <c r="D600" s="4"/>
      <c r="E600" s="4"/>
      <c r="F600" s="4"/>
    </row>
    <row r="601" spans="2:6" s="14" customFormat="1" ht="12.75">
      <c r="B601" s="4"/>
      <c r="C601" s="4"/>
      <c r="D601" s="4"/>
      <c r="E601" s="4"/>
      <c r="F601" s="4"/>
    </row>
    <row r="602" spans="2:6" s="14" customFormat="1" ht="12.75">
      <c r="B602" s="4"/>
      <c r="C602" s="4"/>
      <c r="D602" s="4"/>
      <c r="E602" s="4"/>
      <c r="F602" s="4"/>
    </row>
    <row r="603" spans="2:6" s="14" customFormat="1" ht="12.75">
      <c r="B603" s="4"/>
      <c r="C603" s="4"/>
      <c r="D603" s="4"/>
      <c r="E603" s="4"/>
      <c r="F603" s="4"/>
    </row>
    <row r="604" spans="2:6" s="14" customFormat="1" ht="12.75">
      <c r="B604" s="4"/>
      <c r="C604" s="4"/>
      <c r="D604" s="4"/>
      <c r="E604" s="4"/>
      <c r="F604" s="4"/>
    </row>
    <row r="605" spans="2:6" s="14" customFormat="1" ht="12.75">
      <c r="B605" s="4"/>
      <c r="C605" s="4"/>
      <c r="D605" s="4"/>
      <c r="E605" s="4"/>
      <c r="F605" s="4"/>
    </row>
    <row r="606" spans="2:6" s="14" customFormat="1" ht="12.75">
      <c r="B606" s="4"/>
      <c r="C606" s="4"/>
      <c r="D606" s="4"/>
      <c r="E606" s="4"/>
      <c r="F606" s="4"/>
    </row>
    <row r="607" spans="2:6" s="14" customFormat="1" ht="12.75">
      <c r="B607" s="4"/>
      <c r="C607" s="4"/>
      <c r="D607" s="4"/>
      <c r="E607" s="4"/>
      <c r="F607" s="4"/>
    </row>
    <row r="608" spans="2:6" s="14" customFormat="1" ht="12.75">
      <c r="B608" s="4"/>
      <c r="C608" s="4"/>
      <c r="D608" s="4"/>
      <c r="E608" s="4"/>
      <c r="F608" s="4"/>
    </row>
    <row r="609" spans="2:6" s="14" customFormat="1" ht="12.75">
      <c r="B609" s="4"/>
      <c r="C609" s="4"/>
      <c r="D609" s="4"/>
      <c r="E609" s="4"/>
      <c r="F609" s="4"/>
    </row>
    <row r="610" spans="2:6" s="14" customFormat="1" ht="12.75">
      <c r="B610" s="4"/>
      <c r="C610" s="4"/>
      <c r="D610" s="4"/>
      <c r="E610" s="4"/>
      <c r="F610" s="4"/>
    </row>
    <row r="611" spans="2:6" s="14" customFormat="1" ht="12.75">
      <c r="B611" s="4"/>
      <c r="C611" s="4"/>
      <c r="D611" s="4"/>
      <c r="E611" s="4"/>
      <c r="F611" s="4"/>
    </row>
    <row r="612" spans="2:6" s="14" customFormat="1" ht="12.75">
      <c r="B612" s="4"/>
      <c r="C612" s="4"/>
      <c r="D612" s="4"/>
      <c r="E612" s="4"/>
      <c r="F612" s="4"/>
    </row>
    <row r="613" spans="2:6" s="14" customFormat="1" ht="12.75">
      <c r="B613" s="4"/>
      <c r="C613" s="4"/>
      <c r="D613" s="4"/>
      <c r="E613" s="4"/>
      <c r="F613" s="4"/>
    </row>
    <row r="614" spans="2:6" s="14" customFormat="1" ht="12.75">
      <c r="B614" s="4"/>
      <c r="C614" s="4"/>
      <c r="D614" s="4"/>
      <c r="E614" s="4"/>
      <c r="F614" s="4"/>
    </row>
    <row r="615" spans="2:6" s="14" customFormat="1" ht="12.75">
      <c r="B615" s="4"/>
      <c r="C615" s="4"/>
      <c r="D615" s="4"/>
      <c r="E615" s="4"/>
      <c r="F615" s="4"/>
    </row>
    <row r="616" spans="2:6" s="14" customFormat="1" ht="12.75">
      <c r="B616" s="4"/>
      <c r="C616" s="4"/>
      <c r="D616" s="4"/>
      <c r="E616" s="4"/>
      <c r="F616" s="4"/>
    </row>
    <row r="617" spans="2:6" s="14" customFormat="1" ht="12.75">
      <c r="B617" s="4"/>
      <c r="C617" s="4"/>
      <c r="D617" s="4"/>
      <c r="E617" s="4"/>
      <c r="F617" s="4"/>
    </row>
    <row r="618" spans="2:6" s="14" customFormat="1" ht="12.75">
      <c r="B618" s="4"/>
      <c r="C618" s="4"/>
      <c r="D618" s="4"/>
      <c r="E618" s="4"/>
      <c r="F618" s="4"/>
    </row>
    <row r="619" spans="2:6" s="14" customFormat="1" ht="12.75">
      <c r="B619" s="4"/>
      <c r="C619" s="4"/>
      <c r="D619" s="4"/>
      <c r="E619" s="4"/>
      <c r="F619" s="4"/>
    </row>
    <row r="620" spans="2:6" s="14" customFormat="1" ht="12.75">
      <c r="B620" s="4"/>
      <c r="C620" s="4"/>
      <c r="D620" s="4"/>
      <c r="E620" s="4"/>
      <c r="F620" s="4"/>
    </row>
    <row r="621" spans="2:6" s="14" customFormat="1" ht="12.75">
      <c r="B621" s="4"/>
      <c r="C621" s="4"/>
      <c r="D621" s="4"/>
      <c r="E621" s="4"/>
      <c r="F621" s="4"/>
    </row>
    <row r="622" spans="2:6" s="14" customFormat="1" ht="12.75">
      <c r="B622" s="4"/>
      <c r="C622" s="4"/>
      <c r="D622" s="4"/>
      <c r="E622" s="4"/>
      <c r="F622" s="4"/>
    </row>
    <row r="623" spans="2:6" s="14" customFormat="1" ht="12.75">
      <c r="B623" s="4"/>
      <c r="C623" s="4"/>
      <c r="D623" s="4"/>
      <c r="E623" s="4"/>
      <c r="F623" s="4"/>
    </row>
    <row r="624" spans="2:6" s="14" customFormat="1" ht="12.75">
      <c r="B624" s="4"/>
      <c r="C624" s="4"/>
      <c r="D624" s="4"/>
      <c r="E624" s="4"/>
      <c r="F624" s="4"/>
    </row>
    <row r="625" spans="2:6" s="14" customFormat="1" ht="12.75">
      <c r="B625" s="4"/>
      <c r="C625" s="4"/>
      <c r="D625" s="4"/>
      <c r="E625" s="4"/>
      <c r="F625" s="4"/>
    </row>
    <row r="626" spans="2:6" s="14" customFormat="1" ht="12.75">
      <c r="B626" s="4"/>
      <c r="C626" s="4"/>
      <c r="D626" s="4"/>
      <c r="E626" s="4"/>
      <c r="F626" s="4"/>
    </row>
    <row r="627" spans="2:6" s="14" customFormat="1" ht="12.75">
      <c r="B627" s="4"/>
      <c r="C627" s="4"/>
      <c r="D627" s="4"/>
      <c r="E627" s="4"/>
      <c r="F627" s="4"/>
    </row>
    <row r="628" spans="2:6" s="14" customFormat="1" ht="12.75">
      <c r="B628" s="4"/>
      <c r="C628" s="4"/>
      <c r="D628" s="4"/>
      <c r="E628" s="4"/>
      <c r="F628" s="4"/>
    </row>
    <row r="629" spans="2:6" s="14" customFormat="1" ht="12.75">
      <c r="B629" s="4"/>
      <c r="C629" s="4"/>
      <c r="D629" s="4"/>
      <c r="E629" s="4"/>
      <c r="F629" s="4"/>
    </row>
    <row r="630" spans="2:6" s="14" customFormat="1" ht="12.75">
      <c r="B630" s="4"/>
      <c r="C630" s="4"/>
      <c r="D630" s="4"/>
      <c r="E630" s="4"/>
      <c r="F630" s="4"/>
    </row>
    <row r="631" spans="2:6" s="14" customFormat="1" ht="12.75">
      <c r="B631" s="4"/>
      <c r="C631" s="4"/>
      <c r="D631" s="4"/>
      <c r="E631" s="4"/>
      <c r="F631" s="4"/>
    </row>
    <row r="632" spans="2:6" s="14" customFormat="1" ht="12.75">
      <c r="B632" s="4"/>
      <c r="C632" s="4"/>
      <c r="D632" s="4"/>
      <c r="E632" s="4"/>
      <c r="F632" s="4"/>
    </row>
    <row r="633" spans="2:6" s="14" customFormat="1" ht="12.75">
      <c r="B633" s="4"/>
      <c r="C633" s="4"/>
      <c r="D633" s="4"/>
      <c r="E633" s="4"/>
      <c r="F633" s="4"/>
    </row>
    <row r="634" spans="2:6" s="14" customFormat="1" ht="12.75">
      <c r="B634" s="4"/>
      <c r="C634" s="4"/>
      <c r="D634" s="4"/>
      <c r="E634" s="4"/>
      <c r="F634" s="4"/>
    </row>
    <row r="635" spans="2:6" s="14" customFormat="1" ht="12.75">
      <c r="B635" s="4"/>
      <c r="C635" s="4"/>
      <c r="D635" s="4"/>
      <c r="E635" s="4"/>
      <c r="F635" s="4"/>
    </row>
    <row r="636" spans="2:6" s="14" customFormat="1" ht="12.75">
      <c r="B636" s="4"/>
      <c r="C636" s="4"/>
      <c r="D636" s="4"/>
      <c r="E636" s="4"/>
      <c r="F636" s="4"/>
    </row>
    <row r="637" spans="2:6" s="14" customFormat="1" ht="12.75">
      <c r="B637" s="4"/>
      <c r="C637" s="4"/>
      <c r="D637" s="4"/>
      <c r="E637" s="4"/>
      <c r="F637" s="4"/>
    </row>
    <row r="638" spans="2:6" s="14" customFormat="1" ht="12.75">
      <c r="B638" s="4"/>
      <c r="C638" s="4"/>
      <c r="D638" s="4"/>
      <c r="E638" s="4"/>
      <c r="F638" s="4"/>
    </row>
    <row r="639" spans="2:6" s="14" customFormat="1" ht="12.75">
      <c r="B639" s="4"/>
      <c r="C639" s="4"/>
      <c r="D639" s="4"/>
      <c r="E639" s="4"/>
      <c r="F639" s="4"/>
    </row>
    <row r="640" spans="2:6" s="14" customFormat="1" ht="12.75">
      <c r="B640" s="4"/>
      <c r="C640" s="4"/>
      <c r="D640" s="4"/>
      <c r="E640" s="4"/>
      <c r="F640" s="4"/>
    </row>
    <row r="641" spans="2:6" s="14" customFormat="1" ht="12.75">
      <c r="B641" s="4"/>
      <c r="C641" s="4"/>
      <c r="D641" s="4"/>
      <c r="E641" s="4"/>
      <c r="F641" s="4"/>
    </row>
    <row r="642" spans="2:6" s="14" customFormat="1" ht="12.75">
      <c r="B642" s="4"/>
      <c r="C642" s="4"/>
      <c r="D642" s="4"/>
      <c r="E642" s="4"/>
      <c r="F642" s="4"/>
    </row>
    <row r="643" spans="2:6" s="14" customFormat="1" ht="12.75">
      <c r="B643" s="4"/>
      <c r="C643" s="4"/>
      <c r="D643" s="4"/>
      <c r="E643" s="4"/>
      <c r="F643" s="4"/>
    </row>
    <row r="644" spans="2:6" s="14" customFormat="1" ht="12.75">
      <c r="B644" s="4"/>
      <c r="C644" s="4"/>
      <c r="D644" s="4"/>
      <c r="E644" s="4"/>
      <c r="F644" s="4"/>
    </row>
    <row r="645" spans="2:6" s="14" customFormat="1" ht="12.75">
      <c r="B645" s="4"/>
      <c r="C645" s="4"/>
      <c r="D645" s="4"/>
      <c r="E645" s="4"/>
      <c r="F645" s="4"/>
    </row>
    <row r="646" spans="2:6" s="14" customFormat="1" ht="12.75">
      <c r="B646" s="4"/>
      <c r="C646" s="4"/>
      <c r="D646" s="4"/>
      <c r="E646" s="4"/>
      <c r="F646" s="4"/>
    </row>
    <row r="647" spans="2:6" s="14" customFormat="1" ht="12.75">
      <c r="B647" s="4"/>
      <c r="C647" s="4"/>
      <c r="D647" s="4"/>
      <c r="E647" s="4"/>
      <c r="F647" s="4"/>
    </row>
    <row r="648" spans="2:6" s="14" customFormat="1" ht="12.75">
      <c r="B648" s="4"/>
      <c r="C648" s="4"/>
      <c r="D648" s="4"/>
      <c r="E648" s="4"/>
      <c r="F648" s="4"/>
    </row>
    <row r="649" spans="2:6" s="14" customFormat="1" ht="12.75">
      <c r="B649" s="4"/>
      <c r="C649" s="4"/>
      <c r="D649" s="4"/>
      <c r="E649" s="4"/>
      <c r="F649" s="4"/>
    </row>
    <row r="650" spans="2:6" s="14" customFormat="1" ht="12.75">
      <c r="B650" s="4"/>
      <c r="C650" s="4"/>
      <c r="D650" s="4"/>
      <c r="E650" s="4"/>
      <c r="F650" s="4"/>
    </row>
    <row r="651" spans="2:6" s="14" customFormat="1" ht="12.75">
      <c r="B651" s="4"/>
      <c r="C651" s="4"/>
      <c r="D651" s="4"/>
      <c r="E651" s="4"/>
      <c r="F651" s="4"/>
    </row>
    <row r="652" spans="2:6" s="14" customFormat="1" ht="12.75">
      <c r="B652" s="4"/>
      <c r="C652" s="4"/>
      <c r="D652" s="4"/>
      <c r="E652" s="4"/>
      <c r="F652" s="4"/>
    </row>
    <row r="653" spans="2:6" s="14" customFormat="1" ht="12.75">
      <c r="B653" s="4"/>
      <c r="C653" s="4"/>
      <c r="D653" s="4"/>
      <c r="E653" s="4"/>
      <c r="F653" s="4"/>
    </row>
    <row r="654" spans="2:6" s="14" customFormat="1" ht="12.75">
      <c r="B654" s="4"/>
      <c r="C654" s="4"/>
      <c r="D654" s="4"/>
      <c r="E654" s="4"/>
      <c r="F654" s="4"/>
    </row>
    <row r="655" spans="2:6" s="14" customFormat="1" ht="12.75">
      <c r="B655" s="4"/>
      <c r="C655" s="4"/>
      <c r="D655" s="4"/>
      <c r="E655" s="4"/>
      <c r="F655" s="4"/>
    </row>
    <row r="656" spans="2:6" s="14" customFormat="1" ht="12.75">
      <c r="B656" s="4"/>
      <c r="C656" s="4"/>
      <c r="D656" s="4"/>
      <c r="E656" s="4"/>
      <c r="F656" s="4"/>
    </row>
    <row r="657" spans="2:6" s="14" customFormat="1" ht="12.75">
      <c r="B657" s="4"/>
      <c r="C657" s="4"/>
      <c r="D657" s="4"/>
      <c r="E657" s="4"/>
      <c r="F657" s="4"/>
    </row>
    <row r="658" spans="2:6" s="14" customFormat="1" ht="12.75">
      <c r="B658" s="4"/>
      <c r="C658" s="4"/>
      <c r="D658" s="4"/>
      <c r="E658" s="4"/>
      <c r="F658" s="4"/>
    </row>
    <row r="659" spans="2:6" s="14" customFormat="1" ht="12.75">
      <c r="B659" s="4"/>
      <c r="C659" s="4"/>
      <c r="D659" s="4"/>
      <c r="E659" s="4"/>
      <c r="F659" s="4"/>
    </row>
    <row r="660" spans="2:6" s="14" customFormat="1" ht="12.75">
      <c r="B660" s="4"/>
      <c r="C660" s="4"/>
      <c r="D660" s="4"/>
      <c r="E660" s="4"/>
      <c r="F660" s="4"/>
    </row>
    <row r="661" spans="2:6" s="14" customFormat="1" ht="12.75">
      <c r="B661" s="4"/>
      <c r="C661" s="4"/>
      <c r="D661" s="4"/>
      <c r="E661" s="4"/>
      <c r="F661" s="4"/>
    </row>
    <row r="662" spans="2:6" s="14" customFormat="1" ht="12.75">
      <c r="B662" s="4"/>
      <c r="C662" s="4"/>
      <c r="D662" s="4"/>
      <c r="E662" s="4"/>
      <c r="F662" s="4"/>
    </row>
    <row r="663" spans="2:6" s="14" customFormat="1" ht="12.75">
      <c r="B663" s="4"/>
      <c r="C663" s="4"/>
      <c r="D663" s="4"/>
      <c r="E663" s="4"/>
      <c r="F663" s="4"/>
    </row>
    <row r="664" spans="2:6" s="14" customFormat="1" ht="12.75">
      <c r="B664" s="4"/>
      <c r="C664" s="4"/>
      <c r="D664" s="4"/>
      <c r="E664" s="4"/>
      <c r="F664" s="4"/>
    </row>
    <row r="665" spans="2:6" s="14" customFormat="1" ht="12.75">
      <c r="B665" s="4"/>
      <c r="C665" s="4"/>
      <c r="D665" s="4"/>
      <c r="E665" s="4"/>
      <c r="F665" s="4"/>
    </row>
    <row r="666" spans="2:6" s="14" customFormat="1" ht="12.75">
      <c r="B666" s="4"/>
      <c r="C666" s="4"/>
      <c r="D666" s="4"/>
      <c r="E666" s="4"/>
      <c r="F666" s="4"/>
    </row>
    <row r="667" spans="2:6" s="14" customFormat="1" ht="12.75">
      <c r="B667" s="4"/>
      <c r="C667" s="4"/>
      <c r="D667" s="4"/>
      <c r="E667" s="4"/>
      <c r="F667" s="4"/>
    </row>
    <row r="668" spans="2:6" s="14" customFormat="1" ht="12.75">
      <c r="B668" s="4"/>
      <c r="C668" s="4"/>
      <c r="D668" s="4"/>
      <c r="E668" s="4"/>
      <c r="F668" s="4"/>
    </row>
    <row r="669" spans="2:6" s="14" customFormat="1" ht="12.75">
      <c r="B669" s="4"/>
      <c r="C669" s="4"/>
      <c r="D669" s="4"/>
      <c r="E669" s="4"/>
      <c r="F669" s="4"/>
    </row>
    <row r="670" spans="2:6" s="14" customFormat="1" ht="12.75">
      <c r="B670" s="4"/>
      <c r="C670" s="4"/>
      <c r="D670" s="4"/>
      <c r="E670" s="4"/>
      <c r="F670" s="4"/>
    </row>
    <row r="671" spans="2:6" s="14" customFormat="1" ht="12.75">
      <c r="B671" s="4"/>
      <c r="C671" s="4"/>
      <c r="D671" s="4"/>
      <c r="E671" s="4"/>
      <c r="F671" s="4"/>
    </row>
    <row r="672" spans="2:6" s="14" customFormat="1" ht="12.75">
      <c r="B672" s="4"/>
      <c r="C672" s="4"/>
      <c r="D672" s="4"/>
      <c r="E672" s="4"/>
      <c r="F672" s="4"/>
    </row>
    <row r="673" spans="2:6" s="14" customFormat="1" ht="12.75">
      <c r="B673" s="4"/>
      <c r="C673" s="4"/>
      <c r="D673" s="4"/>
      <c r="E673" s="4"/>
      <c r="F673" s="4"/>
    </row>
    <row r="674" spans="2:6" s="14" customFormat="1" ht="12.75">
      <c r="B674" s="4"/>
      <c r="C674" s="4"/>
      <c r="D674" s="4"/>
      <c r="E674" s="4"/>
      <c r="F674" s="4"/>
    </row>
    <row r="675" spans="2:6" s="14" customFormat="1" ht="12.75">
      <c r="B675" s="4"/>
      <c r="C675" s="4"/>
      <c r="D675" s="4"/>
      <c r="E675" s="4"/>
      <c r="F675" s="4"/>
    </row>
    <row r="676" spans="2:6" s="14" customFormat="1" ht="12.75">
      <c r="B676" s="4"/>
      <c r="C676" s="4"/>
      <c r="D676" s="4"/>
      <c r="E676" s="4"/>
      <c r="F676" s="4"/>
    </row>
    <row r="677" spans="2:6" s="14" customFormat="1" ht="12.75">
      <c r="B677" s="4"/>
      <c r="C677" s="4"/>
      <c r="D677" s="4"/>
      <c r="E677" s="4"/>
      <c r="F677" s="4"/>
    </row>
    <row r="678" spans="2:6" s="14" customFormat="1" ht="12.75">
      <c r="B678" s="4"/>
      <c r="C678" s="4"/>
      <c r="D678" s="4"/>
      <c r="E678" s="4"/>
      <c r="F678" s="4"/>
    </row>
    <row r="679" spans="2:6" s="14" customFormat="1" ht="12.75">
      <c r="B679" s="4"/>
      <c r="C679" s="4"/>
      <c r="D679" s="4"/>
      <c r="E679" s="4"/>
      <c r="F679" s="4"/>
    </row>
    <row r="680" spans="2:6" s="14" customFormat="1" ht="12.75">
      <c r="B680" s="4"/>
      <c r="C680" s="4"/>
      <c r="D680" s="4"/>
      <c r="E680" s="4"/>
      <c r="F680" s="4"/>
    </row>
    <row r="681" spans="2:6" s="14" customFormat="1" ht="12.75">
      <c r="B681" s="4"/>
      <c r="C681" s="4"/>
      <c r="D681" s="4"/>
      <c r="E681" s="4"/>
      <c r="F681" s="4"/>
    </row>
    <row r="682" spans="2:6" s="14" customFormat="1" ht="12.75">
      <c r="B682" s="4"/>
      <c r="C682" s="4"/>
      <c r="D682" s="4"/>
      <c r="E682" s="4"/>
      <c r="F682" s="4"/>
    </row>
    <row r="683" spans="2:6" s="14" customFormat="1" ht="12.75">
      <c r="B683" s="4"/>
      <c r="C683" s="4"/>
      <c r="D683" s="4"/>
      <c r="E683" s="4"/>
      <c r="F683" s="4"/>
    </row>
    <row r="684" spans="2:6" s="14" customFormat="1" ht="12.75">
      <c r="B684" s="4"/>
      <c r="C684" s="4"/>
      <c r="D684" s="4"/>
      <c r="E684" s="4"/>
      <c r="F684" s="4"/>
    </row>
    <row r="685" spans="2:6" s="14" customFormat="1" ht="12.75">
      <c r="B685" s="4"/>
      <c r="C685" s="4"/>
      <c r="D685" s="4"/>
      <c r="E685" s="4"/>
      <c r="F685" s="4"/>
    </row>
    <row r="686" spans="2:6" s="14" customFormat="1" ht="12.75">
      <c r="B686" s="4"/>
      <c r="C686" s="4"/>
      <c r="D686" s="4"/>
      <c r="E686" s="4"/>
      <c r="F686" s="4"/>
    </row>
    <row r="687" spans="2:6" s="14" customFormat="1" ht="12.75">
      <c r="B687" s="4"/>
      <c r="C687" s="4"/>
      <c r="D687" s="4"/>
      <c r="E687" s="4"/>
      <c r="F687" s="4"/>
    </row>
    <row r="688" spans="2:6" s="14" customFormat="1" ht="12.75">
      <c r="B688" s="4"/>
      <c r="C688" s="4"/>
      <c r="D688" s="4"/>
      <c r="E688" s="4"/>
      <c r="F688" s="4"/>
    </row>
    <row r="689" spans="2:6" s="14" customFormat="1" ht="12.75">
      <c r="B689" s="4"/>
      <c r="C689" s="4"/>
      <c r="D689" s="4"/>
      <c r="E689" s="4"/>
      <c r="F689" s="4"/>
    </row>
    <row r="690" spans="2:6" s="14" customFormat="1" ht="12.75">
      <c r="B690" s="4"/>
      <c r="C690" s="4"/>
      <c r="D690" s="4"/>
      <c r="E690" s="4"/>
      <c r="F690" s="4"/>
    </row>
    <row r="691" spans="2:6" s="14" customFormat="1" ht="12.75">
      <c r="B691" s="4"/>
      <c r="C691" s="4"/>
      <c r="D691" s="4"/>
      <c r="E691" s="4"/>
      <c r="F691" s="4"/>
    </row>
    <row r="692" spans="2:6" s="14" customFormat="1" ht="12.75">
      <c r="B692" s="4"/>
      <c r="C692" s="4"/>
      <c r="D692" s="4"/>
      <c r="E692" s="4"/>
      <c r="F692" s="4"/>
    </row>
    <row r="693" spans="2:6" s="14" customFormat="1" ht="12.75">
      <c r="B693" s="4"/>
      <c r="C693" s="4"/>
      <c r="D693" s="4"/>
      <c r="E693" s="4"/>
      <c r="F693" s="4"/>
    </row>
    <row r="694" spans="2:6" s="14" customFormat="1" ht="12.75">
      <c r="B694" s="4"/>
      <c r="C694" s="4"/>
      <c r="D694" s="4"/>
      <c r="E694" s="4"/>
      <c r="F694" s="4"/>
    </row>
    <row r="695" spans="2:6" s="14" customFormat="1" ht="12.75">
      <c r="B695" s="4"/>
      <c r="C695" s="4"/>
      <c r="D695" s="4"/>
      <c r="E695" s="4"/>
      <c r="F695" s="4"/>
    </row>
    <row r="696" spans="2:6" s="14" customFormat="1" ht="12.75">
      <c r="B696" s="4"/>
      <c r="C696" s="4"/>
      <c r="D696" s="4"/>
      <c r="E696" s="4"/>
      <c r="F696" s="4"/>
    </row>
    <row r="697" spans="2:6" s="14" customFormat="1" ht="12.75">
      <c r="B697" s="4"/>
      <c r="C697" s="4"/>
      <c r="D697" s="4"/>
      <c r="E697" s="4"/>
      <c r="F697" s="4"/>
    </row>
    <row r="698" spans="2:6" s="14" customFormat="1" ht="12.75">
      <c r="B698" s="4"/>
      <c r="C698" s="4"/>
      <c r="D698" s="4"/>
      <c r="E698" s="4"/>
      <c r="F698" s="4"/>
    </row>
    <row r="699" spans="2:6" s="14" customFormat="1" ht="12.75">
      <c r="B699" s="4"/>
      <c r="C699" s="4"/>
      <c r="D699" s="4"/>
      <c r="E699" s="4"/>
      <c r="F699" s="4"/>
    </row>
    <row r="700" spans="2:6" s="14" customFormat="1" ht="12.75">
      <c r="B700" s="4"/>
      <c r="C700" s="4"/>
      <c r="D700" s="4"/>
      <c r="E700" s="4"/>
      <c r="F700" s="4"/>
    </row>
    <row r="701" spans="2:6" s="14" customFormat="1" ht="12.75">
      <c r="B701" s="4"/>
      <c r="C701" s="4"/>
      <c r="D701" s="4"/>
      <c r="E701" s="4"/>
      <c r="F701" s="4"/>
    </row>
    <row r="702" spans="2:6" s="14" customFormat="1" ht="12.75">
      <c r="B702" s="4"/>
      <c r="C702" s="4"/>
      <c r="D702" s="4"/>
      <c r="E702" s="4"/>
      <c r="F702" s="4"/>
    </row>
    <row r="703" spans="2:6" s="14" customFormat="1" ht="12.75">
      <c r="B703" s="4"/>
      <c r="C703" s="4"/>
      <c r="D703" s="4"/>
      <c r="E703" s="4"/>
      <c r="F703" s="4"/>
    </row>
    <row r="704" spans="2:6" s="14" customFormat="1" ht="12.75">
      <c r="B704" s="4"/>
      <c r="C704" s="4"/>
      <c r="D704" s="4"/>
      <c r="E704" s="4"/>
      <c r="F704" s="4"/>
    </row>
    <row r="705" spans="2:6" s="14" customFormat="1" ht="12.75">
      <c r="B705" s="4"/>
      <c r="C705" s="4"/>
      <c r="D705" s="4"/>
      <c r="E705" s="4"/>
      <c r="F705" s="4"/>
    </row>
    <row r="706" spans="2:6" s="14" customFormat="1" ht="12.75">
      <c r="B706" s="4"/>
      <c r="C706" s="4"/>
      <c r="D706" s="4"/>
      <c r="E706" s="4"/>
      <c r="F706" s="4"/>
    </row>
    <row r="707" spans="2:6" s="14" customFormat="1" ht="12.75">
      <c r="B707" s="4"/>
      <c r="C707" s="4"/>
      <c r="D707" s="4"/>
      <c r="E707" s="4"/>
      <c r="F707" s="4"/>
    </row>
    <row r="708" spans="2:6" s="14" customFormat="1" ht="12.75">
      <c r="B708" s="4"/>
      <c r="C708" s="4"/>
      <c r="D708" s="4"/>
      <c r="E708" s="4"/>
      <c r="F708" s="4"/>
    </row>
    <row r="709" spans="2:6" s="14" customFormat="1" ht="12.75">
      <c r="B709" s="4"/>
      <c r="C709" s="4"/>
      <c r="D709" s="4"/>
      <c r="E709" s="4"/>
      <c r="F709" s="4"/>
    </row>
    <row r="710" spans="2:6" s="14" customFormat="1" ht="12.75">
      <c r="B710" s="4"/>
      <c r="C710" s="4"/>
      <c r="D710" s="4"/>
      <c r="E710" s="4"/>
      <c r="F710" s="4"/>
    </row>
    <row r="711" spans="2:6" s="14" customFormat="1" ht="12.75">
      <c r="B711" s="4"/>
      <c r="C711" s="4"/>
      <c r="D711" s="4"/>
      <c r="E711" s="4"/>
      <c r="F711" s="4"/>
    </row>
    <row r="712" spans="2:6" s="14" customFormat="1" ht="12.75">
      <c r="B712" s="4"/>
      <c r="C712" s="4"/>
      <c r="D712" s="4"/>
      <c r="E712" s="4"/>
      <c r="F712" s="4"/>
    </row>
    <row r="713" spans="2:6" s="14" customFormat="1" ht="12.75">
      <c r="B713" s="4"/>
      <c r="C713" s="4"/>
      <c r="D713" s="4"/>
      <c r="E713" s="4"/>
      <c r="F713" s="4"/>
    </row>
    <row r="714" spans="2:6" s="14" customFormat="1" ht="12.75">
      <c r="B714" s="4"/>
      <c r="C714" s="4"/>
      <c r="D714" s="4"/>
      <c r="E714" s="4"/>
      <c r="F714" s="4"/>
    </row>
    <row r="715" spans="2:6" s="14" customFormat="1" ht="12.75">
      <c r="B715" s="4"/>
      <c r="C715" s="4"/>
      <c r="D715" s="4"/>
      <c r="E715" s="4"/>
      <c r="F715" s="4"/>
    </row>
    <row r="716" spans="2:6" s="14" customFormat="1" ht="12.75">
      <c r="B716" s="4"/>
      <c r="C716" s="4"/>
      <c r="D716" s="4"/>
      <c r="E716" s="4"/>
      <c r="F716" s="4"/>
    </row>
    <row r="717" spans="2:6" s="14" customFormat="1" ht="12.75">
      <c r="B717" s="4"/>
      <c r="C717" s="4"/>
      <c r="D717" s="4"/>
      <c r="E717" s="4"/>
      <c r="F717" s="4"/>
    </row>
    <row r="718" spans="2:6" s="14" customFormat="1" ht="12.75">
      <c r="B718" s="4"/>
      <c r="C718" s="4"/>
      <c r="D718" s="4"/>
      <c r="E718" s="4"/>
      <c r="F718" s="4"/>
    </row>
    <row r="719" spans="2:6" s="14" customFormat="1" ht="12.75">
      <c r="B719" s="4"/>
      <c r="C719" s="4"/>
      <c r="D719" s="4"/>
      <c r="E719" s="4"/>
      <c r="F719" s="4"/>
    </row>
    <row r="720" spans="2:6" s="14" customFormat="1" ht="12.75">
      <c r="B720" s="4"/>
      <c r="C720" s="4"/>
      <c r="D720" s="4"/>
      <c r="E720" s="4"/>
      <c r="F720" s="4"/>
    </row>
    <row r="721" spans="2:6" s="14" customFormat="1" ht="12.75">
      <c r="B721" s="4"/>
      <c r="C721" s="4"/>
      <c r="D721" s="4"/>
      <c r="E721" s="4"/>
      <c r="F721" s="4"/>
    </row>
    <row r="722" spans="2:6" s="14" customFormat="1" ht="12.75">
      <c r="B722" s="4"/>
      <c r="C722" s="4"/>
      <c r="D722" s="4"/>
      <c r="E722" s="4"/>
      <c r="F722" s="4"/>
    </row>
    <row r="723" spans="2:6" s="14" customFormat="1" ht="12.75">
      <c r="B723" s="4"/>
      <c r="C723" s="4"/>
      <c r="D723" s="4"/>
      <c r="E723" s="4"/>
      <c r="F723" s="4"/>
    </row>
    <row r="724" spans="2:6" s="14" customFormat="1" ht="12.75">
      <c r="B724" s="4"/>
      <c r="C724" s="4"/>
      <c r="D724" s="4"/>
      <c r="E724" s="4"/>
      <c r="F724" s="4"/>
    </row>
    <row r="725" spans="2:6" s="14" customFormat="1" ht="12.75">
      <c r="B725" s="4"/>
      <c r="C725" s="4"/>
      <c r="D725" s="4"/>
      <c r="E725" s="4"/>
      <c r="F725" s="4"/>
    </row>
    <row r="726" spans="2:6" s="14" customFormat="1" ht="12.75">
      <c r="B726" s="4"/>
      <c r="C726" s="4"/>
      <c r="D726" s="4"/>
      <c r="E726" s="4"/>
      <c r="F726" s="4"/>
    </row>
    <row r="727" spans="2:6" s="14" customFormat="1" ht="12.75">
      <c r="B727" s="4"/>
      <c r="C727" s="4"/>
      <c r="D727" s="4"/>
      <c r="E727" s="4"/>
      <c r="F727" s="4"/>
    </row>
    <row r="728" spans="2:6" s="14" customFormat="1" ht="12.75">
      <c r="B728" s="4"/>
      <c r="C728" s="4"/>
      <c r="D728" s="4"/>
      <c r="E728" s="4"/>
      <c r="F728" s="4"/>
    </row>
    <row r="729" spans="2:6" s="14" customFormat="1" ht="12.75">
      <c r="B729" s="4"/>
      <c r="C729" s="4"/>
      <c r="D729" s="4"/>
      <c r="E729" s="4"/>
      <c r="F729" s="4"/>
    </row>
    <row r="730" spans="2:6" s="14" customFormat="1" ht="12.75">
      <c r="B730" s="4"/>
      <c r="C730" s="4"/>
      <c r="D730" s="4"/>
      <c r="E730" s="4"/>
      <c r="F730" s="4"/>
    </row>
    <row r="731" spans="2:6" s="14" customFormat="1" ht="12.75">
      <c r="B731" s="4"/>
      <c r="C731" s="4"/>
      <c r="D731" s="4"/>
      <c r="E731" s="4"/>
      <c r="F731" s="4"/>
    </row>
    <row r="732" spans="2:6" s="14" customFormat="1" ht="12.75">
      <c r="B732" s="4"/>
      <c r="C732" s="4"/>
      <c r="D732" s="4"/>
      <c r="E732" s="4"/>
      <c r="F732" s="4"/>
    </row>
    <row r="733" spans="2:6" s="14" customFormat="1" ht="12.75">
      <c r="B733" s="4"/>
      <c r="C733" s="4"/>
      <c r="D733" s="4"/>
      <c r="E733" s="4"/>
      <c r="F733" s="4"/>
    </row>
    <row r="734" spans="2:6" s="14" customFormat="1" ht="12.75">
      <c r="B734" s="4"/>
      <c r="C734" s="4"/>
      <c r="D734" s="4"/>
      <c r="E734" s="4"/>
      <c r="F734" s="4"/>
    </row>
    <row r="735" spans="2:6" s="14" customFormat="1" ht="12.75">
      <c r="B735" s="4"/>
      <c r="C735" s="4"/>
      <c r="D735" s="4"/>
      <c r="E735" s="4"/>
      <c r="F735" s="4"/>
    </row>
    <row r="736" spans="2:6" s="14" customFormat="1" ht="12.75">
      <c r="B736" s="4"/>
      <c r="C736" s="4"/>
      <c r="D736" s="4"/>
      <c r="E736" s="4"/>
      <c r="F736" s="4"/>
    </row>
    <row r="737" spans="2:6" s="14" customFormat="1" ht="12.75">
      <c r="B737" s="4"/>
      <c r="C737" s="4"/>
      <c r="D737" s="4"/>
      <c r="E737" s="4"/>
      <c r="F737" s="4"/>
    </row>
    <row r="738" spans="2:6" s="14" customFormat="1" ht="12.75">
      <c r="B738" s="4"/>
      <c r="C738" s="4"/>
      <c r="D738" s="4"/>
      <c r="E738" s="4"/>
      <c r="F738" s="4"/>
    </row>
    <row r="739" spans="2:6" s="14" customFormat="1" ht="12.75">
      <c r="B739" s="4"/>
      <c r="C739" s="4"/>
      <c r="D739" s="4"/>
      <c r="E739" s="4"/>
      <c r="F739" s="4"/>
    </row>
    <row r="740" spans="2:6" s="14" customFormat="1" ht="12.75">
      <c r="B740" s="4"/>
      <c r="C740" s="4"/>
      <c r="D740" s="4"/>
      <c r="E740" s="4"/>
      <c r="F740" s="4"/>
    </row>
    <row r="741" spans="2:6" s="14" customFormat="1" ht="12.75">
      <c r="B741" s="4"/>
      <c r="C741" s="4"/>
      <c r="D741" s="4"/>
      <c r="E741" s="4"/>
      <c r="F741" s="4"/>
    </row>
    <row r="742" spans="2:6" s="14" customFormat="1" ht="12.75">
      <c r="B742" s="4"/>
      <c r="C742" s="4"/>
      <c r="D742" s="4"/>
      <c r="E742" s="4"/>
      <c r="F742" s="4"/>
    </row>
    <row r="743" spans="2:6" s="14" customFormat="1" ht="12.75">
      <c r="B743" s="4"/>
      <c r="C743" s="4"/>
      <c r="D743" s="4"/>
      <c r="E743" s="4"/>
      <c r="F743" s="4"/>
    </row>
    <row r="744" spans="2:6" s="14" customFormat="1" ht="12.75">
      <c r="B744" s="4"/>
      <c r="C744" s="4"/>
      <c r="D744" s="4"/>
      <c r="E744" s="4"/>
      <c r="F744" s="4"/>
    </row>
    <row r="745" spans="2:6" s="14" customFormat="1" ht="12.75">
      <c r="B745" s="4"/>
      <c r="C745" s="4"/>
      <c r="D745" s="4"/>
      <c r="E745" s="4"/>
      <c r="F745" s="4"/>
    </row>
    <row r="746" spans="2:6" s="14" customFormat="1" ht="12.75">
      <c r="B746" s="4"/>
      <c r="C746" s="4"/>
      <c r="D746" s="4"/>
      <c r="E746" s="4"/>
      <c r="F746" s="4"/>
    </row>
    <row r="747" spans="2:6" s="14" customFormat="1" ht="12.75">
      <c r="B747" s="4"/>
      <c r="C747" s="4"/>
      <c r="D747" s="4"/>
      <c r="E747" s="4"/>
      <c r="F747" s="4"/>
    </row>
    <row r="748" spans="2:6" s="14" customFormat="1" ht="12.75">
      <c r="B748" s="4"/>
      <c r="C748" s="4"/>
      <c r="D748" s="4"/>
      <c r="E748" s="4"/>
      <c r="F748" s="4"/>
    </row>
    <row r="749" spans="2:6" s="14" customFormat="1" ht="12.75">
      <c r="B749" s="4"/>
      <c r="C749" s="4"/>
      <c r="D749" s="4"/>
      <c r="E749" s="4"/>
      <c r="F749" s="4"/>
    </row>
    <row r="750" spans="2:6" s="14" customFormat="1" ht="12.75">
      <c r="B750" s="4"/>
      <c r="C750" s="4"/>
      <c r="D750" s="4"/>
      <c r="E750" s="4"/>
      <c r="F750" s="4"/>
    </row>
    <row r="751" spans="2:6" s="14" customFormat="1" ht="12.75">
      <c r="B751" s="4"/>
      <c r="C751" s="4"/>
      <c r="D751" s="4"/>
      <c r="E751" s="4"/>
      <c r="F751" s="4"/>
    </row>
    <row r="752" spans="2:6" s="14" customFormat="1" ht="12.75">
      <c r="B752" s="4"/>
      <c r="C752" s="4"/>
      <c r="D752" s="4"/>
      <c r="E752" s="4"/>
      <c r="F752" s="4"/>
    </row>
    <row r="753" spans="2:6" s="14" customFormat="1" ht="12.75">
      <c r="B753" s="4"/>
      <c r="C753" s="4"/>
      <c r="D753" s="4"/>
      <c r="E753" s="4"/>
      <c r="F753" s="4"/>
    </row>
    <row r="754" spans="2:6" s="14" customFormat="1" ht="12.75">
      <c r="B754" s="4"/>
      <c r="C754" s="4"/>
      <c r="D754" s="4"/>
      <c r="E754" s="4"/>
      <c r="F754" s="4"/>
    </row>
    <row r="755" spans="2:6" s="14" customFormat="1" ht="12.75">
      <c r="B755" s="4"/>
      <c r="C755" s="4"/>
      <c r="D755" s="4"/>
      <c r="E755" s="4"/>
      <c r="F755" s="4"/>
    </row>
    <row r="756" spans="2:6" s="14" customFormat="1" ht="12.75">
      <c r="B756" s="4"/>
      <c r="C756" s="4"/>
      <c r="D756" s="4"/>
      <c r="E756" s="4"/>
      <c r="F756" s="4"/>
    </row>
    <row r="757" spans="2:6" s="14" customFormat="1" ht="12.75">
      <c r="B757" s="4"/>
      <c r="C757" s="4"/>
      <c r="D757" s="4"/>
      <c r="E757" s="4"/>
      <c r="F757" s="4"/>
    </row>
    <row r="758" spans="2:6" s="14" customFormat="1" ht="12.75">
      <c r="B758" s="4"/>
      <c r="C758" s="4"/>
      <c r="D758" s="4"/>
      <c r="E758" s="4"/>
      <c r="F758" s="4"/>
    </row>
    <row r="759" spans="2:6" s="14" customFormat="1" ht="12.75">
      <c r="B759" s="4"/>
      <c r="C759" s="4"/>
      <c r="D759" s="4"/>
      <c r="E759" s="4"/>
      <c r="F759" s="4"/>
    </row>
    <row r="760" spans="2:6" s="14" customFormat="1" ht="12.75">
      <c r="B760" s="4"/>
      <c r="C760" s="4"/>
      <c r="D760" s="4"/>
      <c r="E760" s="4"/>
      <c r="F760" s="4"/>
    </row>
    <row r="761" spans="2:6" s="14" customFormat="1" ht="12.75">
      <c r="B761" s="4"/>
      <c r="C761" s="4"/>
      <c r="D761" s="4"/>
      <c r="E761" s="4"/>
      <c r="F761" s="4"/>
    </row>
    <row r="762" spans="2:6" s="14" customFormat="1" ht="12.75">
      <c r="B762" s="4"/>
      <c r="C762" s="4"/>
      <c r="D762" s="4"/>
      <c r="E762" s="4"/>
      <c r="F762" s="4"/>
    </row>
    <row r="763" spans="2:6" s="14" customFormat="1" ht="12.75">
      <c r="B763" s="4"/>
      <c r="C763" s="4"/>
      <c r="D763" s="4"/>
      <c r="E763" s="4"/>
      <c r="F763" s="4"/>
    </row>
    <row r="764" spans="2:6" s="14" customFormat="1" ht="12.75">
      <c r="B764" s="4"/>
      <c r="C764" s="4"/>
      <c r="D764" s="4"/>
      <c r="E764" s="4"/>
      <c r="F764" s="4"/>
    </row>
    <row r="765" spans="2:6" s="14" customFormat="1" ht="12.75">
      <c r="B765" s="4"/>
      <c r="C765" s="4"/>
      <c r="D765" s="4"/>
      <c r="E765" s="4"/>
      <c r="F765" s="4"/>
    </row>
    <row r="766" spans="2:6" s="14" customFormat="1" ht="12.75">
      <c r="B766" s="4"/>
      <c r="C766" s="4"/>
      <c r="D766" s="4"/>
      <c r="E766" s="4"/>
      <c r="F766" s="4"/>
    </row>
    <row r="767" spans="2:6" s="14" customFormat="1" ht="12.75">
      <c r="B767" s="4"/>
      <c r="C767" s="4"/>
      <c r="D767" s="4"/>
      <c r="E767" s="4"/>
      <c r="F767" s="4"/>
    </row>
    <row r="768" spans="2:6" s="14" customFormat="1" ht="12.75">
      <c r="B768" s="4"/>
      <c r="C768" s="4"/>
      <c r="D768" s="4"/>
      <c r="E768" s="4"/>
      <c r="F768" s="4"/>
    </row>
    <row r="769" spans="2:6" s="14" customFormat="1" ht="12.75">
      <c r="B769" s="4"/>
      <c r="C769" s="4"/>
      <c r="D769" s="4"/>
      <c r="E769" s="4"/>
      <c r="F769" s="4"/>
    </row>
    <row r="770" spans="2:6" s="14" customFormat="1" ht="12.75">
      <c r="B770" s="4"/>
      <c r="C770" s="4"/>
      <c r="D770" s="4"/>
      <c r="E770" s="4"/>
      <c r="F770" s="4"/>
    </row>
    <row r="771" spans="2:6" s="14" customFormat="1" ht="12.75">
      <c r="B771" s="4"/>
      <c r="C771" s="4"/>
      <c r="D771" s="4"/>
      <c r="E771" s="4"/>
      <c r="F771" s="4"/>
    </row>
    <row r="772" spans="2:6" s="14" customFormat="1" ht="12.75">
      <c r="B772" s="4"/>
      <c r="C772" s="4"/>
      <c r="D772" s="4"/>
      <c r="E772" s="4"/>
      <c r="F772" s="4"/>
    </row>
    <row r="773" spans="2:6" s="14" customFormat="1" ht="12.75">
      <c r="B773" s="4"/>
      <c r="C773" s="4"/>
      <c r="D773" s="4"/>
      <c r="E773" s="4"/>
      <c r="F773" s="4"/>
    </row>
    <row r="774" spans="2:6" s="14" customFormat="1" ht="12.75">
      <c r="B774" s="4"/>
      <c r="C774" s="4"/>
      <c r="D774" s="4"/>
      <c r="E774" s="4"/>
      <c r="F774" s="4"/>
    </row>
    <row r="775" spans="2:6" s="14" customFormat="1" ht="12.75">
      <c r="B775" s="4"/>
      <c r="C775" s="4"/>
      <c r="D775" s="4"/>
      <c r="E775" s="4"/>
      <c r="F775" s="4"/>
    </row>
    <row r="776" spans="2:6" s="14" customFormat="1" ht="12.75">
      <c r="B776" s="4"/>
      <c r="C776" s="4"/>
      <c r="D776" s="4"/>
      <c r="E776" s="4"/>
      <c r="F776" s="4"/>
    </row>
    <row r="777" spans="2:6" s="14" customFormat="1" ht="12.75">
      <c r="B777" s="4"/>
      <c r="C777" s="4"/>
      <c r="D777" s="4"/>
      <c r="E777" s="4"/>
      <c r="F777" s="4"/>
    </row>
    <row r="778" spans="2:6" s="14" customFormat="1" ht="12.75">
      <c r="B778" s="4"/>
      <c r="C778" s="4"/>
      <c r="D778" s="4"/>
      <c r="E778" s="4"/>
      <c r="F778" s="4"/>
    </row>
    <row r="779" spans="2:6" s="14" customFormat="1" ht="12.75">
      <c r="B779" s="4"/>
      <c r="C779" s="4"/>
      <c r="D779" s="4"/>
      <c r="E779" s="4"/>
      <c r="F779" s="4"/>
    </row>
    <row r="780" spans="2:6" s="14" customFormat="1" ht="12.75">
      <c r="B780" s="4"/>
      <c r="C780" s="4"/>
      <c r="D780" s="4"/>
      <c r="E780" s="4"/>
      <c r="F780" s="4"/>
    </row>
    <row r="781" spans="2:6" s="14" customFormat="1" ht="12.75">
      <c r="B781" s="4"/>
      <c r="C781" s="4"/>
      <c r="D781" s="4"/>
      <c r="E781" s="4"/>
      <c r="F781" s="4"/>
    </row>
    <row r="782" spans="2:6" s="14" customFormat="1" ht="12.75">
      <c r="B782" s="4"/>
      <c r="C782" s="4"/>
      <c r="D782" s="4"/>
      <c r="E782" s="4"/>
      <c r="F782" s="4"/>
    </row>
    <row r="783" spans="2:6" s="14" customFormat="1" ht="12.75">
      <c r="B783" s="4"/>
      <c r="C783" s="4"/>
      <c r="D783" s="4"/>
      <c r="E783" s="4"/>
      <c r="F783" s="4"/>
    </row>
    <row r="784" spans="2:6" s="14" customFormat="1" ht="12.75">
      <c r="B784" s="4"/>
      <c r="C784" s="4"/>
      <c r="D784" s="4"/>
      <c r="E784" s="4"/>
      <c r="F784" s="4"/>
    </row>
    <row r="785" spans="2:6" s="14" customFormat="1" ht="12.75">
      <c r="B785" s="4"/>
      <c r="C785" s="4"/>
      <c r="D785" s="4"/>
      <c r="E785" s="4"/>
      <c r="F785" s="4"/>
    </row>
    <row r="786" spans="2:6" s="14" customFormat="1" ht="12.75">
      <c r="B786" s="4"/>
      <c r="C786" s="4"/>
      <c r="D786" s="4"/>
      <c r="E786" s="4"/>
      <c r="F786" s="4"/>
    </row>
    <row r="787" spans="2:6" s="14" customFormat="1" ht="12.75">
      <c r="B787" s="4"/>
      <c r="C787" s="4"/>
      <c r="D787" s="4"/>
      <c r="E787" s="4"/>
      <c r="F787" s="4"/>
    </row>
    <row r="788" spans="2:6" s="14" customFormat="1" ht="12.75">
      <c r="B788" s="4"/>
      <c r="C788" s="4"/>
      <c r="D788" s="4"/>
      <c r="E788" s="4"/>
      <c r="F788" s="4"/>
    </row>
    <row r="789" spans="2:6" s="14" customFormat="1" ht="12.75">
      <c r="B789" s="4"/>
      <c r="C789" s="4"/>
      <c r="D789" s="4"/>
      <c r="E789" s="4"/>
      <c r="F789" s="4"/>
    </row>
    <row r="790" spans="2:6" s="14" customFormat="1" ht="12.75">
      <c r="B790" s="4"/>
      <c r="C790" s="4"/>
      <c r="D790" s="4"/>
      <c r="E790" s="4"/>
      <c r="F790" s="4"/>
    </row>
    <row r="791" spans="2:6" s="14" customFormat="1" ht="12.75">
      <c r="B791" s="4"/>
      <c r="C791" s="4"/>
      <c r="D791" s="4"/>
      <c r="E791" s="4"/>
      <c r="F791" s="4"/>
    </row>
    <row r="792" spans="2:6" s="14" customFormat="1" ht="12.75">
      <c r="B792" s="4"/>
      <c r="C792" s="4"/>
      <c r="D792" s="4"/>
      <c r="E792" s="4"/>
      <c r="F792" s="4"/>
    </row>
    <row r="793" spans="2:6" s="14" customFormat="1" ht="12.75">
      <c r="B793" s="4"/>
      <c r="C793" s="4"/>
      <c r="D793" s="4"/>
      <c r="E793" s="4"/>
      <c r="F793" s="4"/>
    </row>
    <row r="794" spans="2:6" s="14" customFormat="1" ht="12.75">
      <c r="B794" s="4"/>
      <c r="C794" s="4"/>
      <c r="D794" s="4"/>
      <c r="E794" s="4"/>
      <c r="F794" s="4"/>
    </row>
    <row r="795" spans="2:6" s="14" customFormat="1" ht="12.75">
      <c r="B795" s="4"/>
      <c r="C795" s="4"/>
      <c r="D795" s="4"/>
      <c r="E795" s="4"/>
      <c r="F795" s="4"/>
    </row>
    <row r="796" spans="2:6" s="14" customFormat="1" ht="12.75">
      <c r="B796" s="4"/>
      <c r="C796" s="4"/>
      <c r="D796" s="4"/>
      <c r="E796" s="4"/>
      <c r="F796" s="4"/>
    </row>
    <row r="797" spans="2:6" s="14" customFormat="1" ht="12.75">
      <c r="B797" s="4"/>
      <c r="C797" s="4"/>
      <c r="D797" s="4"/>
      <c r="E797" s="4"/>
      <c r="F797" s="4"/>
    </row>
    <row r="798" spans="2:6" s="14" customFormat="1" ht="12.75">
      <c r="B798" s="4"/>
      <c r="C798" s="4"/>
      <c r="D798" s="4"/>
      <c r="E798" s="4"/>
      <c r="F798" s="4"/>
    </row>
    <row r="799" spans="2:6" s="14" customFormat="1" ht="12.75">
      <c r="B799" s="4"/>
      <c r="C799" s="4"/>
      <c r="D799" s="4"/>
      <c r="E799" s="4"/>
      <c r="F799" s="4"/>
    </row>
    <row r="800" spans="2:6" s="14" customFormat="1" ht="12.75">
      <c r="B800" s="4"/>
      <c r="C800" s="4"/>
      <c r="D800" s="4"/>
      <c r="E800" s="4"/>
      <c r="F800" s="4"/>
    </row>
    <row r="801" spans="2:6" s="14" customFormat="1" ht="12.75">
      <c r="B801" s="4"/>
      <c r="C801" s="4"/>
      <c r="D801" s="4"/>
      <c r="E801" s="4"/>
      <c r="F801" s="4"/>
    </row>
    <row r="802" spans="2:6" s="14" customFormat="1" ht="12.75">
      <c r="B802" s="4"/>
      <c r="C802" s="4"/>
      <c r="D802" s="4"/>
      <c r="E802" s="4"/>
      <c r="F802" s="4"/>
    </row>
    <row r="803" spans="2:6" s="14" customFormat="1" ht="12.75">
      <c r="B803" s="4"/>
      <c r="C803" s="4"/>
      <c r="D803" s="4"/>
      <c r="E803" s="4"/>
      <c r="F803" s="4"/>
    </row>
    <row r="804" spans="2:6" s="14" customFormat="1" ht="12.75">
      <c r="B804" s="4"/>
      <c r="C804" s="4"/>
      <c r="D804" s="4"/>
      <c r="E804" s="4"/>
      <c r="F804" s="4"/>
    </row>
    <row r="805" spans="2:6" s="14" customFormat="1" ht="12.75">
      <c r="B805" s="4"/>
      <c r="C805" s="4"/>
      <c r="D805" s="4"/>
      <c r="E805" s="4"/>
      <c r="F805" s="4"/>
    </row>
    <row r="806" spans="2:6" s="14" customFormat="1" ht="12.75">
      <c r="B806" s="4"/>
      <c r="C806" s="4"/>
      <c r="D806" s="4"/>
      <c r="E806" s="4"/>
      <c r="F806" s="4"/>
    </row>
    <row r="807" spans="2:6" s="14" customFormat="1" ht="12.75">
      <c r="B807" s="4"/>
      <c r="C807" s="4"/>
      <c r="D807" s="4"/>
      <c r="E807" s="4"/>
      <c r="F807" s="4"/>
    </row>
    <row r="808" spans="2:6" s="14" customFormat="1" ht="12.75">
      <c r="B808" s="4"/>
      <c r="C808" s="4"/>
      <c r="D808" s="4"/>
      <c r="E808" s="4"/>
      <c r="F808" s="4"/>
    </row>
    <row r="809" spans="2:6" s="14" customFormat="1" ht="12.75">
      <c r="B809" s="4"/>
      <c r="C809" s="4"/>
      <c r="D809" s="4"/>
      <c r="E809" s="4"/>
      <c r="F809" s="4"/>
    </row>
    <row r="810" spans="2:6" s="14" customFormat="1" ht="12.75">
      <c r="B810" s="4"/>
      <c r="C810" s="4"/>
      <c r="D810" s="4"/>
      <c r="E810" s="4"/>
      <c r="F810" s="4"/>
    </row>
    <row r="811" spans="2:6" s="14" customFormat="1" ht="12.75">
      <c r="B811" s="4"/>
      <c r="C811" s="4"/>
      <c r="D811" s="4"/>
      <c r="E811" s="4"/>
      <c r="F811" s="4"/>
    </row>
    <row r="812" spans="2:6" s="14" customFormat="1" ht="12.75">
      <c r="B812" s="4"/>
      <c r="C812" s="4"/>
      <c r="D812" s="4"/>
      <c r="E812" s="4"/>
      <c r="F812" s="4"/>
    </row>
    <row r="813" spans="2:6" s="14" customFormat="1" ht="12.75">
      <c r="B813" s="4"/>
      <c r="C813" s="4"/>
      <c r="D813" s="4"/>
      <c r="E813" s="4"/>
      <c r="F813" s="4"/>
    </row>
    <row r="814" spans="2:6" s="14" customFormat="1" ht="12.75">
      <c r="B814" s="4"/>
      <c r="C814" s="4"/>
      <c r="D814" s="4"/>
      <c r="E814" s="4"/>
      <c r="F814" s="4"/>
    </row>
    <row r="815" spans="2:6" s="14" customFormat="1" ht="12.75">
      <c r="B815" s="4"/>
      <c r="C815" s="4"/>
      <c r="D815" s="4"/>
      <c r="E815" s="4"/>
      <c r="F815" s="4"/>
    </row>
    <row r="816" spans="2:6" s="14" customFormat="1" ht="12.75">
      <c r="B816" s="4"/>
      <c r="C816" s="4"/>
      <c r="D816" s="4"/>
      <c r="E816" s="4"/>
      <c r="F816" s="4"/>
    </row>
    <row r="817" spans="2:6" s="14" customFormat="1" ht="12.75">
      <c r="B817" s="4"/>
      <c r="C817" s="4"/>
      <c r="D817" s="4"/>
      <c r="E817" s="4"/>
      <c r="F817" s="4"/>
    </row>
    <row r="818" spans="2:6" s="14" customFormat="1" ht="12.75">
      <c r="B818" s="4"/>
      <c r="C818" s="4"/>
      <c r="D818" s="4"/>
      <c r="E818" s="4"/>
      <c r="F818" s="4"/>
    </row>
    <row r="819" spans="2:6" s="14" customFormat="1" ht="12.75">
      <c r="B819" s="4"/>
      <c r="C819" s="4"/>
      <c r="D819" s="4"/>
      <c r="E819" s="4"/>
      <c r="F819" s="4"/>
    </row>
    <row r="820" spans="2:6" s="14" customFormat="1" ht="12.75">
      <c r="B820" s="4"/>
      <c r="C820" s="4"/>
      <c r="D820" s="4"/>
      <c r="E820" s="4"/>
      <c r="F820" s="4"/>
    </row>
    <row r="821" spans="2:6" s="14" customFormat="1" ht="12.75">
      <c r="B821" s="4"/>
      <c r="C821" s="4"/>
      <c r="D821" s="4"/>
      <c r="E821" s="4"/>
      <c r="F821" s="4"/>
    </row>
    <row r="822" spans="2:6" s="14" customFormat="1" ht="12.75">
      <c r="B822" s="4"/>
      <c r="C822" s="4"/>
      <c r="D822" s="4"/>
      <c r="E822" s="4"/>
      <c r="F822" s="4"/>
    </row>
    <row r="823" spans="2:6" s="14" customFormat="1" ht="12.75">
      <c r="B823" s="4"/>
      <c r="C823" s="4"/>
      <c r="D823" s="4"/>
      <c r="E823" s="4"/>
      <c r="F823" s="4"/>
    </row>
    <row r="824" spans="2:6" s="14" customFormat="1" ht="12.75">
      <c r="B824" s="4"/>
      <c r="C824" s="4"/>
      <c r="D824" s="4"/>
      <c r="E824" s="4"/>
      <c r="F824" s="4"/>
    </row>
    <row r="825" spans="2:6" s="14" customFormat="1" ht="12.75">
      <c r="B825" s="4"/>
      <c r="C825" s="4"/>
      <c r="D825" s="4"/>
      <c r="E825" s="4"/>
      <c r="F825" s="4"/>
    </row>
    <row r="826" spans="2:6" s="14" customFormat="1" ht="12.75">
      <c r="B826" s="4"/>
      <c r="C826" s="4"/>
      <c r="D826" s="4"/>
      <c r="E826" s="4"/>
      <c r="F826" s="4"/>
    </row>
    <row r="827" spans="2:6" s="14" customFormat="1" ht="12.75">
      <c r="B827" s="4"/>
      <c r="C827" s="4"/>
      <c r="D827" s="4"/>
      <c r="E827" s="4"/>
      <c r="F827" s="4"/>
    </row>
    <row r="828" spans="2:6" s="14" customFormat="1" ht="12.75">
      <c r="B828" s="4"/>
      <c r="C828" s="4"/>
      <c r="D828" s="4"/>
      <c r="E828" s="4"/>
      <c r="F828" s="4"/>
    </row>
    <row r="829" spans="2:6" s="14" customFormat="1" ht="12.75">
      <c r="B829" s="4"/>
      <c r="C829" s="4"/>
      <c r="D829" s="4"/>
      <c r="E829" s="4"/>
      <c r="F829" s="4"/>
    </row>
    <row r="830" spans="2:6" s="14" customFormat="1" ht="12.75">
      <c r="B830" s="4"/>
      <c r="C830" s="4"/>
      <c r="D830" s="4"/>
      <c r="E830" s="4"/>
      <c r="F830" s="4"/>
    </row>
    <row r="831" spans="2:6" s="14" customFormat="1" ht="12.75">
      <c r="B831" s="4"/>
      <c r="C831" s="4"/>
      <c r="D831" s="4"/>
      <c r="E831" s="4"/>
      <c r="F831" s="4"/>
    </row>
    <row r="832" spans="2:6" s="14" customFormat="1" ht="12.75">
      <c r="B832" s="4"/>
      <c r="C832" s="4"/>
      <c r="D832" s="4"/>
      <c r="E832" s="4"/>
      <c r="F832" s="4"/>
    </row>
    <row r="833" spans="2:6" s="14" customFormat="1" ht="12.75">
      <c r="B833" s="4"/>
      <c r="C833" s="4"/>
      <c r="D833" s="4"/>
      <c r="E833" s="4"/>
      <c r="F833" s="4"/>
    </row>
    <row r="834" spans="2:6" s="14" customFormat="1" ht="12.75">
      <c r="B834" s="4"/>
      <c r="C834" s="4"/>
      <c r="D834" s="4"/>
      <c r="E834" s="4"/>
      <c r="F834" s="4"/>
    </row>
    <row r="835" spans="2:6" s="14" customFormat="1" ht="12.75">
      <c r="B835" s="4"/>
      <c r="C835" s="4"/>
      <c r="D835" s="4"/>
      <c r="E835" s="4"/>
      <c r="F835" s="4"/>
    </row>
    <row r="836" spans="2:6" s="14" customFormat="1" ht="12.75">
      <c r="B836" s="4"/>
      <c r="C836" s="4"/>
      <c r="D836" s="4"/>
      <c r="E836" s="4"/>
      <c r="F836" s="4"/>
    </row>
    <row r="837" spans="2:6" s="14" customFormat="1" ht="12.75">
      <c r="B837" s="4"/>
      <c r="C837" s="4"/>
      <c r="D837" s="4"/>
      <c r="E837" s="4"/>
      <c r="F837" s="4"/>
    </row>
    <row r="838" spans="2:6" s="14" customFormat="1" ht="12.75">
      <c r="B838" s="4"/>
      <c r="C838" s="4"/>
      <c r="D838" s="4"/>
      <c r="E838" s="4"/>
      <c r="F838" s="4"/>
    </row>
    <row r="839" spans="2:6" s="14" customFormat="1" ht="12.75">
      <c r="B839" s="4"/>
      <c r="C839" s="4"/>
      <c r="D839" s="4"/>
      <c r="E839" s="4"/>
      <c r="F839" s="4"/>
    </row>
    <row r="840" spans="2:6" s="14" customFormat="1" ht="12.75">
      <c r="B840" s="4"/>
      <c r="C840" s="4"/>
      <c r="D840" s="4"/>
      <c r="E840" s="4"/>
      <c r="F840" s="4"/>
    </row>
    <row r="841" spans="2:6" s="14" customFormat="1" ht="12.75">
      <c r="B841" s="4"/>
      <c r="C841" s="4"/>
      <c r="D841" s="4"/>
      <c r="E841" s="4"/>
      <c r="F841" s="4"/>
    </row>
    <row r="842" spans="2:6" s="14" customFormat="1" ht="12.75">
      <c r="B842" s="4"/>
      <c r="C842" s="4"/>
      <c r="D842" s="4"/>
      <c r="E842" s="4"/>
      <c r="F842" s="4"/>
    </row>
    <row r="843" spans="2:6" s="14" customFormat="1" ht="12.75">
      <c r="B843" s="4"/>
      <c r="C843" s="4"/>
      <c r="D843" s="4"/>
      <c r="E843" s="4"/>
      <c r="F843" s="4"/>
    </row>
    <row r="844" spans="2:6" s="14" customFormat="1" ht="12.75">
      <c r="B844" s="4"/>
      <c r="C844" s="4"/>
      <c r="D844" s="4"/>
      <c r="E844" s="4"/>
      <c r="F844" s="4"/>
    </row>
    <row r="845" spans="2:6" s="14" customFormat="1" ht="12.75">
      <c r="B845" s="4"/>
      <c r="C845" s="4"/>
      <c r="D845" s="4"/>
      <c r="E845" s="4"/>
      <c r="F845" s="4"/>
    </row>
    <row r="846" spans="2:6" s="14" customFormat="1" ht="12.75">
      <c r="B846" s="4"/>
      <c r="C846" s="4"/>
      <c r="D846" s="4"/>
      <c r="E846" s="4"/>
      <c r="F846" s="4"/>
    </row>
    <row r="847" spans="2:6" s="14" customFormat="1" ht="12.75">
      <c r="B847" s="4"/>
      <c r="C847" s="4"/>
      <c r="D847" s="4"/>
      <c r="E847" s="4"/>
      <c r="F847" s="4"/>
    </row>
    <row r="848" spans="2:6" s="14" customFormat="1" ht="12.75">
      <c r="B848" s="4"/>
      <c r="C848" s="4"/>
      <c r="D848" s="4"/>
      <c r="E848" s="4"/>
      <c r="F848" s="4"/>
    </row>
    <row r="849" spans="2:6" s="14" customFormat="1" ht="12.75">
      <c r="B849" s="4"/>
      <c r="C849" s="4"/>
      <c r="D849" s="4"/>
      <c r="E849" s="4"/>
      <c r="F849" s="4"/>
    </row>
    <row r="850" spans="2:6" s="14" customFormat="1" ht="12.75">
      <c r="B850" s="4"/>
      <c r="C850" s="4"/>
      <c r="D850" s="4"/>
      <c r="E850" s="4"/>
      <c r="F850" s="4"/>
    </row>
    <row r="851" spans="2:6" s="14" customFormat="1" ht="12.75">
      <c r="B851" s="4"/>
      <c r="C851" s="4"/>
      <c r="D851" s="4"/>
      <c r="E851" s="4"/>
      <c r="F851" s="4"/>
    </row>
    <row r="852" spans="2:6" s="14" customFormat="1" ht="12.75">
      <c r="B852" s="4"/>
      <c r="C852" s="4"/>
      <c r="D852" s="4"/>
      <c r="E852" s="4"/>
      <c r="F852" s="4"/>
    </row>
    <row r="853" spans="2:6" s="14" customFormat="1" ht="12.75">
      <c r="B853" s="4"/>
      <c r="C853" s="4"/>
      <c r="D853" s="4"/>
      <c r="E853" s="4"/>
      <c r="F853" s="4"/>
    </row>
    <row r="854" spans="2:6" s="14" customFormat="1" ht="12.75">
      <c r="B854" s="4"/>
      <c r="C854" s="4"/>
      <c r="D854" s="4"/>
      <c r="E854" s="4"/>
      <c r="F854" s="4"/>
    </row>
    <row r="855" spans="2:6" s="14" customFormat="1" ht="12.75">
      <c r="B855" s="4"/>
      <c r="C855" s="4"/>
      <c r="D855" s="4"/>
      <c r="E855" s="4"/>
      <c r="F855" s="4"/>
    </row>
    <row r="856" spans="2:6" s="14" customFormat="1" ht="12.75">
      <c r="B856" s="4"/>
      <c r="C856" s="4"/>
      <c r="D856" s="4"/>
      <c r="E856" s="4"/>
      <c r="F856" s="4"/>
    </row>
    <row r="857" spans="2:6" s="14" customFormat="1" ht="12.75">
      <c r="B857" s="4"/>
      <c r="C857" s="4"/>
      <c r="D857" s="4"/>
      <c r="E857" s="4"/>
      <c r="F857" s="4"/>
    </row>
    <row r="858" spans="2:6" s="14" customFormat="1" ht="12.75">
      <c r="B858" s="4"/>
      <c r="C858" s="4"/>
      <c r="D858" s="4"/>
      <c r="E858" s="4"/>
      <c r="F858" s="4"/>
    </row>
    <row r="859" spans="2:6" s="14" customFormat="1" ht="12.75">
      <c r="B859" s="4"/>
      <c r="C859" s="4"/>
      <c r="D859" s="4"/>
      <c r="E859" s="4"/>
      <c r="F859" s="4"/>
    </row>
    <row r="860" spans="2:6" s="14" customFormat="1" ht="12.75">
      <c r="B860" s="4"/>
      <c r="C860" s="4"/>
      <c r="D860" s="4"/>
      <c r="E860" s="4"/>
      <c r="F860" s="4"/>
    </row>
    <row r="861" spans="2:6" s="14" customFormat="1" ht="12.75">
      <c r="B861" s="4"/>
      <c r="C861" s="4"/>
      <c r="D861" s="4"/>
      <c r="E861" s="4"/>
      <c r="F861" s="4"/>
    </row>
    <row r="862" spans="2:6" s="14" customFormat="1" ht="12.75">
      <c r="B862" s="4"/>
      <c r="C862" s="4"/>
      <c r="D862" s="4"/>
      <c r="E862" s="4"/>
      <c r="F862" s="4"/>
    </row>
    <row r="863" spans="2:6" s="14" customFormat="1" ht="12.75">
      <c r="B863" s="4"/>
      <c r="C863" s="4"/>
      <c r="D863" s="4"/>
      <c r="E863" s="4"/>
      <c r="F863" s="4"/>
    </row>
    <row r="864" spans="2:6" s="14" customFormat="1" ht="12.75">
      <c r="B864" s="4"/>
      <c r="C864" s="4"/>
      <c r="D864" s="4"/>
      <c r="E864" s="4"/>
      <c r="F864" s="4"/>
    </row>
    <row r="865" spans="2:6" s="14" customFormat="1" ht="12.75">
      <c r="B865" s="4"/>
      <c r="C865" s="4"/>
      <c r="D865" s="4"/>
      <c r="E865" s="4"/>
      <c r="F865" s="4"/>
    </row>
    <row r="866" spans="2:6" s="14" customFormat="1" ht="12.75">
      <c r="B866" s="4"/>
      <c r="C866" s="4"/>
      <c r="D866" s="4"/>
      <c r="E866" s="4"/>
      <c r="F866" s="4"/>
    </row>
    <row r="867" spans="2:6" s="14" customFormat="1" ht="12.75">
      <c r="B867" s="4"/>
      <c r="C867" s="4"/>
      <c r="D867" s="4"/>
      <c r="E867" s="4"/>
      <c r="F867" s="4"/>
    </row>
    <row r="868" spans="2:6" s="14" customFormat="1" ht="12.75">
      <c r="B868" s="4"/>
      <c r="C868" s="4"/>
      <c r="D868" s="4"/>
      <c r="E868" s="4"/>
      <c r="F868" s="4"/>
    </row>
    <row r="869" spans="2:6" s="14" customFormat="1" ht="12.75">
      <c r="B869" s="4"/>
      <c r="C869" s="4"/>
      <c r="D869" s="4"/>
      <c r="E869" s="4"/>
      <c r="F869" s="4"/>
    </row>
    <row r="870" spans="2:6" s="14" customFormat="1" ht="12.75">
      <c r="B870" s="4"/>
      <c r="C870" s="4"/>
      <c r="D870" s="4"/>
      <c r="E870" s="4"/>
      <c r="F870" s="4"/>
    </row>
    <row r="871" spans="2:6" s="14" customFormat="1" ht="12.75">
      <c r="B871" s="4"/>
      <c r="C871" s="4"/>
      <c r="D871" s="4"/>
      <c r="E871" s="4"/>
      <c r="F871" s="4"/>
    </row>
    <row r="872" spans="2:6" s="14" customFormat="1" ht="12.75">
      <c r="B872" s="4"/>
      <c r="C872" s="4"/>
      <c r="D872" s="4"/>
      <c r="E872" s="4"/>
      <c r="F872" s="4"/>
    </row>
    <row r="873" spans="2:6" s="14" customFormat="1" ht="12.75">
      <c r="B873" s="4"/>
      <c r="C873" s="4"/>
      <c r="D873" s="4"/>
      <c r="E873" s="4"/>
      <c r="F873" s="4"/>
    </row>
    <row r="874" spans="2:6" s="14" customFormat="1" ht="12.75">
      <c r="B874" s="4"/>
      <c r="C874" s="4"/>
      <c r="D874" s="4"/>
      <c r="E874" s="4"/>
      <c r="F874" s="4"/>
    </row>
    <row r="875" spans="2:6" s="14" customFormat="1" ht="12.75">
      <c r="B875" s="4"/>
      <c r="C875" s="4"/>
      <c r="D875" s="4"/>
      <c r="E875" s="4"/>
      <c r="F875" s="4"/>
    </row>
    <row r="876" spans="2:6" s="14" customFormat="1" ht="12.75">
      <c r="B876" s="4"/>
      <c r="C876" s="4"/>
      <c r="D876" s="4"/>
      <c r="E876" s="4"/>
      <c r="F876" s="4"/>
    </row>
    <row r="877" spans="2:6" s="14" customFormat="1" ht="12.75">
      <c r="B877" s="4"/>
      <c r="C877" s="4"/>
      <c r="D877" s="4"/>
      <c r="E877" s="4"/>
      <c r="F877" s="4"/>
    </row>
    <row r="878" spans="2:6" s="14" customFormat="1" ht="12.75">
      <c r="B878" s="4"/>
      <c r="C878" s="4"/>
      <c r="D878" s="4"/>
      <c r="E878" s="4"/>
      <c r="F878" s="4"/>
    </row>
    <row r="879" spans="2:6" s="14" customFormat="1" ht="12.75">
      <c r="B879" s="4"/>
      <c r="C879" s="4"/>
      <c r="D879" s="4"/>
      <c r="E879" s="4"/>
      <c r="F879" s="4"/>
    </row>
    <row r="880" spans="2:6" s="14" customFormat="1" ht="12.75">
      <c r="B880" s="4"/>
      <c r="C880" s="4"/>
      <c r="D880" s="4"/>
      <c r="E880" s="4"/>
      <c r="F880" s="4"/>
    </row>
    <row r="881" spans="2:6" s="14" customFormat="1" ht="12.75">
      <c r="B881" s="4"/>
      <c r="C881" s="4"/>
      <c r="D881" s="4"/>
      <c r="E881" s="4"/>
      <c r="F881" s="4"/>
    </row>
    <row r="882" spans="2:6" s="14" customFormat="1" ht="12.75">
      <c r="B882" s="4"/>
      <c r="C882" s="4"/>
      <c r="D882" s="4"/>
      <c r="E882" s="4"/>
      <c r="F882" s="4"/>
    </row>
    <row r="883" spans="2:6" s="14" customFormat="1" ht="12.75">
      <c r="B883" s="4"/>
      <c r="C883" s="4"/>
      <c r="D883" s="4"/>
      <c r="E883" s="4"/>
      <c r="F883" s="4"/>
    </row>
    <row r="884" spans="2:6" s="14" customFormat="1" ht="12.75">
      <c r="B884" s="4"/>
      <c r="C884" s="4"/>
      <c r="D884" s="4"/>
      <c r="E884" s="4"/>
      <c r="F884" s="4"/>
    </row>
    <row r="885" spans="2:6" s="14" customFormat="1" ht="12.75">
      <c r="B885" s="4"/>
      <c r="C885" s="4"/>
      <c r="D885" s="4"/>
      <c r="E885" s="4"/>
      <c r="F885" s="4"/>
    </row>
    <row r="886" spans="2:6" s="14" customFormat="1" ht="12.75">
      <c r="B886" s="4"/>
      <c r="C886" s="4"/>
      <c r="D886" s="4"/>
      <c r="E886" s="4"/>
      <c r="F886" s="4"/>
    </row>
    <row r="887" spans="2:6" s="14" customFormat="1" ht="12.75">
      <c r="B887" s="4"/>
      <c r="C887" s="4"/>
      <c r="D887" s="4"/>
      <c r="E887" s="4"/>
      <c r="F887" s="4"/>
    </row>
    <row r="888" spans="2:6" s="14" customFormat="1" ht="12.75">
      <c r="B888" s="4"/>
      <c r="C888" s="4"/>
      <c r="D888" s="4"/>
      <c r="E888" s="4"/>
      <c r="F888" s="4"/>
    </row>
    <row r="889" spans="2:6" s="14" customFormat="1" ht="12.75">
      <c r="B889" s="4"/>
      <c r="C889" s="4"/>
      <c r="D889" s="4"/>
      <c r="E889" s="4"/>
      <c r="F889" s="4"/>
    </row>
    <row r="890" spans="2:6" s="14" customFormat="1" ht="12.75">
      <c r="B890" s="4"/>
      <c r="C890" s="4"/>
      <c r="D890" s="4"/>
      <c r="E890" s="4"/>
      <c r="F890" s="4"/>
    </row>
    <row r="891" spans="2:6" s="14" customFormat="1" ht="12.75">
      <c r="B891" s="4"/>
      <c r="C891" s="4"/>
      <c r="D891" s="4"/>
      <c r="E891" s="4"/>
      <c r="F891" s="4"/>
    </row>
    <row r="892" spans="2:6" s="14" customFormat="1" ht="12.75">
      <c r="B892" s="4"/>
      <c r="C892" s="4"/>
      <c r="D892" s="4"/>
      <c r="E892" s="4"/>
      <c r="F892" s="4"/>
    </row>
    <row r="893" spans="2:6" s="14" customFormat="1" ht="12.75">
      <c r="B893" s="4"/>
      <c r="C893" s="4"/>
      <c r="D893" s="4"/>
      <c r="E893" s="4"/>
      <c r="F893" s="4"/>
    </row>
    <row r="894" spans="2:6" s="14" customFormat="1" ht="12.75">
      <c r="B894" s="4"/>
      <c r="C894" s="4"/>
      <c r="D894" s="4"/>
      <c r="E894" s="4"/>
      <c r="F894" s="4"/>
    </row>
    <row r="895" spans="2:6" s="14" customFormat="1" ht="12.75">
      <c r="B895" s="4"/>
      <c r="C895" s="4"/>
      <c r="D895" s="4"/>
      <c r="E895" s="4"/>
      <c r="F895" s="4"/>
    </row>
    <row r="896" spans="2:6" s="14" customFormat="1" ht="12.75">
      <c r="B896" s="4"/>
      <c r="C896" s="4"/>
      <c r="D896" s="4"/>
      <c r="E896" s="4"/>
      <c r="F896" s="4"/>
    </row>
    <row r="897" spans="2:6" s="14" customFormat="1" ht="12.75">
      <c r="B897" s="4"/>
      <c r="C897" s="4"/>
      <c r="D897" s="4"/>
      <c r="E897" s="4"/>
      <c r="F897" s="4"/>
    </row>
    <row r="898" spans="2:6" s="14" customFormat="1" ht="12.75">
      <c r="B898" s="4"/>
      <c r="C898" s="4"/>
      <c r="D898" s="4"/>
      <c r="E898" s="4"/>
      <c r="F898" s="4"/>
    </row>
    <row r="899" spans="2:6" s="14" customFormat="1" ht="12.75">
      <c r="B899" s="4"/>
      <c r="C899" s="4"/>
      <c r="D899" s="4"/>
      <c r="E899" s="4"/>
      <c r="F899" s="4"/>
    </row>
    <row r="900" spans="2:6" s="14" customFormat="1" ht="12.75">
      <c r="B900" s="4"/>
      <c r="C900" s="4"/>
      <c r="D900" s="4"/>
      <c r="E900" s="4"/>
      <c r="F900" s="4"/>
    </row>
    <row r="901" spans="2:6" s="14" customFormat="1" ht="12.75">
      <c r="B901" s="4"/>
      <c r="C901" s="4"/>
      <c r="D901" s="4"/>
      <c r="E901" s="4"/>
      <c r="F901" s="4"/>
    </row>
    <row r="902" spans="2:6" s="14" customFormat="1" ht="12.75">
      <c r="B902" s="4"/>
      <c r="C902" s="4"/>
      <c r="D902" s="4"/>
      <c r="E902" s="4"/>
      <c r="F902" s="4"/>
    </row>
    <row r="903" spans="2:6" s="14" customFormat="1" ht="12.75">
      <c r="B903" s="4"/>
      <c r="C903" s="4"/>
      <c r="D903" s="4"/>
      <c r="E903" s="4"/>
      <c r="F903" s="4"/>
    </row>
    <row r="904" spans="2:6" s="14" customFormat="1" ht="12.75">
      <c r="B904" s="4"/>
      <c r="C904" s="4"/>
      <c r="D904" s="4"/>
      <c r="E904" s="4"/>
      <c r="F904" s="4"/>
    </row>
    <row r="905" spans="2:6" s="14" customFormat="1" ht="12.75">
      <c r="B905" s="4"/>
      <c r="C905" s="4"/>
      <c r="D905" s="4"/>
      <c r="E905" s="4"/>
      <c r="F905" s="4"/>
    </row>
    <row r="906" spans="2:6" s="14" customFormat="1" ht="12.75">
      <c r="B906" s="4"/>
      <c r="C906" s="4"/>
      <c r="D906" s="4"/>
      <c r="E906" s="4"/>
      <c r="F906" s="4"/>
    </row>
    <row r="907" spans="2:6" s="14" customFormat="1" ht="12.75">
      <c r="B907" s="4"/>
      <c r="C907" s="4"/>
      <c r="D907" s="4"/>
      <c r="E907" s="4"/>
      <c r="F907" s="4"/>
    </row>
    <row r="908" spans="2:6" s="14" customFormat="1" ht="12.75">
      <c r="B908" s="4"/>
      <c r="C908" s="4"/>
      <c r="D908" s="4"/>
      <c r="E908" s="4"/>
      <c r="F908" s="4"/>
    </row>
    <row r="909" spans="2:6" s="14" customFormat="1" ht="12.75">
      <c r="B909" s="4"/>
      <c r="C909" s="4"/>
      <c r="D909" s="4"/>
      <c r="E909" s="4"/>
      <c r="F909" s="4"/>
    </row>
    <row r="910" spans="2:6" s="14" customFormat="1" ht="12.75">
      <c r="B910" s="4"/>
      <c r="C910" s="4"/>
      <c r="D910" s="4"/>
      <c r="E910" s="4"/>
      <c r="F910" s="4"/>
    </row>
    <row r="911" spans="2:6" s="14" customFormat="1" ht="12.75">
      <c r="B911" s="4"/>
      <c r="C911" s="4"/>
      <c r="D911" s="4"/>
      <c r="E911" s="4"/>
      <c r="F911" s="4"/>
    </row>
    <row r="912" spans="2:6" s="14" customFormat="1" ht="12.75">
      <c r="B912" s="4"/>
      <c r="C912" s="4"/>
      <c r="D912" s="4"/>
      <c r="E912" s="4"/>
      <c r="F912" s="4"/>
    </row>
    <row r="913" spans="2:8" s="14" customFormat="1" ht="12.75">
      <c r="B913" s="4"/>
      <c r="C913" s="4"/>
      <c r="D913" s="4"/>
      <c r="E913" s="4"/>
      <c r="F913" s="4"/>
    </row>
    <row r="914" spans="2:8" s="14" customFormat="1" ht="12.75">
      <c r="B914" s="4"/>
      <c r="C914" s="4"/>
      <c r="D914" s="4"/>
      <c r="E914" s="4"/>
      <c r="F914" s="4"/>
    </row>
    <row r="915" spans="2:8" s="14" customFormat="1" ht="12.75">
      <c r="B915" s="4"/>
      <c r="C915" s="4"/>
      <c r="D915" s="4"/>
      <c r="E915" s="4"/>
      <c r="F915" s="4"/>
    </row>
    <row r="916" spans="2:8" s="14" customFormat="1" ht="12.75">
      <c r="B916" s="4"/>
      <c r="C916" s="4"/>
      <c r="D916" s="4"/>
      <c r="E916" s="4"/>
      <c r="F916" s="4"/>
    </row>
    <row r="917" spans="2:8" s="14" customFormat="1" ht="12.75">
      <c r="B917" s="4"/>
      <c r="C917" s="4"/>
      <c r="D917" s="4"/>
      <c r="E917" s="4"/>
      <c r="F917" s="4"/>
    </row>
    <row r="918" spans="2:8" s="14" customFormat="1" ht="12.75">
      <c r="B918" s="4"/>
      <c r="C918" s="4"/>
      <c r="D918" s="4"/>
      <c r="E918" s="4"/>
      <c r="F918" s="4"/>
    </row>
    <row r="919" spans="2:8" s="14" customFormat="1" ht="12.75">
      <c r="B919" s="4"/>
      <c r="C919" s="4"/>
      <c r="D919" s="4"/>
      <c r="E919" s="4"/>
      <c r="F919" s="4"/>
    </row>
    <row r="920" spans="2:8" s="14" customFormat="1" ht="12.75">
      <c r="B920" s="4"/>
      <c r="C920" s="4"/>
      <c r="D920" s="4"/>
      <c r="E920" s="4"/>
      <c r="F920" s="4"/>
    </row>
    <row r="921" spans="2:8" s="14" customFormat="1" ht="12.75">
      <c r="B921" s="4"/>
      <c r="C921" s="4"/>
      <c r="D921" s="4"/>
      <c r="E921" s="4"/>
      <c r="F921" s="4"/>
    </row>
    <row r="922" spans="2:8" s="14" customFormat="1" ht="12.75">
      <c r="B922" s="4"/>
      <c r="C922" s="4"/>
      <c r="D922" s="4"/>
      <c r="E922" s="4"/>
      <c r="F922" s="4"/>
    </row>
    <row r="923" spans="2:8" s="14" customFormat="1" ht="12.75">
      <c r="B923" s="4"/>
      <c r="C923" s="4"/>
      <c r="D923" s="4"/>
      <c r="E923" s="4"/>
      <c r="F923" s="4"/>
    </row>
    <row r="924" spans="2:8" s="14" customFormat="1" ht="12.75">
      <c r="B924" s="4"/>
      <c r="C924" s="4"/>
      <c r="D924" s="4"/>
      <c r="E924" s="4"/>
      <c r="F924" s="4"/>
    </row>
    <row r="925" spans="2:8" s="14" customFormat="1" ht="12.75">
      <c r="B925" s="4"/>
      <c r="C925" s="4"/>
      <c r="D925" s="4"/>
      <c r="E925" s="4"/>
      <c r="F925" s="4"/>
    </row>
    <row r="926" spans="2:8">
      <c r="G926" s="14"/>
      <c r="H926" s="14"/>
    </row>
  </sheetData>
  <sheetProtection password="C634" sheet="1" objects="1" scenarios="1"/>
  <mergeCells count="3">
    <mergeCell ref="D65:E65"/>
    <mergeCell ref="D76:E76"/>
    <mergeCell ref="D60:E60"/>
  </mergeCells>
  <phoneticPr fontId="0" type="noConversion"/>
  <dataValidations count="2">
    <dataValidation type="decimal" operator="greaterThanOrEqual" allowBlank="1" showInputMessage="1" showErrorMessage="1" sqref="G90:G91 H57 G56:H56 H63:K63 J38:J50 G38:H50">
      <formula1>0</formula1>
    </dataValidation>
    <dataValidation type="decimal" operator="lessThanOrEqual" allowBlank="1" showInputMessage="1" showErrorMessage="1" sqref="G57 H62:K62 G31:G33">
      <formula1>0</formula1>
    </dataValidation>
  </dataValidations>
  <printOptions horizontalCentered="1"/>
  <pageMargins left="0.15748031496062992" right="0.15748031496062992" top="0.59055118110236227" bottom="0.59055118110236227" header="0.31496062992125984" footer="0.11811023622047245"/>
  <pageSetup paperSize="8" scale="60" orientation="portrait" r:id="rId1"/>
  <headerFooter alignWithMargins="0">
    <oddHeader>&amp;R&amp;"CG Omega,Bold"&amp;18&amp;A</oddHeader>
    <oddFooter>&amp;L&amp;8&amp;D
&amp;T&amp;R&amp;8&amp;Z&amp;F</oddFooter>
  </headerFooter>
  <legacyDrawing r:id="rId2"/>
</worksheet>
</file>

<file path=xl/worksheets/sheet15.xml><?xml version="1.0" encoding="utf-8"?>
<worksheet xmlns="http://schemas.openxmlformats.org/spreadsheetml/2006/main" xmlns:r="http://schemas.openxmlformats.org/officeDocument/2006/relationships">
  <sheetPr codeName="Sheet63">
    <pageSetUpPr fitToPage="1"/>
  </sheetPr>
  <dimension ref="A1:AH49"/>
  <sheetViews>
    <sheetView showZeros="0" topLeftCell="A7" zoomScale="70" zoomScaleNormal="75" zoomScaleSheetLayoutView="75" workbookViewId="0">
      <selection activeCell="R33" sqref="R33"/>
    </sheetView>
  </sheetViews>
  <sheetFormatPr defaultRowHeight="14.25"/>
  <cols>
    <col min="1" max="3" width="1.375" customWidth="1"/>
    <col min="4" max="4" width="2.375" customWidth="1"/>
    <col min="5" max="5" width="46" customWidth="1"/>
    <col min="6" max="6" width="1.625" customWidth="1"/>
    <col min="7" max="7" width="8" customWidth="1"/>
    <col min="8" max="22" width="6.75" customWidth="1"/>
    <col min="23" max="24" width="8.375" customWidth="1"/>
    <col min="25" max="32" width="7.25" customWidth="1"/>
    <col min="33" max="33" width="8.75" customWidth="1"/>
  </cols>
  <sheetData>
    <row r="1" spans="1:33" s="36" customFormat="1" ht="26.25">
      <c r="A1" s="67" t="str">
        <f>+Cover!$E$8</f>
        <v>Regulatory Reporting Pack (RRP)</v>
      </c>
      <c r="D1" s="39"/>
      <c r="G1" s="38"/>
      <c r="P1" s="116" t="str">
        <f>+'Check&amp;Bal report'!$H$1</f>
        <v xml:space="preserve"> </v>
      </c>
    </row>
    <row r="2" spans="1:33" s="36" customFormat="1" ht="26.25">
      <c r="A2" s="41" t="str">
        <f>+'Names and date input'!$D$21</f>
        <v>CN West</v>
      </c>
      <c r="C2" s="37"/>
      <c r="D2" s="39"/>
    </row>
    <row r="3" spans="1:33" s="70" customFormat="1" ht="27" thickBot="1">
      <c r="A3" s="69" t="str">
        <f>+'Names and date input'!$D$9</f>
        <v>2009-10</v>
      </c>
      <c r="C3" s="71"/>
      <c r="D3" s="72"/>
    </row>
    <row r="4" spans="1:33">
      <c r="A4" s="1"/>
      <c r="K4" s="1084"/>
      <c r="L4" s="1084"/>
      <c r="M4" s="1084"/>
      <c r="N4" s="1084"/>
    </row>
    <row r="5" spans="1:33" ht="21" thickBot="1">
      <c r="A5" s="3" t="s">
        <v>458</v>
      </c>
      <c r="G5" s="1277" t="s">
        <v>369</v>
      </c>
      <c r="H5" s="1278"/>
      <c r="I5" s="1278"/>
      <c r="J5" s="1279">
        <v>0</v>
      </c>
      <c r="K5" s="1566" t="s">
        <v>370</v>
      </c>
      <c r="L5" s="1567"/>
      <c r="M5" s="1565"/>
      <c r="N5" s="1567"/>
    </row>
    <row r="6" spans="1:33" s="4" customFormat="1" ht="15" customHeight="1">
      <c r="A6" s="335"/>
      <c r="B6" s="332"/>
      <c r="C6" s="332"/>
      <c r="D6" s="332"/>
      <c r="E6" s="332"/>
      <c r="F6" s="332"/>
      <c r="G6" s="432"/>
      <c r="H6" s="433"/>
      <c r="I6" s="433" t="s">
        <v>86</v>
      </c>
      <c r="J6" s="433"/>
      <c r="K6" s="433"/>
      <c r="L6" s="433"/>
      <c r="M6" s="433"/>
      <c r="N6" s="433"/>
      <c r="O6" s="433"/>
      <c r="P6" s="433"/>
      <c r="Q6" s="433"/>
      <c r="R6" s="433"/>
      <c r="S6" s="433"/>
      <c r="T6" s="433"/>
      <c r="U6" s="433"/>
      <c r="V6" s="433"/>
      <c r="W6" s="433"/>
      <c r="X6" s="356"/>
      <c r="Y6" s="2812" t="s">
        <v>540</v>
      </c>
      <c r="Z6" s="2812"/>
      <c r="AA6" s="2921"/>
      <c r="AB6" s="1520"/>
      <c r="AC6" s="2814" t="s">
        <v>87</v>
      </c>
      <c r="AD6" s="2815"/>
      <c r="AE6" s="2818" t="s">
        <v>632</v>
      </c>
      <c r="AF6" s="2819"/>
      <c r="AG6" s="295"/>
    </row>
    <row r="7" spans="1:33" s="4" customFormat="1" ht="42.75" customHeight="1">
      <c r="A7" s="336"/>
      <c r="B7" s="11"/>
      <c r="C7" s="11"/>
      <c r="D7" s="11"/>
      <c r="E7" s="11"/>
      <c r="F7" s="11"/>
      <c r="G7" s="431"/>
      <c r="H7" s="428" t="s">
        <v>620</v>
      </c>
      <c r="I7" s="428"/>
      <c r="J7" s="428"/>
      <c r="K7" s="428"/>
      <c r="L7" s="429"/>
      <c r="M7" s="429"/>
      <c r="N7" s="429"/>
      <c r="O7" s="429"/>
      <c r="P7" s="429"/>
      <c r="Q7" s="429"/>
      <c r="R7" s="429"/>
      <c r="S7" s="429"/>
      <c r="T7" s="429"/>
      <c r="U7" s="429"/>
      <c r="V7" s="429"/>
      <c r="W7" s="430"/>
      <c r="X7" s="1564"/>
      <c r="Y7" s="2813"/>
      <c r="Z7" s="2813"/>
      <c r="AA7" s="2922"/>
      <c r="AB7" s="1521" t="s">
        <v>1003</v>
      </c>
      <c r="AC7" s="2816"/>
      <c r="AD7" s="2817"/>
      <c r="AE7" s="2820"/>
      <c r="AF7" s="2821"/>
      <c r="AG7" s="296"/>
    </row>
    <row r="8" spans="1:33" s="4" customFormat="1" ht="1.5" customHeight="1">
      <c r="A8" s="336"/>
      <c r="B8" s="11"/>
      <c r="C8" s="11"/>
      <c r="D8" s="11"/>
      <c r="E8" s="11"/>
      <c r="F8" s="11"/>
      <c r="G8" s="150"/>
      <c r="H8" s="321"/>
      <c r="I8" s="150"/>
      <c r="J8" s="150"/>
      <c r="K8" s="150"/>
      <c r="L8" s="150"/>
      <c r="M8" s="150"/>
      <c r="N8" s="150"/>
      <c r="O8" s="150"/>
      <c r="P8" s="150"/>
      <c r="Q8" s="150"/>
      <c r="R8" s="150"/>
      <c r="S8" s="150"/>
      <c r="T8" s="150"/>
      <c r="U8" s="150"/>
      <c r="V8" s="150"/>
      <c r="W8" s="255"/>
      <c r="X8" s="280"/>
      <c r="Y8" s="317"/>
      <c r="Z8" s="256"/>
      <c r="AA8" s="315"/>
      <c r="AB8" s="281"/>
      <c r="AC8" s="282"/>
      <c r="AD8" s="280"/>
      <c r="AE8" s="281"/>
      <c r="AF8" s="315"/>
      <c r="AG8" s="296"/>
    </row>
    <row r="9" spans="1:33" s="7" customFormat="1" ht="123.75" customHeight="1">
      <c r="A9" s="328"/>
      <c r="B9" s="6"/>
      <c r="C9" s="6"/>
      <c r="D9" s="6"/>
      <c r="E9" s="6"/>
      <c r="F9" s="6"/>
      <c r="G9" s="285" t="s">
        <v>133</v>
      </c>
      <c r="H9" s="322" t="s">
        <v>876</v>
      </c>
      <c r="I9" s="285" t="s">
        <v>877</v>
      </c>
      <c r="J9" s="285" t="s">
        <v>583</v>
      </c>
      <c r="K9" s="285" t="s">
        <v>827</v>
      </c>
      <c r="L9" s="285" t="s">
        <v>828</v>
      </c>
      <c r="M9" s="285" t="s">
        <v>448</v>
      </c>
      <c r="N9" s="294" t="s">
        <v>305</v>
      </c>
      <c r="O9" s="285" t="s">
        <v>485</v>
      </c>
      <c r="P9" s="285" t="s">
        <v>152</v>
      </c>
      <c r="Q9" s="285" t="s">
        <v>507</v>
      </c>
      <c r="R9" s="285" t="s">
        <v>154</v>
      </c>
      <c r="S9" s="285" t="s">
        <v>878</v>
      </c>
      <c r="T9" s="285" t="s">
        <v>879</v>
      </c>
      <c r="U9" s="285" t="s">
        <v>579</v>
      </c>
      <c r="V9" s="294" t="s">
        <v>229</v>
      </c>
      <c r="W9" s="286" t="s">
        <v>556</v>
      </c>
      <c r="X9" s="299" t="s">
        <v>88</v>
      </c>
      <c r="Y9" s="1060" t="s">
        <v>558</v>
      </c>
      <c r="Z9" s="301" t="s">
        <v>1188</v>
      </c>
      <c r="AA9" s="1061" t="s">
        <v>756</v>
      </c>
      <c r="AB9" s="300" t="s">
        <v>1003</v>
      </c>
      <c r="AC9" s="302" t="s">
        <v>153</v>
      </c>
      <c r="AD9" s="299" t="s">
        <v>557</v>
      </c>
      <c r="AE9" s="300" t="s">
        <v>153</v>
      </c>
      <c r="AF9" s="1061" t="s">
        <v>557</v>
      </c>
      <c r="AG9" s="286" t="s">
        <v>559</v>
      </c>
    </row>
    <row r="10" spans="1:33" s="4" customFormat="1">
      <c r="A10" s="357"/>
      <c r="B10" s="9"/>
      <c r="C10" s="9"/>
      <c r="D10" s="9"/>
      <c r="E10" s="9"/>
      <c r="F10" s="9"/>
      <c r="G10" s="268" t="s">
        <v>161</v>
      </c>
      <c r="H10" s="268" t="s">
        <v>161</v>
      </c>
      <c r="I10" s="268" t="s">
        <v>161</v>
      </c>
      <c r="J10" s="268" t="s">
        <v>161</v>
      </c>
      <c r="K10" s="268" t="s">
        <v>161</v>
      </c>
      <c r="L10" s="268" t="s">
        <v>161</v>
      </c>
      <c r="M10" s="268" t="s">
        <v>161</v>
      </c>
      <c r="N10" s="268" t="s">
        <v>161</v>
      </c>
      <c r="O10" s="268" t="s">
        <v>161</v>
      </c>
      <c r="P10" s="268" t="s">
        <v>161</v>
      </c>
      <c r="Q10" s="268" t="s">
        <v>161</v>
      </c>
      <c r="R10" s="268" t="s">
        <v>161</v>
      </c>
      <c r="S10" s="268" t="s">
        <v>161</v>
      </c>
      <c r="T10" s="268" t="s">
        <v>161</v>
      </c>
      <c r="U10" s="268" t="s">
        <v>161</v>
      </c>
      <c r="V10" s="268" t="s">
        <v>161</v>
      </c>
      <c r="W10" s="268" t="s">
        <v>161</v>
      </c>
      <c r="X10" s="273" t="s">
        <v>161</v>
      </c>
      <c r="Y10" s="1062" t="s">
        <v>161</v>
      </c>
      <c r="Z10" s="268" t="s">
        <v>161</v>
      </c>
      <c r="AA10" s="268" t="s">
        <v>161</v>
      </c>
      <c r="AB10" s="268" t="s">
        <v>161</v>
      </c>
      <c r="AC10" s="268" t="s">
        <v>161</v>
      </c>
      <c r="AD10" s="268" t="s">
        <v>161</v>
      </c>
      <c r="AE10" s="268" t="s">
        <v>161</v>
      </c>
      <c r="AF10" s="268" t="s">
        <v>161</v>
      </c>
      <c r="AG10" s="268" t="s">
        <v>161</v>
      </c>
    </row>
    <row r="11" spans="1:33" s="4" customFormat="1" ht="15">
      <c r="A11" s="357"/>
      <c r="B11" s="9"/>
      <c r="C11" s="9"/>
      <c r="D11" s="9"/>
      <c r="E11" s="9"/>
      <c r="F11" s="9"/>
      <c r="G11" s="27"/>
      <c r="H11" s="27"/>
      <c r="I11" s="27"/>
      <c r="J11" s="27"/>
      <c r="K11" s="27"/>
      <c r="L11" s="27"/>
      <c r="M11" s="27"/>
      <c r="N11" s="27"/>
      <c r="O11" s="27"/>
      <c r="P11" s="27"/>
      <c r="Q11" s="27"/>
      <c r="R11" s="27"/>
      <c r="S11" s="27"/>
      <c r="T11" s="27"/>
      <c r="U11" s="27"/>
      <c r="V11" s="27"/>
      <c r="W11" s="27"/>
      <c r="X11" s="358"/>
      <c r="Y11" s="1063"/>
      <c r="Z11" s="27"/>
      <c r="AA11" s="27"/>
      <c r="AB11" s="27"/>
      <c r="AC11" s="27"/>
      <c r="AD11" s="27"/>
      <c r="AE11" s="27"/>
      <c r="AF11" s="27"/>
      <c r="AG11" s="27"/>
    </row>
    <row r="12" spans="1:33" s="4" customFormat="1" ht="15">
      <c r="A12" s="357"/>
      <c r="B12" s="22" t="s">
        <v>1113</v>
      </c>
      <c r="C12" s="9"/>
      <c r="D12" s="9"/>
      <c r="E12" s="9"/>
      <c r="F12" s="9"/>
      <c r="G12" s="1079">
        <f>VLOOKUP('Names and date input'!$D$20,'6 Working data'!$B$305:$AE$319,'6 Working data'!E305)</f>
        <v>1023.6500000000001</v>
      </c>
      <c r="H12" s="1079">
        <f>VLOOKUP('Names and date input'!$D$20,'6 Working data'!$B$305:$AE$319,'6 Working data'!F305)</f>
        <v>14.959999999999999</v>
      </c>
      <c r="I12" s="1079">
        <f>VLOOKUP('Names and date input'!$D$20,'6 Working data'!$B$305:$AE$319,'6 Working data'!G305)</f>
        <v>105.72999999999999</v>
      </c>
      <c r="J12" s="1079">
        <f>VLOOKUP('Names and date input'!$D$20,'6 Working data'!$B$305:$AE$319,'6 Working data'!H305)</f>
        <v>81.97</v>
      </c>
      <c r="K12" s="1079">
        <f>VLOOKUP('Names and date input'!$D$20,'6 Working data'!$B$305:$AE$319,'6 Working data'!I305)</f>
        <v>481.13</v>
      </c>
      <c r="L12" s="1079">
        <f>VLOOKUP('Names and date input'!$D$20,'6 Working data'!$B$305:$AE$319,'6 Working data'!J305)</f>
        <v>75.240000000000009</v>
      </c>
      <c r="M12" s="1079">
        <f>VLOOKUP('Names and date input'!$D$20,'6 Working data'!$B$305:$AE$319,'6 Working data'!K305)</f>
        <v>54.050000000000004</v>
      </c>
      <c r="N12" s="1079">
        <f>VLOOKUP('Names and date input'!$D$20,'6 Working data'!$B$305:$AE$319,'6 Working data'!L305)</f>
        <v>39.799999999999997</v>
      </c>
      <c r="O12" s="1079">
        <f>VLOOKUP('Names and date input'!$D$20,'6 Working data'!$B$305:$AE$319,'6 Working data'!M305)</f>
        <v>12.08</v>
      </c>
      <c r="P12" s="1079">
        <f>VLOOKUP('Names and date input'!$D$20,'6 Working data'!$B$305:$AE$319,'6 Working data'!N305)</f>
        <v>0</v>
      </c>
      <c r="Q12" s="1079">
        <f>VLOOKUP('Names and date input'!$D$20,'6 Working data'!$B$305:$AE$319,'6 Working data'!O305)</f>
        <v>55.09</v>
      </c>
      <c r="R12" s="1079">
        <f>VLOOKUP('Names and date input'!$D$20,'6 Working data'!$B$305:$AE$319,'6 Working data'!P305)</f>
        <v>14.21</v>
      </c>
      <c r="S12" s="1079">
        <f>VLOOKUP('Names and date input'!$D$20,'6 Working data'!$B$305:$AE$319,'6 Working data'!Q305)</f>
        <v>23.659999999999997</v>
      </c>
      <c r="T12" s="1079">
        <f>VLOOKUP('Names and date input'!$D$20,'6 Working data'!$B$305:$AE$319,'6 Working data'!R305)</f>
        <v>24.93</v>
      </c>
      <c r="U12" s="1079">
        <f>VLOOKUP('Names and date input'!$D$20,'6 Working data'!$B$305:$AE$319,'6 Working data'!S305)</f>
        <v>81.640000000000015</v>
      </c>
      <c r="V12" s="1079">
        <f>VLOOKUP('Names and date input'!$D$20,'6 Working data'!$B$305:$AE$319,'6 Working data'!T305)</f>
        <v>7.66</v>
      </c>
      <c r="W12" s="845">
        <f>SUM(H12:V12)</f>
        <v>1072.1500000000001</v>
      </c>
      <c r="X12" s="846">
        <f>+G12+W12</f>
        <v>2095.8000000000002</v>
      </c>
      <c r="Y12" s="1079">
        <f>VLOOKUP('Names and date input'!$D$20,'6 Working data'!$B$305:$AE$319,'6 Working data'!W305)</f>
        <v>125.41</v>
      </c>
      <c r="Z12" s="1079">
        <f>VLOOKUP('Names and date input'!$D$20,'6 Working data'!$B$305:$AE$319,'6 Working data'!X305)</f>
        <v>11.5</v>
      </c>
      <c r="AA12" s="1079">
        <f>VLOOKUP('Names and date input'!$D$20,'6 Working data'!$B$305:$AE$319,'6 Working data'!Y305)</f>
        <v>25.86</v>
      </c>
      <c r="AB12" s="1079">
        <f>VLOOKUP('Names and date input'!$D$20,'6 Working data'!$B$305:$AE$319,'6 Working data'!Z305)</f>
        <v>2.93</v>
      </c>
      <c r="AC12" s="1079">
        <f>VLOOKUP('Names and date input'!$D$20,'6 Working data'!$B$305:$AE$319,'6 Working data'!AA305)</f>
        <v>0</v>
      </c>
      <c r="AD12" s="1079">
        <f>VLOOKUP('Names and date input'!$D$20,'6 Working data'!$B$305:$AE$319,'6 Working data'!AB305)</f>
        <v>0</v>
      </c>
      <c r="AE12" s="1079">
        <f>VLOOKUP('Names and date input'!$D$20,'6 Working data'!$B$305:$AE$319,'6 Working data'!AC305)</f>
        <v>0</v>
      </c>
      <c r="AF12" s="1079">
        <f>VLOOKUP('Names and date input'!$D$20,'6 Working data'!$B$305:$AE$319,'6 Working data'!AD305)</f>
        <v>0</v>
      </c>
      <c r="AG12" s="845">
        <f>SUM(X12:AF12)</f>
        <v>2261.5</v>
      </c>
    </row>
    <row r="13" spans="1:33" s="4" customFormat="1" ht="15">
      <c r="A13" s="357"/>
      <c r="B13" s="9"/>
      <c r="C13" s="9"/>
      <c r="D13" s="9"/>
      <c r="E13" s="9"/>
      <c r="F13" s="9"/>
      <c r="G13" s="847"/>
      <c r="H13" s="847"/>
      <c r="I13" s="847"/>
      <c r="J13" s="847"/>
      <c r="K13" s="847"/>
      <c r="L13" s="847"/>
      <c r="M13" s="847"/>
      <c r="N13" s="847"/>
      <c r="O13" s="847"/>
      <c r="P13" s="847"/>
      <c r="Q13" s="847"/>
      <c r="R13" s="847"/>
      <c r="S13" s="847"/>
      <c r="T13" s="847"/>
      <c r="U13" s="847"/>
      <c r="V13" s="847"/>
      <c r="W13" s="847"/>
      <c r="X13" s="848"/>
      <c r="Y13" s="1065"/>
      <c r="Z13" s="847"/>
      <c r="AA13" s="847"/>
      <c r="AB13" s="847"/>
      <c r="AC13" s="847"/>
      <c r="AD13" s="847"/>
      <c r="AE13" s="847"/>
      <c r="AF13" s="847"/>
      <c r="AG13" s="847"/>
    </row>
    <row r="14" spans="1:33" s="4" customFormat="1" ht="15">
      <c r="A14" s="357"/>
      <c r="B14" s="22" t="s">
        <v>445</v>
      </c>
      <c r="C14" s="9"/>
      <c r="D14" s="11"/>
      <c r="E14" s="9"/>
      <c r="F14" s="9"/>
      <c r="G14" s="847"/>
      <c r="H14" s="847"/>
      <c r="I14" s="847"/>
      <c r="J14" s="847"/>
      <c r="K14" s="847"/>
      <c r="L14" s="847"/>
      <c r="M14" s="847"/>
      <c r="N14" s="847"/>
      <c r="O14" s="847"/>
      <c r="P14" s="847"/>
      <c r="Q14" s="847"/>
      <c r="R14" s="847"/>
      <c r="S14" s="847"/>
      <c r="T14" s="847"/>
      <c r="U14" s="847"/>
      <c r="V14" s="847"/>
      <c r="W14" s="847"/>
      <c r="X14" s="848"/>
      <c r="Y14" s="1065"/>
      <c r="Z14" s="847"/>
      <c r="AA14" s="847"/>
      <c r="AB14" s="847"/>
      <c r="AC14" s="847"/>
      <c r="AD14" s="847"/>
      <c r="AE14" s="847"/>
      <c r="AF14" s="847"/>
      <c r="AG14" s="847"/>
    </row>
    <row r="15" spans="1:33" s="4" customFormat="1" ht="15">
      <c r="A15" s="357"/>
      <c r="B15" s="9"/>
      <c r="C15" s="9"/>
      <c r="D15" s="9"/>
      <c r="E15" s="9" t="s">
        <v>702</v>
      </c>
      <c r="F15" s="9"/>
      <c r="G15" s="849"/>
      <c r="H15" s="849"/>
      <c r="I15" s="849"/>
      <c r="J15" s="849"/>
      <c r="K15" s="849"/>
      <c r="L15" s="849"/>
      <c r="M15" s="849"/>
      <c r="N15" s="849"/>
      <c r="O15" s="849"/>
      <c r="P15" s="849"/>
      <c r="Q15" s="849"/>
      <c r="R15" s="849"/>
      <c r="S15" s="849"/>
      <c r="T15" s="849"/>
      <c r="U15" s="849"/>
      <c r="V15" s="849"/>
      <c r="W15" s="850">
        <f>SUM(H15:V15)</f>
        <v>0</v>
      </c>
      <c r="X15" s="851">
        <f t="shared" ref="X15:X26" si="0">+G15+W15</f>
        <v>0</v>
      </c>
      <c r="Y15" s="849"/>
      <c r="Z15" s="849"/>
      <c r="AA15" s="849"/>
      <c r="AB15" s="849"/>
      <c r="AC15" s="849"/>
      <c r="AD15" s="849"/>
      <c r="AE15" s="849"/>
      <c r="AF15" s="849"/>
      <c r="AG15" s="850">
        <f t="shared" ref="AG15:AG26" si="1">SUM(X15:AF15)</f>
        <v>0</v>
      </c>
    </row>
    <row r="16" spans="1:33" s="4" customFormat="1" ht="15">
      <c r="A16" s="357"/>
      <c r="B16" s="9"/>
      <c r="C16" s="9"/>
      <c r="D16" s="9"/>
      <c r="E16" s="9" t="s">
        <v>832</v>
      </c>
      <c r="F16" s="9"/>
      <c r="G16" s="852">
        <f>SUM(G17:G26)</f>
        <v>0</v>
      </c>
      <c r="H16" s="852">
        <f t="shared" ref="H16:V16" si="2">SUM(H17:H26)</f>
        <v>0</v>
      </c>
      <c r="I16" s="852">
        <f t="shared" si="2"/>
        <v>0</v>
      </c>
      <c r="J16" s="852">
        <f t="shared" si="2"/>
        <v>0</v>
      </c>
      <c r="K16" s="852">
        <f t="shared" si="2"/>
        <v>0</v>
      </c>
      <c r="L16" s="852">
        <f t="shared" si="2"/>
        <v>0</v>
      </c>
      <c r="M16" s="852">
        <f t="shared" si="2"/>
        <v>0</v>
      </c>
      <c r="N16" s="852">
        <f t="shared" si="2"/>
        <v>0</v>
      </c>
      <c r="O16" s="852">
        <f t="shared" si="2"/>
        <v>0</v>
      </c>
      <c r="P16" s="852">
        <f t="shared" si="2"/>
        <v>0</v>
      </c>
      <c r="Q16" s="852">
        <f t="shared" si="2"/>
        <v>0</v>
      </c>
      <c r="R16" s="852">
        <f t="shared" si="2"/>
        <v>0</v>
      </c>
      <c r="S16" s="852">
        <f t="shared" si="2"/>
        <v>0</v>
      </c>
      <c r="T16" s="852">
        <f t="shared" si="2"/>
        <v>0</v>
      </c>
      <c r="U16" s="852">
        <f t="shared" si="2"/>
        <v>0</v>
      </c>
      <c r="V16" s="852">
        <f t="shared" si="2"/>
        <v>0</v>
      </c>
      <c r="W16" s="850">
        <f t="shared" ref="W16:W26" si="3">SUM(H16:V16)</f>
        <v>0</v>
      </c>
      <c r="X16" s="851">
        <f t="shared" si="0"/>
        <v>0</v>
      </c>
      <c r="Y16" s="1067">
        <f t="shared" ref="Y16:AF16" si="4">SUM(Y17:Y26)</f>
        <v>0</v>
      </c>
      <c r="Z16" s="852">
        <f t="shared" si="4"/>
        <v>0</v>
      </c>
      <c r="AA16" s="852">
        <f t="shared" si="4"/>
        <v>0</v>
      </c>
      <c r="AB16" s="852">
        <f>SUM(AB17:AB26)</f>
        <v>0</v>
      </c>
      <c r="AC16" s="852">
        <f t="shared" si="4"/>
        <v>0</v>
      </c>
      <c r="AD16" s="852">
        <f t="shared" si="4"/>
        <v>0</v>
      </c>
      <c r="AE16" s="852">
        <f t="shared" si="4"/>
        <v>0</v>
      </c>
      <c r="AF16" s="852">
        <f t="shared" si="4"/>
        <v>0</v>
      </c>
      <c r="AG16" s="850">
        <f t="shared" si="1"/>
        <v>0</v>
      </c>
    </row>
    <row r="17" spans="1:33" s="4" customFormat="1" ht="15.75">
      <c r="A17" s="357"/>
      <c r="B17" s="9"/>
      <c r="C17" s="9"/>
      <c r="D17" s="9"/>
      <c r="E17" s="100" t="str">
        <f>'Names and date input'!$D$28</f>
        <v>RP1</v>
      </c>
      <c r="F17" s="9"/>
      <c r="G17" s="849"/>
      <c r="H17" s="849"/>
      <c r="I17" s="849"/>
      <c r="J17" s="849"/>
      <c r="K17" s="849"/>
      <c r="L17" s="849"/>
      <c r="M17" s="849"/>
      <c r="N17" s="849"/>
      <c r="O17" s="849"/>
      <c r="P17" s="849"/>
      <c r="Q17" s="849"/>
      <c r="R17" s="849"/>
      <c r="S17" s="849"/>
      <c r="T17" s="849"/>
      <c r="U17" s="849"/>
      <c r="V17" s="849"/>
      <c r="W17" s="850">
        <f t="shared" si="3"/>
        <v>0</v>
      </c>
      <c r="X17" s="851">
        <f t="shared" si="0"/>
        <v>0</v>
      </c>
      <c r="Y17" s="849"/>
      <c r="Z17" s="849"/>
      <c r="AA17" s="849"/>
      <c r="AB17" s="849"/>
      <c r="AC17" s="849"/>
      <c r="AD17" s="849"/>
      <c r="AE17" s="849"/>
      <c r="AF17" s="849"/>
      <c r="AG17" s="850">
        <f t="shared" si="1"/>
        <v>0</v>
      </c>
    </row>
    <row r="18" spans="1:33" s="4" customFormat="1" ht="15.75">
      <c r="A18" s="357"/>
      <c r="B18" s="9"/>
      <c r="C18" s="9"/>
      <c r="D18" s="9"/>
      <c r="E18" s="100" t="str">
        <f>'Names and date input'!$D$29</f>
        <v>RP2</v>
      </c>
      <c r="F18" s="9"/>
      <c r="G18" s="849"/>
      <c r="H18" s="849"/>
      <c r="I18" s="849"/>
      <c r="J18" s="849"/>
      <c r="K18" s="849"/>
      <c r="L18" s="849"/>
      <c r="M18" s="849"/>
      <c r="N18" s="849"/>
      <c r="O18" s="849"/>
      <c r="P18" s="849"/>
      <c r="Q18" s="849"/>
      <c r="R18" s="849"/>
      <c r="S18" s="849"/>
      <c r="T18" s="849"/>
      <c r="U18" s="849"/>
      <c r="V18" s="849"/>
      <c r="W18" s="850">
        <f t="shared" si="3"/>
        <v>0</v>
      </c>
      <c r="X18" s="851">
        <f t="shared" si="0"/>
        <v>0</v>
      </c>
      <c r="Y18" s="849"/>
      <c r="Z18" s="849"/>
      <c r="AA18" s="849"/>
      <c r="AB18" s="849"/>
      <c r="AC18" s="849"/>
      <c r="AD18" s="849"/>
      <c r="AE18" s="849"/>
      <c r="AF18" s="849"/>
      <c r="AG18" s="850">
        <f t="shared" si="1"/>
        <v>0</v>
      </c>
    </row>
    <row r="19" spans="1:33" s="4" customFormat="1" ht="15.75">
      <c r="A19" s="357"/>
      <c r="B19" s="9"/>
      <c r="C19" s="9"/>
      <c r="D19" s="9"/>
      <c r="E19" s="100" t="str">
        <f>'Names and date input'!$D$30</f>
        <v>RP3</v>
      </c>
      <c r="F19" s="9"/>
      <c r="G19" s="849"/>
      <c r="H19" s="849"/>
      <c r="I19" s="849"/>
      <c r="J19" s="849"/>
      <c r="K19" s="849"/>
      <c r="L19" s="849"/>
      <c r="M19" s="849"/>
      <c r="N19" s="849"/>
      <c r="O19" s="849"/>
      <c r="P19" s="849"/>
      <c r="Q19" s="849"/>
      <c r="R19" s="849"/>
      <c r="S19" s="849"/>
      <c r="T19" s="849"/>
      <c r="U19" s="849"/>
      <c r="V19" s="849"/>
      <c r="W19" s="850">
        <f t="shared" si="3"/>
        <v>0</v>
      </c>
      <c r="X19" s="851">
        <f t="shared" si="0"/>
        <v>0</v>
      </c>
      <c r="Y19" s="849"/>
      <c r="Z19" s="849"/>
      <c r="AA19" s="849"/>
      <c r="AB19" s="849"/>
      <c r="AC19" s="849"/>
      <c r="AD19" s="849"/>
      <c r="AE19" s="849"/>
      <c r="AF19" s="849"/>
      <c r="AG19" s="850">
        <f t="shared" si="1"/>
        <v>0</v>
      </c>
    </row>
    <row r="20" spans="1:33" s="4" customFormat="1" ht="15.75">
      <c r="A20" s="357"/>
      <c r="B20" s="9"/>
      <c r="C20" s="9"/>
      <c r="D20" s="9"/>
      <c r="E20" s="100" t="str">
        <f>'Names and date input'!$D$31</f>
        <v>RP4</v>
      </c>
      <c r="F20" s="9"/>
      <c r="G20" s="849"/>
      <c r="H20" s="849"/>
      <c r="I20" s="849"/>
      <c r="J20" s="849"/>
      <c r="K20" s="849"/>
      <c r="L20" s="849"/>
      <c r="M20" s="849"/>
      <c r="N20" s="849"/>
      <c r="O20" s="849"/>
      <c r="P20" s="849"/>
      <c r="Q20" s="849"/>
      <c r="R20" s="849"/>
      <c r="S20" s="849"/>
      <c r="T20" s="849"/>
      <c r="U20" s="849"/>
      <c r="V20" s="849"/>
      <c r="W20" s="850">
        <f t="shared" si="3"/>
        <v>0</v>
      </c>
      <c r="X20" s="851">
        <f t="shared" si="0"/>
        <v>0</v>
      </c>
      <c r="Y20" s="849"/>
      <c r="Z20" s="849"/>
      <c r="AA20" s="849"/>
      <c r="AB20" s="849"/>
      <c r="AC20" s="849"/>
      <c r="AD20" s="849"/>
      <c r="AE20" s="849"/>
      <c r="AF20" s="849"/>
      <c r="AG20" s="850">
        <f t="shared" si="1"/>
        <v>0</v>
      </c>
    </row>
    <row r="21" spans="1:33" s="4" customFormat="1" ht="15.75">
      <c r="A21" s="357"/>
      <c r="B21" s="9"/>
      <c r="C21" s="9"/>
      <c r="D21" s="9"/>
      <c r="E21" s="100" t="str">
        <f>'Names and date input'!$D$32</f>
        <v>RP5</v>
      </c>
      <c r="F21" s="9"/>
      <c r="G21" s="849"/>
      <c r="H21" s="849"/>
      <c r="I21" s="849"/>
      <c r="J21" s="849"/>
      <c r="K21" s="849"/>
      <c r="L21" s="849"/>
      <c r="M21" s="849"/>
      <c r="N21" s="849"/>
      <c r="O21" s="849"/>
      <c r="P21" s="849"/>
      <c r="Q21" s="849"/>
      <c r="R21" s="849"/>
      <c r="S21" s="849"/>
      <c r="T21" s="849"/>
      <c r="U21" s="849"/>
      <c r="V21" s="849"/>
      <c r="W21" s="850">
        <f t="shared" si="3"/>
        <v>0</v>
      </c>
      <c r="X21" s="851">
        <f t="shared" si="0"/>
        <v>0</v>
      </c>
      <c r="Y21" s="849"/>
      <c r="Z21" s="849"/>
      <c r="AA21" s="849"/>
      <c r="AB21" s="849"/>
      <c r="AC21" s="849"/>
      <c r="AD21" s="849"/>
      <c r="AE21" s="849"/>
      <c r="AF21" s="849"/>
      <c r="AG21" s="850">
        <f t="shared" si="1"/>
        <v>0</v>
      </c>
    </row>
    <row r="22" spans="1:33" s="4" customFormat="1" ht="15.75">
      <c r="A22" s="357"/>
      <c r="B22" s="9"/>
      <c r="C22" s="9"/>
      <c r="D22" s="9"/>
      <c r="E22" s="100" t="str">
        <f>'Names and date input'!$D$33</f>
        <v>RP6</v>
      </c>
      <c r="F22" s="9"/>
      <c r="G22" s="849"/>
      <c r="H22" s="849"/>
      <c r="I22" s="849"/>
      <c r="J22" s="849"/>
      <c r="K22" s="849"/>
      <c r="L22" s="849"/>
      <c r="M22" s="849"/>
      <c r="N22" s="849"/>
      <c r="O22" s="849"/>
      <c r="P22" s="849"/>
      <c r="Q22" s="849"/>
      <c r="R22" s="849"/>
      <c r="S22" s="849"/>
      <c r="T22" s="849"/>
      <c r="U22" s="849"/>
      <c r="V22" s="849"/>
      <c r="W22" s="850">
        <f t="shared" si="3"/>
        <v>0</v>
      </c>
      <c r="X22" s="851">
        <f t="shared" si="0"/>
        <v>0</v>
      </c>
      <c r="Y22" s="849"/>
      <c r="Z22" s="849"/>
      <c r="AA22" s="849"/>
      <c r="AB22" s="849"/>
      <c r="AC22" s="849"/>
      <c r="AD22" s="849"/>
      <c r="AE22" s="849"/>
      <c r="AF22" s="849"/>
      <c r="AG22" s="850">
        <f t="shared" si="1"/>
        <v>0</v>
      </c>
    </row>
    <row r="23" spans="1:33" s="4" customFormat="1" ht="15.75">
      <c r="A23" s="357"/>
      <c r="B23" s="9"/>
      <c r="C23" s="9"/>
      <c r="D23" s="9"/>
      <c r="E23" s="100" t="str">
        <f>'Names and date input'!$D$34</f>
        <v>RP7</v>
      </c>
      <c r="F23" s="9"/>
      <c r="G23" s="849"/>
      <c r="H23" s="849"/>
      <c r="I23" s="849"/>
      <c r="J23" s="849"/>
      <c r="K23" s="849"/>
      <c r="L23" s="849"/>
      <c r="M23" s="849"/>
      <c r="N23" s="849"/>
      <c r="O23" s="849"/>
      <c r="P23" s="849"/>
      <c r="Q23" s="849"/>
      <c r="R23" s="849"/>
      <c r="S23" s="849"/>
      <c r="T23" s="849"/>
      <c r="U23" s="849"/>
      <c r="V23" s="849"/>
      <c r="W23" s="850">
        <f t="shared" si="3"/>
        <v>0</v>
      </c>
      <c r="X23" s="851">
        <f t="shared" si="0"/>
        <v>0</v>
      </c>
      <c r="Y23" s="1066"/>
      <c r="Z23" s="849"/>
      <c r="AA23" s="849"/>
      <c r="AB23" s="849"/>
      <c r="AC23" s="849"/>
      <c r="AD23" s="849"/>
      <c r="AE23" s="849"/>
      <c r="AF23" s="849"/>
      <c r="AG23" s="850">
        <f t="shared" si="1"/>
        <v>0</v>
      </c>
    </row>
    <row r="24" spans="1:33" s="4" customFormat="1" ht="15.75">
      <c r="A24" s="357"/>
      <c r="B24" s="9"/>
      <c r="C24" s="9"/>
      <c r="D24" s="9"/>
      <c r="E24" s="100" t="str">
        <f>'Names and date input'!$D$35</f>
        <v>RP8</v>
      </c>
      <c r="F24" s="9"/>
      <c r="G24" s="849"/>
      <c r="H24" s="849"/>
      <c r="I24" s="849"/>
      <c r="J24" s="849"/>
      <c r="K24" s="849"/>
      <c r="L24" s="849"/>
      <c r="M24" s="849"/>
      <c r="N24" s="849"/>
      <c r="O24" s="849"/>
      <c r="P24" s="849"/>
      <c r="Q24" s="849"/>
      <c r="R24" s="849"/>
      <c r="S24" s="849"/>
      <c r="T24" s="849"/>
      <c r="U24" s="849"/>
      <c r="V24" s="849"/>
      <c r="W24" s="850">
        <f t="shared" si="3"/>
        <v>0</v>
      </c>
      <c r="X24" s="851">
        <f t="shared" si="0"/>
        <v>0</v>
      </c>
      <c r="Y24" s="1066"/>
      <c r="Z24" s="849"/>
      <c r="AA24" s="849"/>
      <c r="AB24" s="849"/>
      <c r="AC24" s="849"/>
      <c r="AD24" s="849"/>
      <c r="AE24" s="849"/>
      <c r="AF24" s="849"/>
      <c r="AG24" s="850">
        <f t="shared" si="1"/>
        <v>0</v>
      </c>
    </row>
    <row r="25" spans="1:33" s="4" customFormat="1" ht="15.75">
      <c r="A25" s="357"/>
      <c r="B25" s="9"/>
      <c r="C25" s="9"/>
      <c r="D25" s="9"/>
      <c r="E25" s="100" t="str">
        <f>'Names and date input'!$D$36</f>
        <v>RP9</v>
      </c>
      <c r="F25" s="9"/>
      <c r="G25" s="849"/>
      <c r="H25" s="849"/>
      <c r="I25" s="849"/>
      <c r="J25" s="849"/>
      <c r="K25" s="849"/>
      <c r="L25" s="849"/>
      <c r="M25" s="849"/>
      <c r="N25" s="849"/>
      <c r="O25" s="849"/>
      <c r="P25" s="849"/>
      <c r="Q25" s="849"/>
      <c r="R25" s="849"/>
      <c r="S25" s="849"/>
      <c r="T25" s="849"/>
      <c r="U25" s="849"/>
      <c r="V25" s="849"/>
      <c r="W25" s="850">
        <f t="shared" si="3"/>
        <v>0</v>
      </c>
      <c r="X25" s="851">
        <f t="shared" si="0"/>
        <v>0</v>
      </c>
      <c r="Y25" s="1066"/>
      <c r="Z25" s="849"/>
      <c r="AA25" s="849"/>
      <c r="AB25" s="849"/>
      <c r="AC25" s="849"/>
      <c r="AD25" s="849"/>
      <c r="AE25" s="849"/>
      <c r="AF25" s="849"/>
      <c r="AG25" s="850">
        <f t="shared" si="1"/>
        <v>0</v>
      </c>
    </row>
    <row r="26" spans="1:33" s="4" customFormat="1" ht="15.75">
      <c r="A26" s="357"/>
      <c r="B26" s="9"/>
      <c r="C26" s="9"/>
      <c r="D26" s="9"/>
      <c r="E26" s="100" t="str">
        <f>'Names and date input'!$D$37</f>
        <v>RP10</v>
      </c>
      <c r="F26" s="9"/>
      <c r="G26" s="849"/>
      <c r="H26" s="849"/>
      <c r="I26" s="849"/>
      <c r="J26" s="849"/>
      <c r="K26" s="849"/>
      <c r="L26" s="849"/>
      <c r="M26" s="849"/>
      <c r="N26" s="849"/>
      <c r="O26" s="849"/>
      <c r="P26" s="849"/>
      <c r="Q26" s="849"/>
      <c r="R26" s="849"/>
      <c r="S26" s="849"/>
      <c r="T26" s="849"/>
      <c r="U26" s="849"/>
      <c r="V26" s="849"/>
      <c r="W26" s="850">
        <f t="shared" si="3"/>
        <v>0</v>
      </c>
      <c r="X26" s="851">
        <f t="shared" si="0"/>
        <v>0</v>
      </c>
      <c r="Y26" s="1066"/>
      <c r="Z26" s="849"/>
      <c r="AA26" s="849"/>
      <c r="AB26" s="849"/>
      <c r="AC26" s="849"/>
      <c r="AD26" s="849"/>
      <c r="AE26" s="849"/>
      <c r="AF26" s="849"/>
      <c r="AG26" s="850">
        <f t="shared" si="1"/>
        <v>0</v>
      </c>
    </row>
    <row r="27" spans="1:33" s="19" customFormat="1" ht="15">
      <c r="A27" s="359"/>
      <c r="B27" s="13"/>
      <c r="C27" s="13"/>
      <c r="D27" s="13"/>
      <c r="E27" s="1059" t="s">
        <v>947</v>
      </c>
      <c r="F27" s="13"/>
      <c r="G27" s="845">
        <f>SUM(G15,G17:G26)</f>
        <v>0</v>
      </c>
      <c r="H27" s="845">
        <f t="shared" ref="H27:AG27" si="5">SUM(H15,H17:H26)</f>
        <v>0</v>
      </c>
      <c r="I27" s="845">
        <f t="shared" si="5"/>
        <v>0</v>
      </c>
      <c r="J27" s="845">
        <f t="shared" si="5"/>
        <v>0</v>
      </c>
      <c r="K27" s="845">
        <f t="shared" si="5"/>
        <v>0</v>
      </c>
      <c r="L27" s="845">
        <f t="shared" si="5"/>
        <v>0</v>
      </c>
      <c r="M27" s="845">
        <f t="shared" si="5"/>
        <v>0</v>
      </c>
      <c r="N27" s="845">
        <f t="shared" si="5"/>
        <v>0</v>
      </c>
      <c r="O27" s="845">
        <f t="shared" si="5"/>
        <v>0</v>
      </c>
      <c r="P27" s="845">
        <f t="shared" si="5"/>
        <v>0</v>
      </c>
      <c r="Q27" s="845">
        <f t="shared" si="5"/>
        <v>0</v>
      </c>
      <c r="R27" s="845">
        <f t="shared" si="5"/>
        <v>0</v>
      </c>
      <c r="S27" s="845">
        <f t="shared" si="5"/>
        <v>0</v>
      </c>
      <c r="T27" s="845">
        <f t="shared" si="5"/>
        <v>0</v>
      </c>
      <c r="U27" s="845">
        <f t="shared" si="5"/>
        <v>0</v>
      </c>
      <c r="V27" s="845">
        <f t="shared" si="5"/>
        <v>0</v>
      </c>
      <c r="W27" s="845">
        <f t="shared" si="5"/>
        <v>0</v>
      </c>
      <c r="X27" s="846">
        <f t="shared" si="5"/>
        <v>0</v>
      </c>
      <c r="Y27" s="1068">
        <f t="shared" si="5"/>
        <v>0</v>
      </c>
      <c r="Z27" s="845">
        <f t="shared" si="5"/>
        <v>0</v>
      </c>
      <c r="AA27" s="845">
        <f t="shared" si="5"/>
        <v>0</v>
      </c>
      <c r="AB27" s="845">
        <f>SUM(AB15,AB17:AB26)</f>
        <v>0</v>
      </c>
      <c r="AC27" s="845">
        <f t="shared" si="5"/>
        <v>0</v>
      </c>
      <c r="AD27" s="845">
        <f t="shared" si="5"/>
        <v>0</v>
      </c>
      <c r="AE27" s="845">
        <f t="shared" si="5"/>
        <v>0</v>
      </c>
      <c r="AF27" s="845">
        <f t="shared" si="5"/>
        <v>0</v>
      </c>
      <c r="AG27" s="845">
        <f t="shared" si="5"/>
        <v>0</v>
      </c>
    </row>
    <row r="28" spans="1:33" s="19" customFormat="1" ht="15">
      <c r="A28" s="359"/>
      <c r="B28" s="13"/>
      <c r="C28" s="13"/>
      <c r="D28" s="13"/>
      <c r="E28" s="13"/>
      <c r="F28" s="13"/>
      <c r="G28" s="853"/>
      <c r="H28" s="853"/>
      <c r="I28" s="853"/>
      <c r="J28" s="853"/>
      <c r="K28" s="853"/>
      <c r="L28" s="853"/>
      <c r="M28" s="853"/>
      <c r="N28" s="853"/>
      <c r="O28" s="853"/>
      <c r="P28" s="853"/>
      <c r="Q28" s="853"/>
      <c r="R28" s="853"/>
      <c r="S28" s="853"/>
      <c r="T28" s="853"/>
      <c r="U28" s="853"/>
      <c r="V28" s="853"/>
      <c r="W28" s="854" t="str">
        <f>IF(ABS(W27-SUM(H27:V27))&lt;0.5,"OK","Error")</f>
        <v>OK</v>
      </c>
      <c r="X28" s="855" t="str">
        <f>IF(ABS(X27-(+W27+G27))&lt;0.5,"OK","Error")</f>
        <v>OK</v>
      </c>
      <c r="Y28" s="1069"/>
      <c r="Z28" s="853"/>
      <c r="AA28" s="853"/>
      <c r="AB28" s="853"/>
      <c r="AC28" s="853"/>
      <c r="AD28" s="853"/>
      <c r="AE28" s="853"/>
      <c r="AF28" s="853"/>
      <c r="AG28" s="854" t="str">
        <f>IF(ABS(AG27-SUM(X27:AF27))&lt;0.5,"OK","Error")</f>
        <v>OK</v>
      </c>
    </row>
    <row r="29" spans="1:33" s="4" customFormat="1" ht="15">
      <c r="A29" s="357"/>
      <c r="B29" s="22"/>
      <c r="C29" s="9"/>
      <c r="D29" s="9"/>
      <c r="E29" s="9" t="s">
        <v>146</v>
      </c>
      <c r="F29" s="9"/>
      <c r="G29" s="856">
        <f t="shared" ref="G29:X29" si="6">G27-G12</f>
        <v>-1023.6500000000001</v>
      </c>
      <c r="H29" s="856">
        <f t="shared" si="6"/>
        <v>-14.959999999999999</v>
      </c>
      <c r="I29" s="856">
        <f t="shared" si="6"/>
        <v>-105.72999999999999</v>
      </c>
      <c r="J29" s="856">
        <f>J27-J12</f>
        <v>-81.97</v>
      </c>
      <c r="K29" s="856">
        <f t="shared" si="6"/>
        <v>-481.13</v>
      </c>
      <c r="L29" s="856">
        <f t="shared" si="6"/>
        <v>-75.240000000000009</v>
      </c>
      <c r="M29" s="856">
        <f t="shared" si="6"/>
        <v>-54.050000000000004</v>
      </c>
      <c r="N29" s="856">
        <f t="shared" si="6"/>
        <v>-39.799999999999997</v>
      </c>
      <c r="O29" s="856">
        <f t="shared" si="6"/>
        <v>-12.08</v>
      </c>
      <c r="P29" s="856">
        <f t="shared" si="6"/>
        <v>0</v>
      </c>
      <c r="Q29" s="856">
        <f t="shared" si="6"/>
        <v>-55.09</v>
      </c>
      <c r="R29" s="856">
        <f t="shared" si="6"/>
        <v>-14.21</v>
      </c>
      <c r="S29" s="856">
        <f t="shared" si="6"/>
        <v>-23.659999999999997</v>
      </c>
      <c r="T29" s="856">
        <f t="shared" si="6"/>
        <v>-24.93</v>
      </c>
      <c r="U29" s="856">
        <f t="shared" si="6"/>
        <v>-81.640000000000015</v>
      </c>
      <c r="V29" s="856">
        <f t="shared" si="6"/>
        <v>-7.66</v>
      </c>
      <c r="W29" s="856">
        <f t="shared" si="6"/>
        <v>-1072.1500000000001</v>
      </c>
      <c r="X29" s="857">
        <f t="shared" si="6"/>
        <v>-2095.8000000000002</v>
      </c>
      <c r="Y29" s="1070">
        <f t="shared" ref="Y29:AG29" si="7">Y27-Y12</f>
        <v>-125.41</v>
      </c>
      <c r="Z29" s="856">
        <f t="shared" si="7"/>
        <v>-11.5</v>
      </c>
      <c r="AA29" s="856">
        <f t="shared" si="7"/>
        <v>-25.86</v>
      </c>
      <c r="AB29" s="856">
        <f>AB27-AB12</f>
        <v>-2.93</v>
      </c>
      <c r="AC29" s="856">
        <f t="shared" si="7"/>
        <v>0</v>
      </c>
      <c r="AD29" s="856">
        <f t="shared" si="7"/>
        <v>0</v>
      </c>
      <c r="AE29" s="856">
        <f t="shared" si="7"/>
        <v>0</v>
      </c>
      <c r="AF29" s="856">
        <f t="shared" si="7"/>
        <v>0</v>
      </c>
      <c r="AG29" s="856">
        <f t="shared" si="7"/>
        <v>-2261.5</v>
      </c>
    </row>
    <row r="30" spans="1:33" s="4" customFormat="1" ht="15">
      <c r="A30" s="357"/>
      <c r="B30" s="9"/>
      <c r="C30" s="9"/>
      <c r="D30" s="9"/>
      <c r="E30" s="9"/>
      <c r="F30" s="9"/>
      <c r="G30" s="847"/>
      <c r="H30" s="847"/>
      <c r="I30" s="847"/>
      <c r="J30" s="847"/>
      <c r="K30" s="847"/>
      <c r="L30" s="847"/>
      <c r="M30" s="847"/>
      <c r="N30" s="847"/>
      <c r="O30" s="847"/>
      <c r="P30" s="847"/>
      <c r="Q30" s="847"/>
      <c r="R30" s="847"/>
      <c r="S30" s="847"/>
      <c r="T30" s="847"/>
      <c r="U30" s="847"/>
      <c r="V30" s="847"/>
      <c r="W30" s="847"/>
      <c r="X30" s="848"/>
      <c r="Y30" s="1065"/>
      <c r="Z30" s="847"/>
      <c r="AA30" s="847"/>
      <c r="AB30" s="847"/>
      <c r="AC30" s="847"/>
      <c r="AD30" s="847"/>
      <c r="AE30" s="847"/>
      <c r="AF30" s="847"/>
      <c r="AG30" s="847"/>
    </row>
    <row r="31" spans="1:33" s="4" customFormat="1" ht="15">
      <c r="A31" s="357"/>
      <c r="B31" s="9" t="s">
        <v>909</v>
      </c>
      <c r="C31" s="9"/>
      <c r="D31" s="9"/>
      <c r="E31" s="9"/>
      <c r="F31" s="9"/>
      <c r="G31" s="844"/>
      <c r="H31" s="844"/>
      <c r="I31" s="844"/>
      <c r="J31" s="844"/>
      <c r="K31" s="844"/>
      <c r="L31" s="844"/>
      <c r="M31" s="844"/>
      <c r="N31" s="844"/>
      <c r="O31" s="844"/>
      <c r="P31" s="844"/>
      <c r="Q31" s="844"/>
      <c r="R31" s="844"/>
      <c r="S31" s="844"/>
      <c r="T31" s="844"/>
      <c r="U31" s="844"/>
      <c r="V31" s="844"/>
      <c r="W31" s="845">
        <f>SUM(H31:V31)</f>
        <v>0</v>
      </c>
      <c r="X31" s="846">
        <f>+G31+W31</f>
        <v>0</v>
      </c>
      <c r="Y31" s="1064"/>
      <c r="Z31" s="844"/>
      <c r="AA31" s="844"/>
      <c r="AB31" s="844"/>
      <c r="AC31" s="844"/>
      <c r="AD31" s="844"/>
      <c r="AE31" s="844"/>
      <c r="AF31" s="844"/>
      <c r="AG31" s="845">
        <f>SUM(X31:AF31)</f>
        <v>0</v>
      </c>
    </row>
    <row r="32" spans="1:33">
      <c r="A32" s="360"/>
      <c r="B32" s="266"/>
      <c r="C32" s="266"/>
      <c r="D32" s="266"/>
      <c r="E32" s="266"/>
      <c r="F32" s="266"/>
      <c r="G32" s="858"/>
      <c r="H32" s="858"/>
      <c r="I32" s="858"/>
      <c r="J32" s="858"/>
      <c r="K32" s="858"/>
      <c r="L32" s="858"/>
      <c r="M32" s="858"/>
      <c r="N32" s="858"/>
      <c r="O32" s="858"/>
      <c r="P32" s="858"/>
      <c r="Q32" s="858"/>
      <c r="R32" s="858"/>
      <c r="S32" s="858"/>
      <c r="T32" s="858"/>
      <c r="U32" s="858"/>
      <c r="V32" s="858"/>
      <c r="W32" s="858"/>
      <c r="X32" s="859"/>
      <c r="Y32" s="1071"/>
      <c r="Z32" s="858"/>
      <c r="AA32" s="858"/>
      <c r="AB32" s="858"/>
      <c r="AC32" s="858"/>
      <c r="AD32" s="858"/>
      <c r="AE32" s="858"/>
      <c r="AF32" s="858"/>
      <c r="AG32" s="858"/>
    </row>
    <row r="33" spans="1:34" ht="15">
      <c r="A33" s="360"/>
      <c r="B33" s="22" t="s">
        <v>475</v>
      </c>
      <c r="C33" s="266"/>
      <c r="D33" s="266"/>
      <c r="E33" s="266"/>
      <c r="F33" s="266"/>
      <c r="G33" s="860" t="s">
        <v>1168</v>
      </c>
      <c r="H33" s="861" t="s">
        <v>1168</v>
      </c>
      <c r="I33" s="860" t="s">
        <v>1168</v>
      </c>
      <c r="J33" s="860" t="s">
        <v>1168</v>
      </c>
      <c r="K33" s="860" t="s">
        <v>1168</v>
      </c>
      <c r="L33" s="860" t="s">
        <v>1168</v>
      </c>
      <c r="M33" s="860" t="s">
        <v>1168</v>
      </c>
      <c r="N33" s="860" t="s">
        <v>1168</v>
      </c>
      <c r="O33" s="860" t="s">
        <v>1168</v>
      </c>
      <c r="P33" s="860" t="s">
        <v>1168</v>
      </c>
      <c r="Q33" s="860" t="s">
        <v>1168</v>
      </c>
      <c r="R33" s="860" t="s">
        <v>1168</v>
      </c>
      <c r="S33" s="860" t="s">
        <v>1168</v>
      </c>
      <c r="T33" s="860" t="s">
        <v>1168</v>
      </c>
      <c r="U33" s="860" t="s">
        <v>1168</v>
      </c>
      <c r="V33" s="860" t="s">
        <v>1168</v>
      </c>
      <c r="W33" s="862" t="s">
        <v>1168</v>
      </c>
      <c r="X33" s="1077" t="s">
        <v>1168</v>
      </c>
      <c r="Y33" s="1072" t="s">
        <v>1168</v>
      </c>
      <c r="Z33" s="860" t="s">
        <v>1168</v>
      </c>
      <c r="AA33" s="860" t="s">
        <v>1168</v>
      </c>
      <c r="AB33" s="860" t="s">
        <v>1168</v>
      </c>
      <c r="AC33" s="860" t="s">
        <v>1168</v>
      </c>
      <c r="AD33" s="860" t="s">
        <v>1168</v>
      </c>
      <c r="AE33" s="860" t="s">
        <v>1168</v>
      </c>
      <c r="AF33" s="860" t="s">
        <v>1168</v>
      </c>
      <c r="AG33" s="862" t="s">
        <v>1168</v>
      </c>
    </row>
    <row r="34" spans="1:34" ht="15">
      <c r="A34" s="360"/>
      <c r="B34" s="266"/>
      <c r="C34" s="266" t="s">
        <v>1124</v>
      </c>
      <c r="D34" s="9"/>
      <c r="E34" s="9"/>
      <c r="F34" s="266"/>
      <c r="G34" s="863">
        <f>+'2.2 Detailed Cost Matrix'!N11+'2.5 Atypicals &amp; provisions'!N269</f>
        <v>0</v>
      </c>
      <c r="H34" s="863">
        <f>+'2.2 Detailed Cost Matrix'!O11+'2.5 Atypicals &amp; provisions'!O269</f>
        <v>0</v>
      </c>
      <c r="I34" s="863">
        <f>+'2.2 Detailed Cost Matrix'!P11+'2.5 Atypicals &amp; provisions'!P269</f>
        <v>0</v>
      </c>
      <c r="J34" s="863">
        <f>+'2.2 Detailed Cost Matrix'!Q11+'2.5 Atypicals &amp; provisions'!Q269</f>
        <v>0</v>
      </c>
      <c r="K34" s="863">
        <f>+'2.2 Detailed Cost Matrix'!R11+'2.5 Atypicals &amp; provisions'!R269</f>
        <v>0</v>
      </c>
      <c r="L34" s="863">
        <f>+'2.2 Detailed Cost Matrix'!S11+'2.5 Atypicals &amp; provisions'!S269</f>
        <v>0</v>
      </c>
      <c r="M34" s="863">
        <f>+'2.2 Detailed Cost Matrix'!T11+'2.5 Atypicals &amp; provisions'!T269</f>
        <v>0</v>
      </c>
      <c r="N34" s="863">
        <f>+'2.2 Detailed Cost Matrix'!U11+'2.5 Atypicals &amp; provisions'!U269</f>
        <v>0</v>
      </c>
      <c r="O34" s="863">
        <f>+'2.2 Detailed Cost Matrix'!V11+'2.5 Atypicals &amp; provisions'!V269</f>
        <v>0</v>
      </c>
      <c r="P34" s="863">
        <f>+'2.2 Detailed Cost Matrix'!W11+'2.5 Atypicals &amp; provisions'!W269</f>
        <v>0</v>
      </c>
      <c r="Q34" s="863">
        <f>+'2.2 Detailed Cost Matrix'!X11+'2.5 Atypicals &amp; provisions'!X269</f>
        <v>0</v>
      </c>
      <c r="R34" s="863">
        <f>+'2.2 Detailed Cost Matrix'!Y11+'2.5 Atypicals &amp; provisions'!Y269</f>
        <v>0</v>
      </c>
      <c r="S34" s="863">
        <f>+'2.2 Detailed Cost Matrix'!Z11+'2.5 Atypicals &amp; provisions'!Z269</f>
        <v>0</v>
      </c>
      <c r="T34" s="863">
        <f>+'2.2 Detailed Cost Matrix'!AA11+'2.5 Atypicals &amp; provisions'!AA269</f>
        <v>0</v>
      </c>
      <c r="U34" s="863">
        <f>+'2.2 Detailed Cost Matrix'!AB11+'2.5 Atypicals &amp; provisions'!AB269</f>
        <v>0</v>
      </c>
      <c r="V34" s="863">
        <f>+'2.2 Detailed Cost Matrix'!AC11+'2.5 Atypicals &amp; provisions'!AC269</f>
        <v>0</v>
      </c>
      <c r="W34" s="850">
        <f>SUM(H34:V34)</f>
        <v>0</v>
      </c>
      <c r="X34" s="851">
        <f>+G34+W34</f>
        <v>0</v>
      </c>
      <c r="Y34" s="1073">
        <f>+'2.2 Detailed Cost Matrix'!AF11+'2.5 Atypicals &amp; provisions'!AF269</f>
        <v>0</v>
      </c>
      <c r="Z34" s="863">
        <f>+'2.2 Detailed Cost Matrix'!AG11+'2.5 Atypicals &amp; provisions'!AG269</f>
        <v>0</v>
      </c>
      <c r="AA34" s="863">
        <f>+'2.2 Detailed Cost Matrix'!AH11+'2.5 Atypicals &amp; provisions'!AH269</f>
        <v>0</v>
      </c>
      <c r="AB34" s="863">
        <f>+'2.2 Detailed Cost Matrix'!AI11+'2.5 Atypicals &amp; provisions'!AI269</f>
        <v>0</v>
      </c>
      <c r="AC34" s="863">
        <f>+'2.2 Detailed Cost Matrix'!AJ11+'2.5 Atypicals &amp; provisions'!AJ269</f>
        <v>0</v>
      </c>
      <c r="AD34" s="863">
        <f>+'2.2 Detailed Cost Matrix'!AK11+'2.5 Atypicals &amp; provisions'!AK269</f>
        <v>0</v>
      </c>
      <c r="AE34" s="863">
        <f>+'2.2 Detailed Cost Matrix'!AL11+'2.5 Atypicals &amp; provisions'!AL269</f>
        <v>0</v>
      </c>
      <c r="AF34" s="863">
        <f>+'2.2 Detailed Cost Matrix'!AM11+'2.5 Atypicals &amp; provisions'!AM269</f>
        <v>0</v>
      </c>
      <c r="AG34" s="850">
        <f>SUM(X34:AF34)</f>
        <v>0</v>
      </c>
    </row>
    <row r="35" spans="1:34" ht="15">
      <c r="A35" s="360"/>
      <c r="B35" s="266"/>
      <c r="C35" s="266" t="s">
        <v>250</v>
      </c>
      <c r="D35" s="9"/>
      <c r="E35" s="9"/>
      <c r="F35" s="266"/>
      <c r="G35" s="686">
        <f>IF($J$5=1,0,+'2.2 Detailed Cost Matrix'!N25+'2.5 Atypicals &amp; provisions'!N270)</f>
        <v>0</v>
      </c>
      <c r="H35" s="686">
        <f>IF($J$5=1,0,+'2.2 Detailed Cost Matrix'!O25+'2.5 Atypicals &amp; provisions'!O270)</f>
        <v>0</v>
      </c>
      <c r="I35" s="686">
        <f>IF($J$5=1,0,+'2.2 Detailed Cost Matrix'!P25+'2.5 Atypicals &amp; provisions'!P270)</f>
        <v>0</v>
      </c>
      <c r="J35" s="686">
        <f>IF($J$5=1,0,+'2.2 Detailed Cost Matrix'!Q25+'2.5 Atypicals &amp; provisions'!Q270)</f>
        <v>0</v>
      </c>
      <c r="K35" s="686">
        <f>IF($J$5=1,0,+'2.2 Detailed Cost Matrix'!R25+'2.5 Atypicals &amp; provisions'!R270)</f>
        <v>0</v>
      </c>
      <c r="L35" s="686">
        <f>IF($J$5=1,0,+'2.2 Detailed Cost Matrix'!S25+'2.5 Atypicals &amp; provisions'!S270)</f>
        <v>0</v>
      </c>
      <c r="M35" s="686">
        <f>IF($J$5=1,0,+'2.2 Detailed Cost Matrix'!T25+'2.5 Atypicals &amp; provisions'!T270)</f>
        <v>0</v>
      </c>
      <c r="N35" s="686">
        <f>IF($J$5=1,0,+'2.2 Detailed Cost Matrix'!U25+'2.5 Atypicals &amp; provisions'!U270)</f>
        <v>0</v>
      </c>
      <c r="O35" s="686">
        <f>IF($J$5=1,0,+'2.2 Detailed Cost Matrix'!V25+'2.5 Atypicals &amp; provisions'!V270)</f>
        <v>0</v>
      </c>
      <c r="P35" s="686">
        <f>IF($J$5=1,0,+'2.2 Detailed Cost Matrix'!W25+'2.5 Atypicals &amp; provisions'!W270)</f>
        <v>0</v>
      </c>
      <c r="Q35" s="686">
        <f>IF($J$5=1,0,+'2.2 Detailed Cost Matrix'!X25+'2.5 Atypicals &amp; provisions'!X270)</f>
        <v>0</v>
      </c>
      <c r="R35" s="686">
        <f>IF($J$5=1,0,+'2.2 Detailed Cost Matrix'!Y25+'2.5 Atypicals &amp; provisions'!Y270)</f>
        <v>0</v>
      </c>
      <c r="S35" s="686">
        <f>IF($J$5=1,0,+'2.2 Detailed Cost Matrix'!Z25+'2.5 Atypicals &amp; provisions'!Z270)</f>
        <v>0</v>
      </c>
      <c r="T35" s="686">
        <f>IF($J$5=1,0,+'2.2 Detailed Cost Matrix'!AA25+'2.5 Atypicals &amp; provisions'!AA270)</f>
        <v>0</v>
      </c>
      <c r="U35" s="686">
        <f>IF($J$5=1,0,+'2.2 Detailed Cost Matrix'!AB25+'2.5 Atypicals &amp; provisions'!AB270)</f>
        <v>0</v>
      </c>
      <c r="V35" s="686">
        <f>IF($J$5=1,0,+'2.2 Detailed Cost Matrix'!AC25+'2.5 Atypicals &amp; provisions'!AC270)</f>
        <v>0</v>
      </c>
      <c r="W35" s="850">
        <f>SUM(H35:V35)</f>
        <v>0</v>
      </c>
      <c r="X35" s="851">
        <f>+G35+W35</f>
        <v>0</v>
      </c>
      <c r="Y35" s="686">
        <f>IF($J$5=1,0,+'2.2 Detailed Cost Matrix'!AF25+'2.5 Atypicals &amp; provisions'!AF270)</f>
        <v>0</v>
      </c>
      <c r="Z35" s="686">
        <f>IF($J$5=1,0,+'2.2 Detailed Cost Matrix'!AG25+'2.5 Atypicals &amp; provisions'!AG270)</f>
        <v>0</v>
      </c>
      <c r="AA35" s="686">
        <f>IF($J$5=1,0,+'2.2 Detailed Cost Matrix'!AH25+'2.5 Atypicals &amp; provisions'!AH270)</f>
        <v>0</v>
      </c>
      <c r="AB35" s="686">
        <f>+'2.2 Detailed Cost Matrix'!AI25+'2.5 Atypicals &amp; provisions'!AI270</f>
        <v>0</v>
      </c>
      <c r="AC35" s="686">
        <f>IF($J$5=1,0,+'2.2 Detailed Cost Matrix'!AJ25+'2.5 Atypicals &amp; provisions'!AJ270)</f>
        <v>0</v>
      </c>
      <c r="AD35" s="686">
        <f>IF($J$5=1,0,+'2.2 Detailed Cost Matrix'!AK25+'2.5 Atypicals &amp; provisions'!AK270)</f>
        <v>0</v>
      </c>
      <c r="AE35" s="686">
        <f>IF($J$5=1,0,+'2.2 Detailed Cost Matrix'!AL25+'2.5 Atypicals &amp; provisions'!AL270)</f>
        <v>0</v>
      </c>
      <c r="AF35" s="686">
        <f>IF($J$5=1,0,+'2.2 Detailed Cost Matrix'!AM25+'2.5 Atypicals &amp; provisions'!AM270)</f>
        <v>0</v>
      </c>
      <c r="AG35" s="850">
        <f>SUM(X35:AF35)</f>
        <v>0</v>
      </c>
    </row>
    <row r="36" spans="1:34">
      <c r="A36" s="360"/>
      <c r="B36" s="266"/>
      <c r="C36" s="266" t="s">
        <v>251</v>
      </c>
      <c r="D36" s="9"/>
      <c r="E36" s="9"/>
      <c r="F36" s="266"/>
      <c r="G36" s="864">
        <f>SUM(G34:G35)</f>
        <v>0</v>
      </c>
      <c r="H36" s="864">
        <f t="shared" ref="H36:X36" si="8">SUM(H34:H35)</f>
        <v>0</v>
      </c>
      <c r="I36" s="864">
        <f t="shared" si="8"/>
        <v>0</v>
      </c>
      <c r="J36" s="864">
        <f t="shared" si="8"/>
        <v>0</v>
      </c>
      <c r="K36" s="864">
        <f t="shared" si="8"/>
        <v>0</v>
      </c>
      <c r="L36" s="864">
        <f t="shared" si="8"/>
        <v>0</v>
      </c>
      <c r="M36" s="864">
        <f t="shared" si="8"/>
        <v>0</v>
      </c>
      <c r="N36" s="864">
        <f t="shared" si="8"/>
        <v>0</v>
      </c>
      <c r="O36" s="864">
        <f t="shared" si="8"/>
        <v>0</v>
      </c>
      <c r="P36" s="864">
        <f t="shared" si="8"/>
        <v>0</v>
      </c>
      <c r="Q36" s="864">
        <f t="shared" si="8"/>
        <v>0</v>
      </c>
      <c r="R36" s="864">
        <f t="shared" si="8"/>
        <v>0</v>
      </c>
      <c r="S36" s="864">
        <f t="shared" si="8"/>
        <v>0</v>
      </c>
      <c r="T36" s="864">
        <f t="shared" si="8"/>
        <v>0</v>
      </c>
      <c r="U36" s="864">
        <f t="shared" si="8"/>
        <v>0</v>
      </c>
      <c r="V36" s="864">
        <f t="shared" si="8"/>
        <v>0</v>
      </c>
      <c r="W36" s="864">
        <f t="shared" si="8"/>
        <v>0</v>
      </c>
      <c r="X36" s="865">
        <f t="shared" si="8"/>
        <v>0</v>
      </c>
      <c r="Y36" s="1074">
        <f t="shared" ref="Y36:AF36" si="9">SUM(Y34:Y35)</f>
        <v>0</v>
      </c>
      <c r="Z36" s="864">
        <f t="shared" si="9"/>
        <v>0</v>
      </c>
      <c r="AA36" s="864">
        <f t="shared" si="9"/>
        <v>0</v>
      </c>
      <c r="AB36" s="864">
        <f>SUM(AB34:AB35)</f>
        <v>0</v>
      </c>
      <c r="AC36" s="864">
        <f t="shared" si="9"/>
        <v>0</v>
      </c>
      <c r="AD36" s="864">
        <f t="shared" si="9"/>
        <v>0</v>
      </c>
      <c r="AE36" s="864">
        <f t="shared" si="9"/>
        <v>0</v>
      </c>
      <c r="AF36" s="864">
        <f t="shared" si="9"/>
        <v>0</v>
      </c>
      <c r="AG36" s="864">
        <f>SUM(X36:AF36)</f>
        <v>0</v>
      </c>
    </row>
    <row r="37" spans="1:34">
      <c r="A37" s="360"/>
      <c r="B37" s="266"/>
      <c r="C37" s="266"/>
      <c r="D37" s="9"/>
      <c r="E37" s="9"/>
      <c r="F37" s="266"/>
      <c r="G37" s="341"/>
      <c r="H37" s="341"/>
      <c r="I37" s="341"/>
      <c r="J37" s="341"/>
      <c r="K37" s="341"/>
      <c r="L37" s="341"/>
      <c r="M37" s="341"/>
      <c r="N37" s="341"/>
      <c r="O37" s="341"/>
      <c r="P37" s="341"/>
      <c r="Q37" s="341"/>
      <c r="R37" s="341"/>
      <c r="S37" s="341"/>
      <c r="T37" s="341"/>
      <c r="U37" s="341"/>
      <c r="V37" s="341"/>
      <c r="W37" s="341"/>
      <c r="X37" s="361"/>
      <c r="Y37" s="1075"/>
      <c r="Z37" s="341"/>
      <c r="AA37" s="341"/>
      <c r="AB37" s="341"/>
      <c r="AC37" s="341"/>
      <c r="AD37" s="341"/>
      <c r="AE37" s="341"/>
      <c r="AF37" s="341"/>
      <c r="AG37" s="341"/>
    </row>
    <row r="38" spans="1:34" s="4" customFormat="1" ht="16.5" customHeight="1" thickBot="1">
      <c r="A38" s="336"/>
      <c r="B38" s="8" t="s">
        <v>329</v>
      </c>
      <c r="C38" s="8"/>
      <c r="D38" s="11"/>
      <c r="E38" s="436"/>
      <c r="F38" s="11"/>
      <c r="G38" s="1263">
        <f>IF(ABS(G$27)&lt;0.0001,0,+G$36*1000/G$27)</f>
        <v>0</v>
      </c>
      <c r="H38" s="1263">
        <f t="shared" ref="H38:AG38" si="10">IF(ABS(H$27)&lt;0.0001,0,+H$36*1000/H$27)</f>
        <v>0</v>
      </c>
      <c r="I38" s="1263">
        <f t="shared" si="10"/>
        <v>0</v>
      </c>
      <c r="J38" s="1263">
        <f t="shared" si="10"/>
        <v>0</v>
      </c>
      <c r="K38" s="1263">
        <f t="shared" si="10"/>
        <v>0</v>
      </c>
      <c r="L38" s="1263">
        <f t="shared" si="10"/>
        <v>0</v>
      </c>
      <c r="M38" s="1263">
        <f t="shared" si="10"/>
        <v>0</v>
      </c>
      <c r="N38" s="1263">
        <f t="shared" si="10"/>
        <v>0</v>
      </c>
      <c r="O38" s="1263">
        <f t="shared" si="10"/>
        <v>0</v>
      </c>
      <c r="P38" s="1263">
        <f t="shared" si="10"/>
        <v>0</v>
      </c>
      <c r="Q38" s="1263">
        <f t="shared" si="10"/>
        <v>0</v>
      </c>
      <c r="R38" s="1263">
        <f t="shared" si="10"/>
        <v>0</v>
      </c>
      <c r="S38" s="1263">
        <f t="shared" si="10"/>
        <v>0</v>
      </c>
      <c r="T38" s="1263">
        <f t="shared" si="10"/>
        <v>0</v>
      </c>
      <c r="U38" s="1263">
        <f t="shared" si="10"/>
        <v>0</v>
      </c>
      <c r="V38" s="1263">
        <f t="shared" si="10"/>
        <v>0</v>
      </c>
      <c r="W38" s="1263">
        <f t="shared" si="10"/>
        <v>0</v>
      </c>
      <c r="X38" s="1264">
        <f t="shared" si="10"/>
        <v>0</v>
      </c>
      <c r="Y38" s="1265">
        <f t="shared" si="10"/>
        <v>0</v>
      </c>
      <c r="Z38" s="1263">
        <f t="shared" si="10"/>
        <v>0</v>
      </c>
      <c r="AA38" s="1263">
        <f t="shared" si="10"/>
        <v>0</v>
      </c>
      <c r="AB38" s="1263">
        <f>IF(ABS(AB$27)&lt;0.0001,0,+AB$36*1000/AB$27)</f>
        <v>0</v>
      </c>
      <c r="AC38" s="1263">
        <f t="shared" si="10"/>
        <v>0</v>
      </c>
      <c r="AD38" s="1263">
        <f t="shared" si="10"/>
        <v>0</v>
      </c>
      <c r="AE38" s="1263">
        <f t="shared" si="10"/>
        <v>0</v>
      </c>
      <c r="AF38" s="1263">
        <f t="shared" si="10"/>
        <v>0</v>
      </c>
      <c r="AG38" s="1263">
        <f t="shared" si="10"/>
        <v>0</v>
      </c>
    </row>
    <row r="39" spans="1:34" s="12" customFormat="1" ht="15" thickTop="1">
      <c r="A39" s="880"/>
      <c r="B39" s="397"/>
      <c r="C39" s="397"/>
      <c r="D39" s="13"/>
      <c r="E39" s="881"/>
      <c r="F39" s="397"/>
      <c r="G39" s="882"/>
      <c r="H39" s="882"/>
      <c r="I39" s="882"/>
      <c r="J39" s="882"/>
      <c r="K39" s="882"/>
      <c r="L39" s="882"/>
      <c r="M39" s="882"/>
      <c r="N39" s="882"/>
      <c r="O39" s="882"/>
      <c r="P39" s="882"/>
      <c r="Q39" s="882"/>
      <c r="R39" s="882"/>
      <c r="S39" s="882"/>
      <c r="T39" s="882"/>
      <c r="U39" s="882"/>
      <c r="V39" s="882"/>
      <c r="W39" s="882"/>
      <c r="X39" s="883"/>
      <c r="Y39" s="1076"/>
      <c r="Z39" s="882"/>
      <c r="AA39" s="882"/>
      <c r="AB39" s="882"/>
      <c r="AC39" s="882"/>
      <c r="AD39" s="882"/>
      <c r="AE39" s="882"/>
      <c r="AF39" s="882"/>
      <c r="AG39" s="882"/>
    </row>
    <row r="40" spans="1:34" s="104" customFormat="1" ht="15.75" customHeight="1">
      <c r="A40" s="360"/>
      <c r="B40" s="22" t="s">
        <v>330</v>
      </c>
      <c r="C40" s="266"/>
      <c r="D40" s="266"/>
      <c r="E40" s="517"/>
      <c r="F40" s="266"/>
      <c r="G40" s="1262">
        <f>G38</f>
        <v>0</v>
      </c>
      <c r="H40" s="1262">
        <f t="shared" ref="H40:V40" si="11">H38</f>
        <v>0</v>
      </c>
      <c r="I40" s="1262">
        <f t="shared" si="11"/>
        <v>0</v>
      </c>
      <c r="J40" s="1262">
        <f t="shared" si="11"/>
        <v>0</v>
      </c>
      <c r="K40" s="1262">
        <f t="shared" si="11"/>
        <v>0</v>
      </c>
      <c r="L40" s="1262">
        <f t="shared" si="11"/>
        <v>0</v>
      </c>
      <c r="M40" s="1262">
        <f t="shared" si="11"/>
        <v>0</v>
      </c>
      <c r="N40" s="1262">
        <f t="shared" si="11"/>
        <v>0</v>
      </c>
      <c r="O40" s="1262">
        <f t="shared" si="11"/>
        <v>0</v>
      </c>
      <c r="P40" s="1262">
        <f t="shared" si="11"/>
        <v>0</v>
      </c>
      <c r="Q40" s="1262">
        <f t="shared" si="11"/>
        <v>0</v>
      </c>
      <c r="R40" s="1262">
        <f t="shared" si="11"/>
        <v>0</v>
      </c>
      <c r="S40" s="1262">
        <f t="shared" si="11"/>
        <v>0</v>
      </c>
      <c r="T40" s="1262">
        <f t="shared" si="11"/>
        <v>0</v>
      </c>
      <c r="U40" s="1262">
        <f t="shared" si="11"/>
        <v>0</v>
      </c>
      <c r="V40" s="1262">
        <f t="shared" si="11"/>
        <v>0</v>
      </c>
      <c r="W40" s="845" t="e">
        <f>SUMPRODUCT($H$27:$V$27,$H$40:$V$40)/$W$27</f>
        <v>#DIV/0!</v>
      </c>
      <c r="X40" s="846" t="e">
        <f>SUMPRODUCT($G$27:$V$27,$G$40:$V$40)/$X$27</f>
        <v>#DIV/0!</v>
      </c>
      <c r="Y40" s="1064"/>
      <c r="Z40" s="1064">
        <f>Z38</f>
        <v>0</v>
      </c>
      <c r="AA40" s="1064">
        <f>AA38</f>
        <v>0</v>
      </c>
      <c r="AB40" s="1064">
        <f>AB38</f>
        <v>0</v>
      </c>
      <c r="AC40" s="1064">
        <f>AC38</f>
        <v>0</v>
      </c>
      <c r="AD40" s="1064">
        <f>AD38</f>
        <v>0</v>
      </c>
      <c r="AE40" s="844"/>
      <c r="AF40" s="844"/>
      <c r="AG40" s="846" t="e">
        <f>SUMPRODUCT($X$27:$AF$27,$X$40:$AF$40)/$AG$27</f>
        <v>#DIV/0!</v>
      </c>
    </row>
    <row r="41" spans="1:34" s="12" customFormat="1">
      <c r="A41" s="880"/>
      <c r="B41" s="397"/>
      <c r="C41" s="397"/>
      <c r="D41" s="13"/>
      <c r="E41" s="881"/>
      <c r="F41" s="397"/>
      <c r="G41" s="882"/>
      <c r="H41" s="882"/>
      <c r="I41" s="882"/>
      <c r="J41" s="882"/>
      <c r="K41" s="882"/>
      <c r="L41" s="882"/>
      <c r="M41" s="882"/>
      <c r="N41" s="882"/>
      <c r="O41" s="882"/>
      <c r="P41" s="882"/>
      <c r="Q41" s="882"/>
      <c r="R41" s="882"/>
      <c r="S41" s="882"/>
      <c r="T41" s="882"/>
      <c r="U41" s="882"/>
      <c r="V41" s="882"/>
      <c r="W41" s="882"/>
      <c r="X41" s="883"/>
      <c r="Y41" s="1076"/>
      <c r="Z41" s="882"/>
      <c r="AA41" s="882"/>
      <c r="AB41" s="882"/>
      <c r="AC41" s="882"/>
      <c r="AD41" s="882"/>
      <c r="AE41" s="882"/>
      <c r="AF41" s="882"/>
      <c r="AG41" s="882"/>
    </row>
    <row r="42" spans="1:34" s="1261" customFormat="1">
      <c r="A42" s="360"/>
      <c r="B42" s="266" t="s">
        <v>439</v>
      </c>
      <c r="C42" s="266"/>
      <c r="D42" s="9"/>
      <c r="E42" s="9"/>
      <c r="F42" s="397"/>
      <c r="G42" s="1258">
        <f>+G40-G38</f>
        <v>0</v>
      </c>
      <c r="H42" s="1258">
        <f t="shared" ref="H42:AF42" si="12">+H40-H38</f>
        <v>0</v>
      </c>
      <c r="I42" s="1258">
        <f t="shared" si="12"/>
        <v>0</v>
      </c>
      <c r="J42" s="1258">
        <f t="shared" si="12"/>
        <v>0</v>
      </c>
      <c r="K42" s="1258">
        <f t="shared" si="12"/>
        <v>0</v>
      </c>
      <c r="L42" s="1258">
        <f t="shared" si="12"/>
        <v>0</v>
      </c>
      <c r="M42" s="1258">
        <f t="shared" si="12"/>
        <v>0</v>
      </c>
      <c r="N42" s="1258">
        <f t="shared" si="12"/>
        <v>0</v>
      </c>
      <c r="O42" s="1258">
        <f t="shared" si="12"/>
        <v>0</v>
      </c>
      <c r="P42" s="1258">
        <f t="shared" si="12"/>
        <v>0</v>
      </c>
      <c r="Q42" s="1258">
        <f t="shared" si="12"/>
        <v>0</v>
      </c>
      <c r="R42" s="1258">
        <f t="shared" si="12"/>
        <v>0</v>
      </c>
      <c r="S42" s="1258">
        <f t="shared" si="12"/>
        <v>0</v>
      </c>
      <c r="T42" s="1258">
        <f t="shared" si="12"/>
        <v>0</v>
      </c>
      <c r="U42" s="1258">
        <f t="shared" si="12"/>
        <v>0</v>
      </c>
      <c r="V42" s="1258">
        <f t="shared" si="12"/>
        <v>0</v>
      </c>
      <c r="W42" s="1258"/>
      <c r="X42" s="1259"/>
      <c r="Y42" s="1260">
        <f t="shared" si="12"/>
        <v>0</v>
      </c>
      <c r="Z42" s="1258">
        <f t="shared" si="12"/>
        <v>0</v>
      </c>
      <c r="AA42" s="1258">
        <f t="shared" si="12"/>
        <v>0</v>
      </c>
      <c r="AB42" s="1258">
        <f>+AB40-AB38</f>
        <v>0</v>
      </c>
      <c r="AC42" s="1258">
        <f t="shared" si="12"/>
        <v>0</v>
      </c>
      <c r="AD42" s="1258">
        <f t="shared" si="12"/>
        <v>0</v>
      </c>
      <c r="AE42" s="1258">
        <f t="shared" si="12"/>
        <v>0</v>
      </c>
      <c r="AF42" s="1258">
        <f t="shared" si="12"/>
        <v>0</v>
      </c>
      <c r="AG42" s="1258"/>
    </row>
    <row r="43" spans="1:34" s="12" customFormat="1">
      <c r="A43" s="880"/>
      <c r="B43" s="397"/>
      <c r="C43" s="397"/>
      <c r="D43" s="13"/>
      <c r="E43" s="881"/>
      <c r="F43" s="397"/>
      <c r="G43" s="882"/>
      <c r="H43" s="882"/>
      <c r="I43" s="882"/>
      <c r="J43" s="882"/>
      <c r="K43" s="882"/>
      <c r="L43" s="882"/>
      <c r="M43" s="882"/>
      <c r="N43" s="882"/>
      <c r="O43" s="882"/>
      <c r="P43" s="882"/>
      <c r="Q43" s="882"/>
      <c r="R43" s="882"/>
      <c r="S43" s="882"/>
      <c r="T43" s="882"/>
      <c r="U43" s="882"/>
      <c r="V43" s="882"/>
      <c r="W43" s="882"/>
      <c r="X43" s="1078"/>
      <c r="Y43" s="1076"/>
      <c r="Z43" s="882"/>
      <c r="AA43" s="882"/>
      <c r="AB43" s="882"/>
      <c r="AC43" s="882"/>
      <c r="AD43" s="882"/>
      <c r="AE43" s="882"/>
      <c r="AF43" s="882"/>
      <c r="AG43" s="882"/>
    </row>
    <row r="44" spans="1:34" s="12" customFormat="1" ht="30" customHeight="1" thickBot="1">
      <c r="A44" s="425"/>
      <c r="B44" s="2923" t="s">
        <v>798</v>
      </c>
      <c r="C44" s="2923"/>
      <c r="D44" s="2923"/>
      <c r="E44" s="2923"/>
      <c r="F44" s="426"/>
      <c r="G44" s="1347">
        <f>+G27*G40/1000</f>
        <v>0</v>
      </c>
      <c r="H44" s="1347">
        <f t="shared" ref="H44:AG44" si="13">+H27*H40/1000</f>
        <v>0</v>
      </c>
      <c r="I44" s="1347">
        <f t="shared" si="13"/>
        <v>0</v>
      </c>
      <c r="J44" s="1347">
        <f t="shared" si="13"/>
        <v>0</v>
      </c>
      <c r="K44" s="1347">
        <f t="shared" si="13"/>
        <v>0</v>
      </c>
      <c r="L44" s="1347">
        <f t="shared" si="13"/>
        <v>0</v>
      </c>
      <c r="M44" s="1347">
        <f t="shared" si="13"/>
        <v>0</v>
      </c>
      <c r="N44" s="1347">
        <f t="shared" si="13"/>
        <v>0</v>
      </c>
      <c r="O44" s="1347">
        <f t="shared" si="13"/>
        <v>0</v>
      </c>
      <c r="P44" s="1347">
        <f t="shared" si="13"/>
        <v>0</v>
      </c>
      <c r="Q44" s="1347">
        <f t="shared" si="13"/>
        <v>0</v>
      </c>
      <c r="R44" s="1347">
        <f t="shared" si="13"/>
        <v>0</v>
      </c>
      <c r="S44" s="1347">
        <f t="shared" si="13"/>
        <v>0</v>
      </c>
      <c r="T44" s="1347">
        <f t="shared" si="13"/>
        <v>0</v>
      </c>
      <c r="U44" s="1347">
        <f t="shared" si="13"/>
        <v>0</v>
      </c>
      <c r="V44" s="1347">
        <f t="shared" si="13"/>
        <v>0</v>
      </c>
      <c r="W44" s="1347" t="e">
        <f t="shared" si="13"/>
        <v>#DIV/0!</v>
      </c>
      <c r="X44" s="1347" t="e">
        <f t="shared" si="13"/>
        <v>#DIV/0!</v>
      </c>
      <c r="Y44" s="1347">
        <f t="shared" si="13"/>
        <v>0</v>
      </c>
      <c r="Z44" s="1347">
        <f t="shared" si="13"/>
        <v>0</v>
      </c>
      <c r="AA44" s="1347">
        <f t="shared" si="13"/>
        <v>0</v>
      </c>
      <c r="AB44" s="1347">
        <f>+AB27*AB40/1000</f>
        <v>0</v>
      </c>
      <c r="AC44" s="1347">
        <f t="shared" si="13"/>
        <v>0</v>
      </c>
      <c r="AD44" s="1347">
        <f t="shared" si="13"/>
        <v>0</v>
      </c>
      <c r="AE44" s="1347">
        <f t="shared" si="13"/>
        <v>0</v>
      </c>
      <c r="AF44" s="1347">
        <f t="shared" si="13"/>
        <v>0</v>
      </c>
      <c r="AG44" s="1347" t="e">
        <f t="shared" si="13"/>
        <v>#DIV/0!</v>
      </c>
    </row>
    <row r="45" spans="1:34" s="12" customFormat="1">
      <c r="A45" s="880"/>
      <c r="B45" s="397"/>
      <c r="C45" s="397"/>
      <c r="D45" s="13"/>
      <c r="E45" s="881"/>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row>
    <row r="46" spans="1:34">
      <c r="A46" s="360"/>
      <c r="B46" s="1058" t="s">
        <v>331</v>
      </c>
      <c r="C46" s="266"/>
      <c r="D46" s="9"/>
      <c r="E46" s="66"/>
      <c r="F46" s="266"/>
      <c r="G46" s="18" t="str">
        <f>IF(G38=0,"OK",IF(ABS(G42)&lt;G40*10%,"OK","review"))</f>
        <v>OK</v>
      </c>
      <c r="H46" s="18" t="str">
        <f t="shared" ref="H46:AF46" si="14">IF(H38=0,"OK",IF(ABS(H42)&lt;H40*10%,"OK","review"))</f>
        <v>OK</v>
      </c>
      <c r="I46" s="18" t="str">
        <f t="shared" si="14"/>
        <v>OK</v>
      </c>
      <c r="J46" s="18" t="str">
        <f t="shared" si="14"/>
        <v>OK</v>
      </c>
      <c r="K46" s="18" t="str">
        <f t="shared" si="14"/>
        <v>OK</v>
      </c>
      <c r="L46" s="18" t="str">
        <f t="shared" si="14"/>
        <v>OK</v>
      </c>
      <c r="M46" s="18" t="str">
        <f t="shared" si="14"/>
        <v>OK</v>
      </c>
      <c r="N46" s="18" t="str">
        <f t="shared" si="14"/>
        <v>OK</v>
      </c>
      <c r="O46" s="18" t="str">
        <f t="shared" si="14"/>
        <v>OK</v>
      </c>
      <c r="P46" s="18" t="str">
        <f t="shared" si="14"/>
        <v>OK</v>
      </c>
      <c r="Q46" s="18" t="str">
        <f t="shared" si="14"/>
        <v>OK</v>
      </c>
      <c r="R46" s="18" t="str">
        <f t="shared" si="14"/>
        <v>OK</v>
      </c>
      <c r="S46" s="18" t="str">
        <f t="shared" si="14"/>
        <v>OK</v>
      </c>
      <c r="T46" s="18" t="str">
        <f t="shared" si="14"/>
        <v>OK</v>
      </c>
      <c r="U46" s="18" t="str">
        <f t="shared" si="14"/>
        <v>OK</v>
      </c>
      <c r="V46" s="18" t="str">
        <f t="shared" si="14"/>
        <v>OK</v>
      </c>
      <c r="W46" s="18"/>
      <c r="X46" s="18"/>
      <c r="Y46" s="18" t="str">
        <f t="shared" si="14"/>
        <v>OK</v>
      </c>
      <c r="Z46" s="18" t="str">
        <f t="shared" si="14"/>
        <v>OK</v>
      </c>
      <c r="AA46" s="18" t="str">
        <f t="shared" si="14"/>
        <v>OK</v>
      </c>
      <c r="AB46" s="18" t="str">
        <f>IF(AB38=0,"OK",IF(ABS(AB42)&lt;AB40*10%,"OK","review"))</f>
        <v>OK</v>
      </c>
      <c r="AC46" s="18" t="str">
        <f t="shared" si="14"/>
        <v>OK</v>
      </c>
      <c r="AD46" s="18" t="str">
        <f t="shared" si="14"/>
        <v>OK</v>
      </c>
      <c r="AE46" s="18" t="str">
        <f t="shared" si="14"/>
        <v>OK</v>
      </c>
      <c r="AF46" s="18" t="str">
        <f t="shared" si="14"/>
        <v>OK</v>
      </c>
      <c r="AG46" s="18"/>
    </row>
    <row r="47" spans="1:34" ht="15" thickBot="1">
      <c r="A47" s="425"/>
      <c r="B47" s="426" t="s">
        <v>1075</v>
      </c>
      <c r="C47" s="426"/>
      <c r="D47" s="426"/>
      <c r="E47" s="426"/>
      <c r="F47" s="426"/>
      <c r="G47" s="18" t="str">
        <f>IF(AND(G34=0,G27=0),"OK",IF(AND(G34&gt;0,G27&gt;0),"OK","error"))</f>
        <v>OK</v>
      </c>
      <c r="H47" s="18" t="str">
        <f t="shared" ref="H47:V47" si="15">IF(AND(H34=0,H27=0),"OK",IF(AND(H34&gt;0,H27&gt;0),"OK","error"))</f>
        <v>OK</v>
      </c>
      <c r="I47" s="18" t="str">
        <f t="shared" si="15"/>
        <v>OK</v>
      </c>
      <c r="J47" s="18" t="str">
        <f t="shared" si="15"/>
        <v>OK</v>
      </c>
      <c r="K47" s="18" t="str">
        <f t="shared" si="15"/>
        <v>OK</v>
      </c>
      <c r="L47" s="18" t="str">
        <f t="shared" si="15"/>
        <v>OK</v>
      </c>
      <c r="M47" s="18" t="str">
        <f t="shared" si="15"/>
        <v>OK</v>
      </c>
      <c r="N47" s="18" t="str">
        <f t="shared" si="15"/>
        <v>OK</v>
      </c>
      <c r="O47" s="18" t="str">
        <f t="shared" si="15"/>
        <v>OK</v>
      </c>
      <c r="P47" s="18" t="str">
        <f t="shared" si="15"/>
        <v>OK</v>
      </c>
      <c r="Q47" s="18" t="str">
        <f t="shared" si="15"/>
        <v>OK</v>
      </c>
      <c r="R47" s="18" t="str">
        <f t="shared" si="15"/>
        <v>OK</v>
      </c>
      <c r="S47" s="18" t="str">
        <f t="shared" si="15"/>
        <v>OK</v>
      </c>
      <c r="T47" s="18" t="str">
        <f t="shared" si="15"/>
        <v>OK</v>
      </c>
      <c r="U47" s="18" t="str">
        <f t="shared" si="15"/>
        <v>OK</v>
      </c>
      <c r="V47" s="18" t="str">
        <f t="shared" si="15"/>
        <v>OK</v>
      </c>
      <c r="W47" s="18"/>
      <c r="X47" s="18"/>
      <c r="Y47" s="18" t="str">
        <f t="shared" ref="Y47:AF47" si="16">IF(AND(Y34=0,Y27=0),"OK",IF(AND(Y34&gt;0,Y27&gt;0),"OK","error"))</f>
        <v>OK</v>
      </c>
      <c r="Z47" s="18" t="str">
        <f t="shared" si="16"/>
        <v>OK</v>
      </c>
      <c r="AA47" s="18" t="str">
        <f t="shared" si="16"/>
        <v>OK</v>
      </c>
      <c r="AB47" s="18" t="str">
        <f>IF(AND(AB34=0,AB27=0),"OK",IF(AND(AB34&gt;0,AB27&gt;0),"OK","error"))</f>
        <v>OK</v>
      </c>
      <c r="AC47" s="18" t="str">
        <f t="shared" si="16"/>
        <v>OK</v>
      </c>
      <c r="AD47" s="18" t="str">
        <f t="shared" si="16"/>
        <v>OK</v>
      </c>
      <c r="AE47" s="18" t="str">
        <f t="shared" si="16"/>
        <v>OK</v>
      </c>
      <c r="AF47" s="18" t="str">
        <f t="shared" si="16"/>
        <v>OK</v>
      </c>
      <c r="AG47" s="18"/>
    </row>
    <row r="48" spans="1:34">
      <c r="G48" s="104"/>
      <c r="H48" s="104"/>
      <c r="I48" s="104"/>
      <c r="J48" s="104"/>
      <c r="K48" s="104"/>
      <c r="L48" s="104"/>
      <c r="M48" s="104"/>
      <c r="N48" s="104"/>
      <c r="O48" s="104"/>
      <c r="P48" s="104"/>
      <c r="Q48" s="104"/>
      <c r="R48" s="104"/>
      <c r="S48" s="104"/>
      <c r="T48" s="104"/>
      <c r="U48" s="104"/>
      <c r="V48" s="104"/>
      <c r="W48" s="104"/>
      <c r="X48" s="104"/>
    </row>
    <row r="49" spans="7:24">
      <c r="G49" s="104"/>
      <c r="H49" s="104"/>
      <c r="I49" s="104"/>
      <c r="J49" s="104"/>
      <c r="K49" s="104"/>
      <c r="L49" s="104"/>
      <c r="M49" s="104"/>
      <c r="N49" s="104"/>
      <c r="O49" s="104"/>
      <c r="P49" s="104"/>
      <c r="Q49" s="104"/>
      <c r="R49" s="104"/>
      <c r="S49" s="104"/>
      <c r="T49" s="104"/>
      <c r="U49" s="104"/>
      <c r="V49" s="104"/>
      <c r="W49" s="104"/>
      <c r="X49" s="104"/>
    </row>
  </sheetData>
  <sheetProtection password="C634" sheet="1"/>
  <mergeCells count="4">
    <mergeCell ref="Y6:AA7"/>
    <mergeCell ref="AC6:AD7"/>
    <mergeCell ref="AE6:AF7"/>
    <mergeCell ref="B44:E44"/>
  </mergeCells>
  <phoneticPr fontId="0" type="noConversion"/>
  <dataValidations count="1">
    <dataValidation type="decimal" operator="greaterThanOrEqual" allowBlank="1" showInputMessage="1" showErrorMessage="1" sqref="G17:V26 Y12:AF12 G40:AG40 Y17:AF26 Y31:AF31 Y15:AF15 G12:V12 G31:V31 G15:V15">
      <formula1>0</formula1>
    </dataValidation>
  </dataValidations>
  <printOptions horizontalCentered="1"/>
  <pageMargins left="0.15748031496062992" right="0.15748031496062992" top="0.59055118110236227" bottom="0.59055118110236227" header="0.31496062992125984" footer="0.11811023622047245"/>
  <pageSetup paperSize="8" scale="77" orientation="landscape" r:id="rId1"/>
  <headerFooter alignWithMargins="0">
    <oddHeader>&amp;R&amp;"CG Omega,Bold"&amp;18&amp;A</oddHeader>
    <oddFooter>&amp;L&amp;8&amp;D
&amp;T&amp;R&amp;8&amp;Z&amp;F</oddFooter>
  </headerFooter>
  <legacyDrawing r:id="rId2"/>
</worksheet>
</file>

<file path=xl/worksheets/sheet16.xml><?xml version="1.0" encoding="utf-8"?>
<worksheet xmlns="http://schemas.openxmlformats.org/spreadsheetml/2006/main" xmlns:r="http://schemas.openxmlformats.org/officeDocument/2006/relationships">
  <sheetPr codeName="Sheet3">
    <pageSetUpPr fitToPage="1"/>
  </sheetPr>
  <dimension ref="A1:P42"/>
  <sheetViews>
    <sheetView showZeros="0" topLeftCell="A13" zoomScale="75" workbookViewId="0">
      <selection activeCell="O34" sqref="O34"/>
    </sheetView>
  </sheetViews>
  <sheetFormatPr defaultColWidth="7.875" defaultRowHeight="14.25"/>
  <cols>
    <col min="1" max="9" width="7.875" style="104"/>
    <col min="10" max="10" width="7.875" style="395"/>
    <col min="11" max="11" width="7.875" style="104"/>
    <col min="12" max="16384" width="7.875" style="397"/>
  </cols>
  <sheetData>
    <row r="1" spans="1:16" s="36" customFormat="1" ht="26.25">
      <c r="A1" s="67" t="str">
        <f>+Cover!$E$8</f>
        <v>Regulatory Reporting Pack (RRP)</v>
      </c>
      <c r="D1" s="39"/>
      <c r="F1" s="116" t="str">
        <f>+'Check&amp;Bal report'!$H$1</f>
        <v xml:space="preserve"> </v>
      </c>
      <c r="G1" s="38"/>
      <c r="P1" s="116"/>
    </row>
    <row r="2" spans="1:16" s="36" customFormat="1" ht="26.25">
      <c r="A2" s="41" t="str">
        <f>+'Names and date input'!$D$21</f>
        <v>CN West</v>
      </c>
      <c r="C2" s="37"/>
      <c r="D2" s="39"/>
    </row>
    <row r="3" spans="1:16" s="40" customFormat="1" ht="26.25">
      <c r="A3" s="41" t="str">
        <f>+'Names and date input'!$D$9</f>
        <v>2009-10</v>
      </c>
      <c r="C3" s="2549"/>
      <c r="D3" s="67"/>
    </row>
    <row r="4" spans="1:16" s="413" customFormat="1" ht="15">
      <c r="A4" s="1709"/>
    </row>
    <row r="5" spans="1:16" ht="20.25">
      <c r="A5" s="938"/>
      <c r="B5" s="397"/>
      <c r="C5" s="397"/>
      <c r="D5" s="397"/>
      <c r="E5" s="397"/>
      <c r="F5" s="397"/>
      <c r="G5" s="96"/>
      <c r="H5" s="96"/>
      <c r="I5" s="397"/>
      <c r="J5" s="413"/>
      <c r="K5" s="397"/>
    </row>
    <row r="6" spans="1:16" ht="48.75" customHeight="1">
      <c r="A6" s="397"/>
      <c r="B6" s="397"/>
      <c r="C6" s="397"/>
      <c r="D6" s="2741"/>
      <c r="E6" s="2742"/>
      <c r="F6" s="2743" t="s">
        <v>1344</v>
      </c>
      <c r="G6" s="2742"/>
      <c r="H6" s="2742"/>
      <c r="I6" s="397"/>
      <c r="J6" s="413"/>
      <c r="K6" s="397"/>
    </row>
    <row r="7" spans="1:16" ht="15">
      <c r="A7" s="397"/>
      <c r="B7" s="397"/>
      <c r="C7" s="397"/>
      <c r="D7" s="397"/>
      <c r="E7" s="2054"/>
      <c r="F7" s="2054"/>
      <c r="G7" s="2054"/>
      <c r="H7" s="2054"/>
      <c r="I7" s="397"/>
      <c r="J7" s="413"/>
      <c r="K7" s="397"/>
    </row>
    <row r="8" spans="1:16" ht="17.25" customHeight="1">
      <c r="A8" s="397"/>
      <c r="B8" s="629"/>
      <c r="C8" s="397"/>
      <c r="D8" s="397"/>
      <c r="E8" s="397"/>
      <c r="F8" s="397"/>
      <c r="G8" s="397"/>
      <c r="H8" s="397"/>
      <c r="I8" s="397"/>
      <c r="J8" s="413"/>
      <c r="K8" s="397"/>
    </row>
    <row r="9" spans="1:16" ht="17.25" customHeight="1">
      <c r="A9" s="397"/>
      <c r="B9" s="397"/>
      <c r="C9" s="397"/>
      <c r="D9" s="397"/>
      <c r="E9" s="397"/>
      <c r="F9" s="397"/>
      <c r="G9" s="397"/>
      <c r="H9" s="397"/>
      <c r="I9" s="397"/>
      <c r="J9" s="413"/>
      <c r="K9" s="397"/>
    </row>
    <row r="10" spans="1:16" ht="17.25" customHeight="1">
      <c r="A10" s="397"/>
      <c r="B10" s="397"/>
      <c r="C10" s="1711"/>
      <c r="D10" s="397"/>
      <c r="E10" s="2738"/>
      <c r="F10" s="2738"/>
      <c r="G10" s="2738"/>
      <c r="H10" s="2737"/>
      <c r="I10" s="397"/>
      <c r="J10" s="413"/>
      <c r="K10" s="397"/>
    </row>
    <row r="11" spans="1:16" ht="17.25" customHeight="1">
      <c r="A11" s="397"/>
      <c r="B11" s="397"/>
      <c r="C11" s="1711"/>
      <c r="D11" s="397"/>
      <c r="E11" s="2739"/>
      <c r="F11" s="2739"/>
      <c r="G11" s="2738"/>
      <c r="H11" s="2737"/>
      <c r="I11" s="397"/>
      <c r="J11" s="413"/>
      <c r="K11" s="397"/>
    </row>
    <row r="12" spans="1:16" ht="17.25" customHeight="1">
      <c r="A12" s="397"/>
      <c r="B12" s="397"/>
      <c r="C12" s="1711"/>
      <c r="D12" s="397"/>
      <c r="E12" s="2739"/>
      <c r="F12" s="2739"/>
      <c r="G12" s="2738"/>
      <c r="H12" s="2737"/>
      <c r="I12" s="397"/>
      <c r="J12" s="413"/>
      <c r="K12" s="397"/>
    </row>
    <row r="13" spans="1:16" ht="17.25" customHeight="1">
      <c r="A13" s="397"/>
      <c r="B13" s="397"/>
      <c r="C13" s="1711"/>
      <c r="D13" s="397"/>
      <c r="E13" s="2738"/>
      <c r="F13" s="2738"/>
      <c r="G13" s="2738"/>
      <c r="H13" s="2737"/>
      <c r="I13" s="397"/>
      <c r="J13" s="413"/>
      <c r="K13" s="397"/>
    </row>
    <row r="14" spans="1:16" ht="17.25" customHeight="1">
      <c r="A14" s="397"/>
      <c r="B14" s="397"/>
      <c r="C14" s="1711"/>
      <c r="D14" s="397"/>
      <c r="E14" s="2738"/>
      <c r="F14" s="2738"/>
      <c r="G14" s="2738"/>
      <c r="H14" s="2737"/>
      <c r="I14" s="397"/>
      <c r="J14" s="413"/>
      <c r="K14" s="397"/>
    </row>
    <row r="15" spans="1:16" ht="17.25" customHeight="1">
      <c r="A15" s="397"/>
      <c r="B15" s="397"/>
      <c r="C15" s="1711"/>
      <c r="D15" s="397"/>
      <c r="E15" s="2738"/>
      <c r="F15" s="2738"/>
      <c r="G15" s="2738"/>
      <c r="H15" s="2737"/>
      <c r="I15" s="397"/>
      <c r="J15" s="413"/>
      <c r="K15" s="397"/>
    </row>
    <row r="16" spans="1:16" ht="17.25" customHeight="1">
      <c r="A16" s="397"/>
      <c r="B16" s="397"/>
      <c r="C16" s="1711"/>
      <c r="D16" s="397"/>
      <c r="E16" s="2738"/>
      <c r="F16" s="2738"/>
      <c r="G16" s="2738"/>
      <c r="H16" s="2737"/>
      <c r="I16" s="397"/>
      <c r="J16" s="413"/>
      <c r="K16" s="397"/>
    </row>
    <row r="17" spans="1:11" ht="17.25" customHeight="1">
      <c r="A17" s="397"/>
      <c r="B17" s="397"/>
      <c r="C17" s="1711"/>
      <c r="D17" s="397"/>
      <c r="E17" s="2738"/>
      <c r="F17" s="2738"/>
      <c r="G17" s="2738"/>
      <c r="H17" s="2737"/>
      <c r="I17" s="397"/>
      <c r="J17" s="413"/>
      <c r="K17" s="397"/>
    </row>
    <row r="18" spans="1:11" ht="17.25" customHeight="1">
      <c r="A18" s="397"/>
      <c r="B18" s="397"/>
      <c r="C18" s="1711"/>
      <c r="D18" s="397"/>
      <c r="E18" s="2738"/>
      <c r="F18" s="2738"/>
      <c r="G18" s="2738"/>
      <c r="H18" s="2737"/>
      <c r="I18" s="397"/>
      <c r="J18" s="413"/>
      <c r="K18" s="397"/>
    </row>
    <row r="19" spans="1:11" ht="17.25" customHeight="1">
      <c r="A19" s="397"/>
      <c r="B19" s="397"/>
      <c r="C19" s="2736"/>
      <c r="D19" s="397"/>
      <c r="E19" s="2740"/>
      <c r="F19" s="2740"/>
      <c r="G19" s="2740"/>
      <c r="H19" s="2737"/>
      <c r="I19" s="397"/>
      <c r="J19" s="413"/>
      <c r="K19" s="397"/>
    </row>
    <row r="20" spans="1:11" ht="18" customHeight="1">
      <c r="A20" s="397"/>
      <c r="B20" s="397"/>
      <c r="C20" s="1711"/>
      <c r="D20" s="397"/>
      <c r="E20" s="1712"/>
      <c r="F20" s="1712"/>
      <c r="G20" s="1712"/>
      <c r="H20" s="1712"/>
      <c r="I20" s="397"/>
      <c r="J20" s="413"/>
      <c r="K20" s="397"/>
    </row>
    <row r="21" spans="1:11" ht="17.25" customHeight="1">
      <c r="A21" s="397"/>
      <c r="B21" s="629"/>
      <c r="C21" s="397"/>
      <c r="D21" s="397"/>
      <c r="E21" s="1712"/>
      <c r="F21" s="1712"/>
      <c r="G21" s="1712"/>
      <c r="H21" s="1712"/>
      <c r="I21" s="397"/>
      <c r="J21" s="413"/>
      <c r="K21" s="397"/>
    </row>
    <row r="22" spans="1:11" ht="17.25" customHeight="1">
      <c r="A22" s="397"/>
      <c r="B22" s="397"/>
      <c r="C22" s="397"/>
      <c r="D22" s="397"/>
      <c r="E22" s="1712"/>
      <c r="F22" s="1712"/>
      <c r="G22" s="1712"/>
      <c r="H22" s="1712"/>
      <c r="I22" s="397"/>
      <c r="J22" s="413"/>
      <c r="K22" s="397"/>
    </row>
    <row r="23" spans="1:11" ht="17.25" customHeight="1">
      <c r="A23" s="397"/>
      <c r="B23" s="1711"/>
      <c r="C23" s="1711"/>
      <c r="D23" s="397"/>
      <c r="E23" s="2739"/>
      <c r="F23" s="2739"/>
      <c r="G23" s="2738"/>
      <c r="H23" s="2737"/>
      <c r="I23" s="397"/>
      <c r="J23" s="413"/>
      <c r="K23" s="397"/>
    </row>
    <row r="24" spans="1:11" ht="17.25" customHeight="1">
      <c r="A24" s="397"/>
      <c r="B24" s="397"/>
      <c r="C24" s="1711"/>
      <c r="D24" s="397"/>
      <c r="E24" s="2738"/>
      <c r="F24" s="2738"/>
      <c r="G24" s="2739"/>
      <c r="H24" s="2737"/>
      <c r="I24" s="397"/>
      <c r="J24" s="413"/>
      <c r="K24" s="397"/>
    </row>
    <row r="25" spans="1:11" ht="17.25" customHeight="1">
      <c r="A25" s="397"/>
      <c r="B25" s="397"/>
      <c r="C25" s="2736"/>
      <c r="D25" s="397"/>
      <c r="E25" s="2737"/>
      <c r="F25" s="2737"/>
      <c r="G25" s="2737"/>
      <c r="H25" s="2737"/>
      <c r="I25" s="397"/>
      <c r="J25" s="413"/>
      <c r="K25" s="397"/>
    </row>
    <row r="26" spans="1:11" ht="17.25" customHeight="1">
      <c r="A26" s="397"/>
      <c r="B26" s="397"/>
      <c r="C26" s="397"/>
      <c r="D26" s="397"/>
      <c r="E26" s="1712"/>
      <c r="F26" s="1712"/>
      <c r="G26" s="1712"/>
      <c r="H26" s="2737"/>
      <c r="I26" s="397"/>
      <c r="J26" s="413"/>
      <c r="K26" s="397"/>
    </row>
    <row r="27" spans="1:11" ht="17.25" customHeight="1">
      <c r="A27" s="397"/>
      <c r="B27" s="397"/>
      <c r="C27" s="2736"/>
      <c r="D27" s="397"/>
      <c r="E27" s="2737"/>
      <c r="F27" s="2737"/>
      <c r="G27" s="2737"/>
      <c r="H27" s="2737"/>
      <c r="I27" s="397"/>
      <c r="J27" s="413"/>
      <c r="K27" s="397"/>
    </row>
    <row r="28" spans="1:11" ht="15">
      <c r="A28" s="397"/>
      <c r="B28" s="397"/>
      <c r="C28" s="397"/>
      <c r="D28" s="397"/>
      <c r="E28" s="397"/>
      <c r="F28" s="397"/>
      <c r="G28" s="397"/>
      <c r="H28" s="96"/>
      <c r="I28" s="397"/>
      <c r="J28" s="413"/>
      <c r="K28" s="397"/>
    </row>
    <row r="29" spans="1:11" ht="20.25" customHeight="1">
      <c r="A29" s="397"/>
      <c r="B29" s="397"/>
      <c r="C29" s="397"/>
      <c r="D29" s="397"/>
      <c r="E29" s="1747"/>
      <c r="F29" s="1747"/>
      <c r="G29" s="1747"/>
      <c r="H29" s="397"/>
      <c r="I29" s="397"/>
      <c r="J29" s="413"/>
      <c r="K29" s="397"/>
    </row>
    <row r="30" spans="1:11" ht="20.25" customHeight="1">
      <c r="A30" s="397"/>
      <c r="B30" s="397"/>
      <c r="C30" s="397"/>
      <c r="D30" s="397"/>
      <c r="E30" s="397"/>
      <c r="F30" s="397"/>
      <c r="G30" s="397"/>
      <c r="H30" s="397"/>
      <c r="I30" s="397"/>
      <c r="J30" s="413"/>
      <c r="K30" s="397"/>
    </row>
    <row r="31" spans="1:11" ht="20.25" customHeight="1">
      <c r="A31" s="397"/>
      <c r="B31" s="397"/>
      <c r="C31" s="397"/>
      <c r="D31" s="397"/>
      <c r="E31" s="397"/>
      <c r="F31" s="397"/>
      <c r="G31" s="397"/>
      <c r="H31" s="397"/>
      <c r="I31" s="397"/>
      <c r="J31" s="413"/>
      <c r="K31" s="397"/>
    </row>
    <row r="32" spans="1:11">
      <c r="A32" s="397"/>
      <c r="B32" s="397"/>
      <c r="C32" s="397"/>
      <c r="D32" s="397"/>
      <c r="E32" s="397"/>
      <c r="F32" s="397"/>
      <c r="G32" s="397"/>
      <c r="H32" s="397"/>
      <c r="I32" s="397"/>
      <c r="J32" s="413"/>
      <c r="K32" s="397"/>
    </row>
    <row r="33" spans="1:11">
      <c r="A33" s="397"/>
      <c r="B33" s="397"/>
      <c r="C33" s="397"/>
      <c r="D33" s="397"/>
      <c r="E33" s="397"/>
      <c r="F33" s="397"/>
      <c r="G33" s="397"/>
      <c r="H33" s="397"/>
      <c r="I33" s="397"/>
      <c r="J33" s="413"/>
      <c r="K33" s="397"/>
    </row>
    <row r="34" spans="1:11">
      <c r="A34" s="397"/>
      <c r="B34" s="397"/>
      <c r="C34" s="397"/>
      <c r="D34" s="397"/>
      <c r="E34" s="397"/>
      <c r="F34" s="397"/>
      <c r="G34" s="397"/>
      <c r="H34" s="397"/>
      <c r="I34" s="397"/>
      <c r="J34" s="413"/>
      <c r="K34" s="397"/>
    </row>
    <row r="35" spans="1:11">
      <c r="A35" s="397"/>
      <c r="B35" s="397"/>
      <c r="C35" s="397"/>
      <c r="D35" s="397"/>
      <c r="E35" s="397"/>
      <c r="F35" s="397"/>
      <c r="G35" s="397"/>
      <c r="H35" s="397"/>
      <c r="I35" s="397"/>
      <c r="J35" s="413"/>
      <c r="K35" s="397"/>
    </row>
    <row r="36" spans="1:11">
      <c r="A36" s="397"/>
      <c r="B36" s="397"/>
      <c r="C36" s="397"/>
      <c r="D36" s="397"/>
      <c r="E36" s="397"/>
      <c r="F36" s="397"/>
      <c r="G36" s="397"/>
      <c r="H36" s="397"/>
      <c r="I36" s="397"/>
      <c r="J36" s="413"/>
      <c r="K36" s="397"/>
    </row>
    <row r="37" spans="1:11">
      <c r="A37" s="397"/>
      <c r="B37" s="397"/>
      <c r="C37" s="397"/>
      <c r="D37" s="397"/>
      <c r="E37" s="397"/>
      <c r="F37" s="397"/>
      <c r="G37" s="397"/>
      <c r="H37" s="397"/>
      <c r="I37" s="397"/>
      <c r="J37" s="413"/>
      <c r="K37" s="397"/>
    </row>
    <row r="38" spans="1:11">
      <c r="A38" s="397"/>
      <c r="B38" s="397"/>
      <c r="C38" s="397"/>
      <c r="D38" s="397"/>
      <c r="E38" s="397"/>
      <c r="F38" s="397"/>
      <c r="G38" s="397"/>
      <c r="H38" s="397"/>
      <c r="I38" s="397"/>
      <c r="J38" s="413"/>
      <c r="K38" s="397"/>
    </row>
    <row r="39" spans="1:11">
      <c r="A39" s="397"/>
      <c r="B39" s="397"/>
      <c r="C39" s="397"/>
      <c r="D39" s="397"/>
      <c r="E39" s="397"/>
      <c r="F39" s="397"/>
      <c r="G39" s="397"/>
      <c r="H39" s="397"/>
      <c r="I39" s="397"/>
      <c r="J39" s="413"/>
      <c r="K39" s="397"/>
    </row>
    <row r="40" spans="1:11">
      <c r="A40" s="397"/>
      <c r="B40" s="397"/>
      <c r="C40" s="397"/>
      <c r="D40" s="397"/>
      <c r="E40" s="397"/>
      <c r="F40" s="397"/>
      <c r="G40" s="397"/>
      <c r="H40" s="397"/>
      <c r="I40" s="397"/>
      <c r="J40" s="413"/>
      <c r="K40" s="397"/>
    </row>
    <row r="41" spans="1:11">
      <c r="A41" s="397"/>
      <c r="B41" s="397"/>
      <c r="C41" s="397"/>
      <c r="D41" s="397"/>
      <c r="E41" s="397"/>
      <c r="F41" s="397"/>
      <c r="G41" s="397"/>
      <c r="H41" s="397"/>
      <c r="I41" s="397"/>
      <c r="J41" s="413"/>
      <c r="K41" s="397"/>
    </row>
    <row r="42" spans="1:11">
      <c r="A42" s="397"/>
      <c r="B42" s="397"/>
      <c r="C42" s="397"/>
      <c r="D42" s="397"/>
      <c r="E42" s="397"/>
      <c r="F42" s="397"/>
      <c r="G42" s="397"/>
      <c r="H42" s="397"/>
      <c r="I42" s="397"/>
      <c r="J42" s="413"/>
      <c r="K42" s="397"/>
    </row>
  </sheetData>
  <sheetProtection password="C634" sheet="1" objects="1" scenarios="1"/>
  <phoneticPr fontId="0" type="noConversion"/>
  <printOptions horizontalCentered="1"/>
  <pageMargins left="0.15748031496062992" right="0.15748031496062992" top="0.59055118110236227" bottom="0.59055118110236227" header="0.31496062992125984" footer="0.11811023622047245"/>
  <pageSetup paperSize="8" orientation="landscape" r:id="rId1"/>
  <headerFooter alignWithMargins="0">
    <oddHeader>&amp;R&amp;"CG Omega,Bold"&amp;18&amp;A</oddHeader>
    <oddFooter>&amp;L&amp;8&amp;D
&amp;T&amp;R&amp;8&amp;Z&amp;F</oddFooter>
  </headerFooter>
  <legacyDrawing r:id="rId2"/>
</worksheet>
</file>

<file path=xl/worksheets/sheet17.xml><?xml version="1.0" encoding="utf-8"?>
<worksheet xmlns="http://schemas.openxmlformats.org/spreadsheetml/2006/main" xmlns:r="http://schemas.openxmlformats.org/officeDocument/2006/relationships">
  <sheetPr codeName="Sheet15">
    <pageSetUpPr fitToPage="1"/>
  </sheetPr>
  <dimension ref="A1:X73"/>
  <sheetViews>
    <sheetView showZeros="0" zoomScale="75" workbookViewId="0">
      <selection activeCell="V79" sqref="V79"/>
    </sheetView>
  </sheetViews>
  <sheetFormatPr defaultRowHeight="14.25"/>
  <cols>
    <col min="1" max="1" width="2.5" style="397" customWidth="1"/>
    <col min="2" max="2" width="5" style="104" customWidth="1"/>
    <col min="3" max="3" width="52" style="104" customWidth="1"/>
    <col min="4" max="4" width="9" style="104"/>
    <col min="5" max="5" width="10.125" style="104" customWidth="1"/>
    <col min="6" max="6" width="13.625" style="104" customWidth="1"/>
    <col min="7" max="7" width="8.375" style="104" customWidth="1"/>
    <col min="8" max="8" width="9.125" style="397" customWidth="1"/>
    <col min="9" max="9" width="13.625" style="397" customWidth="1"/>
    <col min="10" max="10" width="8.125" style="397" customWidth="1"/>
    <col min="11" max="11" width="9.125" style="397" customWidth="1"/>
    <col min="12" max="12" width="13.625" style="397" customWidth="1"/>
    <col min="13" max="13" width="8.125" style="397" customWidth="1"/>
    <col min="14" max="14" width="9.125" style="397" customWidth="1"/>
    <col min="15" max="15" width="13.625" style="397" customWidth="1"/>
    <col min="16" max="16" width="8.125" style="397" customWidth="1"/>
    <col min="17" max="17" width="9.125" style="397" customWidth="1"/>
    <col min="18" max="18" width="13.625" style="397" customWidth="1"/>
    <col min="19" max="19" width="8.125" style="397" customWidth="1"/>
    <col min="20" max="20" width="9.125" style="397" customWidth="1"/>
    <col min="21" max="23" width="8" style="397" customWidth="1"/>
    <col min="24" max="24" width="10.875" style="397" customWidth="1"/>
    <col min="25" max="25" width="9.125" style="397" customWidth="1"/>
    <col min="26" max="16384" width="9" style="397"/>
  </cols>
  <sheetData>
    <row r="1" spans="1:24" s="13" customFormat="1" ht="26.25">
      <c r="A1" s="67" t="s">
        <v>1058</v>
      </c>
      <c r="B1" s="36"/>
      <c r="C1" s="36"/>
      <c r="D1" s="39"/>
      <c r="E1" s="116" t="str">
        <f>+'Check&amp;Bal report'!$H$1</f>
        <v xml:space="preserve"> </v>
      </c>
      <c r="F1" s="36"/>
      <c r="G1" s="38"/>
      <c r="H1" s="36"/>
      <c r="I1" s="36"/>
      <c r="J1" s="36"/>
      <c r="K1" s="36"/>
      <c r="L1" s="36"/>
      <c r="M1" s="36"/>
      <c r="N1" s="36"/>
      <c r="O1" s="36"/>
      <c r="P1" s="116"/>
      <c r="Q1" s="36"/>
      <c r="R1" s="36"/>
      <c r="S1" s="36"/>
      <c r="T1" s="36"/>
      <c r="U1" s="36"/>
    </row>
    <row r="2" spans="1:24" s="13" customFormat="1" ht="26.25">
      <c r="A2" s="41" t="str">
        <f>+'Names and date input'!A2</f>
        <v>CN West</v>
      </c>
      <c r="B2" s="36"/>
      <c r="C2" s="37"/>
      <c r="D2" s="39"/>
      <c r="E2" s="36"/>
      <c r="F2" s="36"/>
      <c r="G2" s="36"/>
      <c r="H2" s="36"/>
      <c r="I2" s="36"/>
      <c r="J2" s="36"/>
      <c r="K2" s="36"/>
      <c r="L2" s="36"/>
      <c r="M2" s="36"/>
      <c r="N2" s="36"/>
      <c r="O2" s="36"/>
      <c r="P2" s="36"/>
      <c r="Q2" s="36"/>
      <c r="R2" s="36"/>
      <c r="S2" s="36"/>
      <c r="T2" s="36"/>
      <c r="U2" s="36"/>
    </row>
    <row r="3" spans="1:24" s="13" customFormat="1" ht="27" thickBot="1">
      <c r="A3" s="69" t="str">
        <f>+'Names and date input'!A3</f>
        <v>2009-10</v>
      </c>
      <c r="B3" s="70"/>
      <c r="C3" s="71"/>
      <c r="D3" s="72"/>
      <c r="E3" s="70"/>
      <c r="F3" s="70"/>
      <c r="G3" s="70"/>
      <c r="H3" s="70"/>
      <c r="I3" s="70"/>
      <c r="J3" s="70"/>
      <c r="K3" s="70"/>
      <c r="L3" s="70"/>
      <c r="M3" s="70"/>
      <c r="N3" s="70"/>
      <c r="O3" s="70"/>
      <c r="P3" s="70"/>
      <c r="Q3" s="70"/>
      <c r="R3" s="70"/>
      <c r="S3" s="70"/>
      <c r="T3" s="70"/>
      <c r="U3" s="70"/>
    </row>
    <row r="4" spans="1:24" ht="7.5" customHeight="1">
      <c r="A4" s="1"/>
      <c r="H4" s="104"/>
      <c r="I4" s="104"/>
      <c r="J4" s="104"/>
      <c r="K4" s="297"/>
      <c r="L4" s="297"/>
      <c r="M4" s="297"/>
      <c r="N4" s="297"/>
      <c r="O4" s="297"/>
      <c r="P4" s="297"/>
      <c r="Q4" s="297"/>
      <c r="R4" s="297"/>
      <c r="S4" s="297"/>
      <c r="T4" s="297"/>
      <c r="U4" s="297"/>
      <c r="V4" s="297"/>
      <c r="W4" s="297"/>
      <c r="X4" s="297"/>
    </row>
    <row r="5" spans="1:24" s="413" customFormat="1" ht="20.25">
      <c r="A5" s="3" t="s">
        <v>169</v>
      </c>
      <c r="C5" s="395"/>
      <c r="D5" s="395"/>
      <c r="E5" s="395"/>
      <c r="F5" s="395"/>
      <c r="G5" s="395"/>
      <c r="H5" s="395"/>
      <c r="I5" s="343"/>
      <c r="J5" s="343"/>
      <c r="K5" s="343"/>
      <c r="L5" s="343"/>
      <c r="M5" s="343"/>
      <c r="N5" s="343"/>
      <c r="O5" s="343"/>
      <c r="P5" s="343"/>
      <c r="Q5" s="343"/>
    </row>
    <row r="6" spans="1:24" s="413" customFormat="1" ht="14.25" customHeight="1" thickBot="1">
      <c r="B6" s="126"/>
      <c r="C6" s="395"/>
      <c r="D6" s="395"/>
      <c r="E6" s="395"/>
      <c r="F6" s="395"/>
      <c r="G6" s="395"/>
      <c r="H6" s="395"/>
      <c r="I6" s="343"/>
      <c r="J6" s="343"/>
      <c r="K6" s="343"/>
      <c r="L6" s="343"/>
      <c r="M6" s="343"/>
      <c r="N6" s="343"/>
      <c r="O6" s="343"/>
      <c r="P6" s="343"/>
      <c r="Q6" s="343"/>
    </row>
    <row r="7" spans="1:24" s="413" customFormat="1" ht="15.75" thickBot="1">
      <c r="B7" s="395"/>
      <c r="C7" s="395"/>
      <c r="D7" s="395"/>
      <c r="E7" s="870" t="s">
        <v>511</v>
      </c>
      <c r="F7" s="498"/>
      <c r="G7" s="498"/>
      <c r="H7" s="498"/>
      <c r="I7" s="498"/>
      <c r="J7" s="498"/>
      <c r="K7" s="498"/>
      <c r="L7" s="498"/>
      <c r="M7" s="498"/>
      <c r="N7" s="498"/>
      <c r="O7" s="498"/>
      <c r="P7" s="498"/>
      <c r="Q7" s="498"/>
      <c r="R7" s="498"/>
      <c r="S7" s="498"/>
      <c r="T7" s="1716"/>
    </row>
    <row r="8" spans="1:24" s="413" customFormat="1" ht="45.75" customHeight="1" thickBot="1">
      <c r="B8" s="870" t="s">
        <v>105</v>
      </c>
      <c r="C8" s="870"/>
      <c r="D8" s="1717" t="s">
        <v>843</v>
      </c>
      <c r="E8" s="1718" t="s">
        <v>764</v>
      </c>
      <c r="F8" s="1720" t="s">
        <v>1175</v>
      </c>
      <c r="G8" s="1719" t="s">
        <v>1176</v>
      </c>
      <c r="H8" s="2138" t="s">
        <v>512</v>
      </c>
      <c r="I8" s="1720" t="s">
        <v>1175</v>
      </c>
      <c r="J8" s="1719" t="s">
        <v>1176</v>
      </c>
      <c r="K8" s="2138" t="s">
        <v>512</v>
      </c>
      <c r="L8" s="1720" t="s">
        <v>1175</v>
      </c>
      <c r="M8" s="1719" t="s">
        <v>1176</v>
      </c>
      <c r="N8" s="2138" t="s">
        <v>512</v>
      </c>
      <c r="O8" s="1720" t="s">
        <v>1175</v>
      </c>
      <c r="P8" s="1719" t="s">
        <v>1176</v>
      </c>
      <c r="Q8" s="2138" t="s">
        <v>512</v>
      </c>
      <c r="R8" s="1720" t="s">
        <v>1175</v>
      </c>
      <c r="S8" s="1719" t="s">
        <v>1176</v>
      </c>
      <c r="T8" s="2138" t="s">
        <v>512</v>
      </c>
    </row>
    <row r="9" spans="1:24" s="413" customFormat="1" ht="15.75" thickBot="1">
      <c r="B9" s="870" t="s">
        <v>230</v>
      </c>
      <c r="C9" s="498"/>
      <c r="D9" s="1003" t="s">
        <v>1168</v>
      </c>
      <c r="E9" s="1721" t="s">
        <v>1168</v>
      </c>
      <c r="F9" s="1722"/>
      <c r="G9" s="1723" t="s">
        <v>1168</v>
      </c>
      <c r="H9" s="1724"/>
      <c r="I9" s="1722"/>
      <c r="J9" s="1723" t="s">
        <v>1168</v>
      </c>
      <c r="K9" s="1724"/>
      <c r="L9" s="1722"/>
      <c r="M9" s="1723" t="s">
        <v>1168</v>
      </c>
      <c r="N9" s="1724"/>
      <c r="O9" s="1722"/>
      <c r="P9" s="1723" t="s">
        <v>1168</v>
      </c>
      <c r="Q9" s="1724"/>
      <c r="R9" s="1722"/>
      <c r="S9" s="1723" t="s">
        <v>1168</v>
      </c>
      <c r="T9" s="1724"/>
    </row>
    <row r="10" spans="1:24">
      <c r="B10" s="1725" t="s">
        <v>743</v>
      </c>
      <c r="C10" s="1726"/>
      <c r="D10" s="1727">
        <f>SUM(E10,G10,J10,M10,P10,S10)</f>
        <v>0</v>
      </c>
      <c r="E10" s="1728"/>
      <c r="F10" s="2275"/>
      <c r="G10" s="1729"/>
      <c r="H10" s="2277"/>
      <c r="I10" s="1731"/>
      <c r="J10" s="1710"/>
      <c r="K10" s="1730"/>
      <c r="L10" s="2276"/>
      <c r="M10" s="1710"/>
      <c r="N10" s="2277"/>
      <c r="O10" s="2276"/>
      <c r="P10" s="1710"/>
      <c r="Q10" s="2277"/>
      <c r="R10" s="1731"/>
      <c r="S10" s="1710"/>
      <c r="T10" s="1730"/>
    </row>
    <row r="11" spans="1:24">
      <c r="B11" s="1732" t="s">
        <v>440</v>
      </c>
      <c r="C11" s="1387"/>
      <c r="D11" s="1727">
        <f t="shared" ref="D11:D17" si="0">SUM(E11,G11,J11,M11,P11,S11)</f>
        <v>0</v>
      </c>
      <c r="E11" s="1728"/>
      <c r="F11" s="1731"/>
      <c r="G11" s="1710"/>
      <c r="H11" s="1730"/>
      <c r="I11" s="1731"/>
      <c r="J11" s="1710"/>
      <c r="K11" s="1730"/>
      <c r="L11" s="1731"/>
      <c r="M11" s="1710"/>
      <c r="N11" s="1730"/>
      <c r="O11" s="1731"/>
      <c r="P11" s="1710"/>
      <c r="Q11" s="1730"/>
      <c r="R11" s="1731"/>
      <c r="S11" s="1710"/>
      <c r="T11" s="1730"/>
    </row>
    <row r="12" spans="1:24">
      <c r="B12" s="1732" t="s">
        <v>925</v>
      </c>
      <c r="C12" s="1387"/>
      <c r="D12" s="1727">
        <f t="shared" si="0"/>
        <v>0</v>
      </c>
      <c r="E12" s="1728"/>
      <c r="F12" s="2276"/>
      <c r="G12" s="1710"/>
      <c r="H12" s="2277"/>
      <c r="I12" s="1731"/>
      <c r="J12" s="1710"/>
      <c r="K12" s="1730"/>
      <c r="L12" s="1731"/>
      <c r="M12" s="1710"/>
      <c r="N12" s="1730"/>
      <c r="O12" s="1731"/>
      <c r="P12" s="1710"/>
      <c r="Q12" s="1730"/>
      <c r="R12" s="1731"/>
      <c r="S12" s="1710"/>
      <c r="T12" s="1730"/>
    </row>
    <row r="13" spans="1:24">
      <c r="B13" s="1732" t="s">
        <v>718</v>
      </c>
      <c r="C13" s="1387"/>
      <c r="D13" s="1727">
        <f t="shared" si="0"/>
        <v>0</v>
      </c>
      <c r="E13" s="1728"/>
      <c r="F13" s="2276"/>
      <c r="G13" s="1710"/>
      <c r="H13" s="2277"/>
      <c r="I13" s="1731"/>
      <c r="J13" s="1710"/>
      <c r="K13" s="1730"/>
      <c r="L13" s="1731"/>
      <c r="M13" s="1710"/>
      <c r="N13" s="1730"/>
      <c r="O13" s="1731"/>
      <c r="P13" s="1710"/>
      <c r="Q13" s="1730"/>
      <c r="R13" s="1731"/>
      <c r="S13" s="1710"/>
      <c r="T13" s="1730"/>
    </row>
    <row r="14" spans="1:24">
      <c r="B14" s="1732" t="s">
        <v>719</v>
      </c>
      <c r="C14" s="1387"/>
      <c r="D14" s="1727">
        <f t="shared" si="0"/>
        <v>0</v>
      </c>
      <c r="E14" s="1728"/>
      <c r="F14" s="1731"/>
      <c r="G14" s="1710"/>
      <c r="H14" s="1730"/>
      <c r="I14" s="1731"/>
      <c r="J14" s="1710"/>
      <c r="K14" s="1730"/>
      <c r="L14" s="1731"/>
      <c r="M14" s="1710"/>
      <c r="N14" s="1730"/>
      <c r="O14" s="1731"/>
      <c r="P14" s="1710"/>
      <c r="Q14" s="1730"/>
      <c r="R14" s="1731"/>
      <c r="S14" s="1710"/>
      <c r="T14" s="1730"/>
    </row>
    <row r="15" spans="1:24">
      <c r="B15" s="1732" t="s">
        <v>198</v>
      </c>
      <c r="C15" s="1387"/>
      <c r="D15" s="1727">
        <f t="shared" si="0"/>
        <v>0</v>
      </c>
      <c r="E15" s="1728"/>
      <c r="F15" s="2276"/>
      <c r="G15" s="1710"/>
      <c r="H15" s="2277"/>
      <c r="I15" s="1731"/>
      <c r="J15" s="1710"/>
      <c r="K15" s="1730"/>
      <c r="L15" s="1731"/>
      <c r="M15" s="1710"/>
      <c r="N15" s="1730"/>
      <c r="O15" s="1731"/>
      <c r="P15" s="1710"/>
      <c r="Q15" s="1730"/>
      <c r="R15" s="1731"/>
      <c r="S15" s="1710"/>
      <c r="T15" s="1730"/>
    </row>
    <row r="16" spans="1:24">
      <c r="B16" s="1732" t="s">
        <v>405</v>
      </c>
      <c r="C16" s="1387"/>
      <c r="D16" s="1727">
        <f t="shared" si="0"/>
        <v>0</v>
      </c>
      <c r="E16" s="1733"/>
      <c r="F16" s="1731"/>
      <c r="G16" s="1710"/>
      <c r="H16" s="1730"/>
      <c r="I16" s="1731"/>
      <c r="J16" s="1710"/>
      <c r="K16" s="1730"/>
      <c r="L16" s="1731"/>
      <c r="M16" s="1710"/>
      <c r="N16" s="1730"/>
      <c r="O16" s="1731"/>
      <c r="P16" s="1710"/>
      <c r="Q16" s="1730"/>
      <c r="R16" s="1731"/>
      <c r="S16" s="1710"/>
      <c r="T16" s="1730"/>
      <c r="U16" s="1734" t="str">
        <f>IF(ABS(D16-'2.2 Detailed Cost Matrix'!AC123)&lt;0.1,"OK","error")</f>
        <v>OK</v>
      </c>
    </row>
    <row r="17" spans="2:21" ht="15" thickBot="1">
      <c r="B17" s="1735" t="s">
        <v>882</v>
      </c>
      <c r="C17" s="1736"/>
      <c r="D17" s="1727">
        <f t="shared" si="0"/>
        <v>0</v>
      </c>
      <c r="E17" s="1728"/>
      <c r="F17" s="1737"/>
      <c r="G17" s="1738"/>
      <c r="H17" s="1739"/>
      <c r="I17" s="1737"/>
      <c r="J17" s="1738"/>
      <c r="K17" s="1739"/>
      <c r="L17" s="1737"/>
      <c r="M17" s="1738"/>
      <c r="N17" s="1739"/>
      <c r="O17" s="1737"/>
      <c r="P17" s="1738"/>
      <c r="Q17" s="1739"/>
      <c r="R17" s="1737"/>
      <c r="S17" s="1738"/>
      <c r="T17" s="1739"/>
      <c r="U17" s="1734" t="str">
        <f>IF(ABS(D17-'2.2 Detailed Cost Matrix'!AC137)&lt;0.1,"OK","error")</f>
        <v>OK</v>
      </c>
    </row>
    <row r="18" spans="2:21" s="413" customFormat="1" ht="15.75" thickBot="1">
      <c r="B18" s="1740" t="s">
        <v>1061</v>
      </c>
      <c r="C18" s="1741"/>
      <c r="D18" s="1742">
        <f>SUM(D10:D17)</f>
        <v>0</v>
      </c>
      <c r="E18" s="1743">
        <f>SUM(E10:E17)</f>
        <v>0</v>
      </c>
      <c r="F18" s="1744"/>
      <c r="G18" s="977">
        <f>SUM(G10:G17)</f>
        <v>0</v>
      </c>
      <c r="H18" s="1745"/>
      <c r="I18" s="1744"/>
      <c r="J18" s="977">
        <f>SUM(J10:J17)</f>
        <v>0</v>
      </c>
      <c r="K18" s="1746"/>
      <c r="L18" s="1744"/>
      <c r="M18" s="977">
        <f>SUM(M10:M17)</f>
        <v>0</v>
      </c>
      <c r="N18" s="1746"/>
      <c r="O18" s="1744"/>
      <c r="P18" s="977">
        <f>SUM(P10:P17)</f>
        <v>0</v>
      </c>
      <c r="Q18" s="1746"/>
      <c r="R18" s="1744"/>
      <c r="S18" s="977">
        <f>SUM(S10:S17)</f>
        <v>0</v>
      </c>
      <c r="T18" s="1746"/>
    </row>
    <row r="19" spans="2:21" ht="15.75" thickBot="1">
      <c r="B19" s="1709"/>
      <c r="C19" s="397"/>
      <c r="D19" s="1747" t="str">
        <f>IF(ABS(D18-'2.2 Detailed Cost Matrix'!AC151)&lt;0.1,"OK","error")</f>
        <v>OK</v>
      </c>
      <c r="E19" s="1747"/>
      <c r="F19" s="397"/>
      <c r="G19" s="461"/>
      <c r="J19" s="461"/>
      <c r="M19" s="461"/>
      <c r="P19" s="461"/>
      <c r="S19" s="461"/>
    </row>
    <row r="20" spans="2:21" ht="39.75" customHeight="1" thickBot="1">
      <c r="B20" s="2924" t="s">
        <v>106</v>
      </c>
      <c r="C20" s="2925"/>
      <c r="D20" s="1717" t="s">
        <v>843</v>
      </c>
      <c r="E20" s="1718" t="s">
        <v>764</v>
      </c>
      <c r="F20" s="1720" t="s">
        <v>1175</v>
      </c>
      <c r="G20" s="1719" t="s">
        <v>1176</v>
      </c>
      <c r="H20" s="2138" t="s">
        <v>512</v>
      </c>
      <c r="I20" s="1720" t="s">
        <v>1175</v>
      </c>
      <c r="J20" s="1719" t="s">
        <v>1176</v>
      </c>
      <c r="K20" s="2138" t="s">
        <v>512</v>
      </c>
      <c r="L20" s="1720" t="s">
        <v>1175</v>
      </c>
      <c r="M20" s="1719" t="s">
        <v>1176</v>
      </c>
      <c r="N20" s="2138" t="s">
        <v>512</v>
      </c>
      <c r="O20" s="1720" t="s">
        <v>1175</v>
      </c>
      <c r="P20" s="1719" t="s">
        <v>1176</v>
      </c>
      <c r="Q20" s="2138" t="s">
        <v>512</v>
      </c>
      <c r="R20" s="1720" t="s">
        <v>1175</v>
      </c>
      <c r="S20" s="1719" t="s">
        <v>1176</v>
      </c>
      <c r="T20" s="2138" t="s">
        <v>512</v>
      </c>
    </row>
    <row r="21" spans="2:21" ht="15.75" thickBot="1">
      <c r="B21" s="870"/>
      <c r="C21" s="498"/>
      <c r="D21" s="1003" t="s">
        <v>1168</v>
      </c>
      <c r="E21" s="1721" t="s">
        <v>1168</v>
      </c>
      <c r="F21" s="1722"/>
      <c r="G21" s="1723" t="s">
        <v>1168</v>
      </c>
      <c r="H21" s="1724"/>
      <c r="I21" s="1722"/>
      <c r="J21" s="1723" t="s">
        <v>1168</v>
      </c>
      <c r="K21" s="1724"/>
      <c r="L21" s="1722"/>
      <c r="M21" s="1723" t="s">
        <v>1168</v>
      </c>
      <c r="N21" s="1724"/>
      <c r="O21" s="1722"/>
      <c r="P21" s="1723" t="s">
        <v>1168</v>
      </c>
      <c r="Q21" s="1724"/>
      <c r="R21" s="1722"/>
      <c r="S21" s="1723" t="s">
        <v>1168</v>
      </c>
      <c r="T21" s="1724"/>
    </row>
    <row r="22" spans="2:21">
      <c r="B22" s="1367" t="s">
        <v>317</v>
      </c>
      <c r="C22" s="343"/>
      <c r="D22" s="1727">
        <f t="shared" ref="D22:D39" si="1">SUM(E22,G22,J22,M22,P22,S22)</f>
        <v>0</v>
      </c>
      <c r="E22" s="1728"/>
      <c r="F22" s="2276"/>
      <c r="G22" s="1729"/>
      <c r="H22" s="2277"/>
      <c r="I22" s="2276"/>
      <c r="J22" s="1710"/>
      <c r="K22" s="2277"/>
      <c r="L22" s="2276"/>
      <c r="M22" s="1710"/>
      <c r="N22" s="2277"/>
      <c r="O22" s="2276"/>
      <c r="P22" s="800"/>
      <c r="Q22" s="2277"/>
      <c r="R22" s="1731"/>
      <c r="S22" s="1710"/>
      <c r="T22" s="1730"/>
    </row>
    <row r="23" spans="2:21">
      <c r="B23" s="1367" t="s">
        <v>682</v>
      </c>
      <c r="C23" s="343"/>
      <c r="D23" s="1727">
        <f t="shared" si="1"/>
        <v>0</v>
      </c>
      <c r="E23" s="1728"/>
      <c r="F23" s="1731"/>
      <c r="G23" s="1710"/>
      <c r="H23" s="1730"/>
      <c r="I23" s="1731"/>
      <c r="J23" s="1710"/>
      <c r="K23" s="1730"/>
      <c r="L23" s="1731"/>
      <c r="M23" s="1710"/>
      <c r="N23" s="1730"/>
      <c r="O23" s="1731"/>
      <c r="P23" s="800"/>
      <c r="Q23" s="1730"/>
      <c r="R23" s="1731"/>
      <c r="S23" s="1710"/>
      <c r="T23" s="1730"/>
    </row>
    <row r="24" spans="2:21">
      <c r="B24" s="1732" t="s">
        <v>432</v>
      </c>
      <c r="C24" s="343"/>
      <c r="D24" s="1727">
        <f t="shared" si="1"/>
        <v>0</v>
      </c>
      <c r="E24" s="1728"/>
      <c r="F24" s="2276"/>
      <c r="G24" s="1710"/>
      <c r="H24" s="2277"/>
      <c r="I24" s="1731"/>
      <c r="J24" s="1710"/>
      <c r="K24" s="1730"/>
      <c r="L24" s="2276"/>
      <c r="M24" s="1710"/>
      <c r="N24" s="2277"/>
      <c r="O24" s="1731"/>
      <c r="P24" s="800"/>
      <c r="Q24" s="1730"/>
      <c r="R24" s="1731"/>
      <c r="S24" s="1710"/>
      <c r="T24" s="1730"/>
    </row>
    <row r="25" spans="2:21">
      <c r="B25" s="1748" t="s">
        <v>318</v>
      </c>
      <c r="C25" s="343"/>
      <c r="D25" s="1727">
        <f t="shared" si="1"/>
        <v>0</v>
      </c>
      <c r="E25" s="1728"/>
      <c r="F25" s="2276"/>
      <c r="G25" s="1710"/>
      <c r="H25" s="2277"/>
      <c r="I25" s="1731"/>
      <c r="J25" s="1710"/>
      <c r="K25" s="1730"/>
      <c r="L25" s="1731"/>
      <c r="M25" s="1710"/>
      <c r="N25" s="1730"/>
      <c r="O25" s="1731"/>
      <c r="P25" s="800"/>
      <c r="Q25" s="1730"/>
      <c r="R25" s="1731"/>
      <c r="S25" s="1710"/>
      <c r="T25" s="1730"/>
    </row>
    <row r="26" spans="2:21">
      <c r="B26" s="1748" t="s">
        <v>612</v>
      </c>
      <c r="C26" s="343"/>
      <c r="D26" s="1727">
        <f t="shared" si="1"/>
        <v>0</v>
      </c>
      <c r="E26" s="1728"/>
      <c r="F26" s="2276"/>
      <c r="G26" s="1710"/>
      <c r="H26" s="2277"/>
      <c r="I26" s="1731"/>
      <c r="J26" s="1710"/>
      <c r="K26" s="1730"/>
      <c r="L26" s="1731"/>
      <c r="M26" s="1710"/>
      <c r="N26" s="1730"/>
      <c r="O26" s="1731"/>
      <c r="P26" s="800"/>
      <c r="Q26" s="1730"/>
      <c r="R26" s="1731"/>
      <c r="S26" s="1710"/>
      <c r="T26" s="1730"/>
    </row>
    <row r="27" spans="2:21">
      <c r="B27" s="1367" t="s">
        <v>881</v>
      </c>
      <c r="C27" s="1749"/>
      <c r="D27" s="1727">
        <f>SUM(E27,G27,J27,M27,P27,S27)</f>
        <v>0</v>
      </c>
      <c r="E27" s="1728"/>
      <c r="F27" s="1731"/>
      <c r="G27" s="1710"/>
      <c r="H27" s="1730"/>
      <c r="I27" s="1731"/>
      <c r="J27" s="1710"/>
      <c r="K27" s="1730"/>
      <c r="L27" s="1731"/>
      <c r="M27" s="1710"/>
      <c r="N27" s="1730"/>
      <c r="O27" s="1731"/>
      <c r="P27" s="800"/>
      <c r="Q27" s="1730"/>
      <c r="R27" s="1731"/>
      <c r="S27" s="1710"/>
      <c r="T27" s="1730"/>
    </row>
    <row r="28" spans="2:21">
      <c r="B28" s="1367" t="s">
        <v>1074</v>
      </c>
      <c r="C28" s="1749"/>
      <c r="D28" s="1727">
        <f>SUM(E28,G28,J28,M28,P28,S28)</f>
        <v>0</v>
      </c>
      <c r="E28" s="1728"/>
      <c r="F28" s="1731"/>
      <c r="G28" s="1710"/>
      <c r="H28" s="1730"/>
      <c r="I28" s="2276"/>
      <c r="J28" s="1710"/>
      <c r="K28" s="2277"/>
      <c r="L28" s="2276"/>
      <c r="M28" s="1710"/>
      <c r="N28" s="2277"/>
      <c r="O28" s="2276"/>
      <c r="P28" s="800"/>
      <c r="Q28" s="2277"/>
      <c r="R28" s="1731"/>
      <c r="S28" s="1710"/>
      <c r="T28" s="1730"/>
    </row>
    <row r="29" spans="2:21">
      <c r="B29" s="1750" t="s">
        <v>294</v>
      </c>
      <c r="C29" s="1751"/>
      <c r="D29" s="1727">
        <f>SUM(E29,G29,J29,M29,P29,S29)</f>
        <v>0</v>
      </c>
      <c r="E29" s="1728"/>
      <c r="F29" s="1731"/>
      <c r="G29" s="1710"/>
      <c r="H29" s="1730"/>
      <c r="I29" s="1731"/>
      <c r="J29" s="1710"/>
      <c r="K29" s="1730"/>
      <c r="L29" s="1731"/>
      <c r="M29" s="1710"/>
      <c r="N29" s="1730"/>
      <c r="O29" s="1731"/>
      <c r="P29" s="800"/>
      <c r="Q29" s="1730"/>
      <c r="R29" s="1731"/>
      <c r="S29" s="1710"/>
      <c r="T29" s="1730"/>
    </row>
    <row r="30" spans="2:21" ht="28.5" customHeight="1">
      <c r="B30" s="2928" t="s">
        <v>39</v>
      </c>
      <c r="C30" s="2929"/>
      <c r="D30" s="1727">
        <f t="shared" si="1"/>
        <v>0</v>
      </c>
      <c r="E30" s="1728"/>
      <c r="F30" s="1731"/>
      <c r="G30" s="1710"/>
      <c r="H30" s="1730"/>
      <c r="I30" s="2276"/>
      <c r="J30" s="1710"/>
      <c r="K30" s="2277"/>
      <c r="L30" s="1731"/>
      <c r="M30" s="1710"/>
      <c r="N30" s="1730"/>
      <c r="O30" s="1731"/>
      <c r="P30" s="800"/>
      <c r="Q30" s="1730"/>
      <c r="R30" s="1731"/>
      <c r="S30" s="1710"/>
      <c r="T30" s="1730"/>
    </row>
    <row r="31" spans="2:21">
      <c r="B31" s="1752" t="s">
        <v>1180</v>
      </c>
      <c r="C31" s="491"/>
      <c r="D31" s="1727">
        <f t="shared" si="1"/>
        <v>0</v>
      </c>
      <c r="E31" s="1728"/>
      <c r="F31" s="1731"/>
      <c r="G31" s="1710"/>
      <c r="H31" s="1730"/>
      <c r="I31" s="2276"/>
      <c r="J31" s="1710"/>
      <c r="K31" s="1730"/>
      <c r="L31" s="1731"/>
      <c r="M31" s="1710"/>
      <c r="N31" s="1730"/>
      <c r="O31" s="1731"/>
      <c r="P31" s="800"/>
      <c r="Q31" s="1730"/>
      <c r="R31" s="2276"/>
      <c r="S31" s="1710"/>
      <c r="T31" s="2277"/>
      <c r="U31" s="1734"/>
    </row>
    <row r="32" spans="2:21" ht="30" customHeight="1">
      <c r="B32" s="2926" t="s">
        <v>1169</v>
      </c>
      <c r="C32" s="2927"/>
      <c r="D32" s="1727">
        <f t="shared" si="1"/>
        <v>0</v>
      </c>
      <c r="E32" s="1728"/>
      <c r="F32" s="1731"/>
      <c r="G32" s="1710"/>
      <c r="H32" s="1730"/>
      <c r="I32" s="1731"/>
      <c r="J32" s="1710"/>
      <c r="K32" s="1730"/>
      <c r="L32" s="1731"/>
      <c r="M32" s="1710"/>
      <c r="N32" s="1730"/>
      <c r="O32" s="1731"/>
      <c r="P32" s="800"/>
      <c r="Q32" s="1730"/>
      <c r="R32" s="2276"/>
      <c r="S32" s="1710"/>
      <c r="T32" s="2277"/>
      <c r="U32" s="1734"/>
    </row>
    <row r="33" spans="2:21" ht="16.5" customHeight="1">
      <c r="B33" s="1752" t="s">
        <v>986</v>
      </c>
      <c r="C33" s="896"/>
      <c r="D33" s="1727">
        <f t="shared" si="1"/>
        <v>0</v>
      </c>
      <c r="E33" s="1728"/>
      <c r="F33" s="1731"/>
      <c r="G33" s="1710"/>
      <c r="H33" s="1730"/>
      <c r="I33" s="2276"/>
      <c r="J33" s="1710"/>
      <c r="K33" s="2277"/>
      <c r="L33" s="2276"/>
      <c r="M33" s="1710"/>
      <c r="N33" s="2277"/>
      <c r="O33" s="2276"/>
      <c r="P33" s="800"/>
      <c r="Q33" s="2277"/>
      <c r="R33" s="2276"/>
      <c r="S33" s="1710"/>
      <c r="T33" s="1730"/>
      <c r="U33" s="1734"/>
    </row>
    <row r="34" spans="2:21" ht="16.5" customHeight="1">
      <c r="B34" s="1752" t="s">
        <v>151</v>
      </c>
      <c r="C34" s="896"/>
      <c r="D34" s="1727">
        <f t="shared" si="1"/>
        <v>0</v>
      </c>
      <c r="E34" s="1728"/>
      <c r="F34" s="1731"/>
      <c r="G34" s="1710"/>
      <c r="H34" s="1730"/>
      <c r="I34" s="1731"/>
      <c r="J34" s="1710"/>
      <c r="K34" s="1730"/>
      <c r="L34" s="1731"/>
      <c r="M34" s="1710"/>
      <c r="N34" s="1730"/>
      <c r="O34" s="1731"/>
      <c r="P34" s="1710"/>
      <c r="Q34" s="1730"/>
      <c r="R34" s="2276"/>
      <c r="S34" s="1710"/>
      <c r="T34" s="1730"/>
      <c r="U34" s="1734"/>
    </row>
    <row r="35" spans="2:21">
      <c r="B35" s="1752" t="s">
        <v>399</v>
      </c>
      <c r="C35" s="491"/>
      <c r="D35" s="1727">
        <f t="shared" si="1"/>
        <v>0</v>
      </c>
      <c r="E35" s="1733"/>
      <c r="F35" s="1731"/>
      <c r="G35" s="1710"/>
      <c r="H35" s="1730"/>
      <c r="I35" s="1731"/>
      <c r="J35" s="1710"/>
      <c r="K35" s="1730"/>
      <c r="L35" s="1731"/>
      <c r="M35" s="1710"/>
      <c r="N35" s="1730"/>
      <c r="O35" s="1731"/>
      <c r="P35" s="1710"/>
      <c r="Q35" s="1730"/>
      <c r="R35" s="2276"/>
      <c r="S35" s="1710"/>
      <c r="T35" s="2277"/>
      <c r="U35" s="1734"/>
    </row>
    <row r="36" spans="2:21">
      <c r="B36" s="1752" t="s">
        <v>32</v>
      </c>
      <c r="C36" s="491"/>
      <c r="D36" s="1727">
        <f t="shared" si="1"/>
        <v>0</v>
      </c>
      <c r="E36" s="1728"/>
      <c r="F36" s="1731"/>
      <c r="G36" s="1710"/>
      <c r="H36" s="1730"/>
      <c r="I36" s="1731"/>
      <c r="J36" s="1710"/>
      <c r="K36" s="1730"/>
      <c r="L36" s="1731"/>
      <c r="M36" s="1710"/>
      <c r="N36" s="1730"/>
      <c r="O36" s="1731"/>
      <c r="P36" s="1710"/>
      <c r="Q36" s="1730"/>
      <c r="R36" s="1731"/>
      <c r="S36" s="1710"/>
      <c r="T36" s="1730"/>
      <c r="U36" s="1734"/>
    </row>
    <row r="37" spans="2:21">
      <c r="B37" s="1732" t="s">
        <v>198</v>
      </c>
      <c r="C37" s="491"/>
      <c r="D37" s="1727">
        <f t="shared" si="1"/>
        <v>0</v>
      </c>
      <c r="E37" s="1728"/>
      <c r="F37" s="2276"/>
      <c r="G37" s="1710"/>
      <c r="H37" s="2277"/>
      <c r="I37" s="1731"/>
      <c r="J37" s="1710"/>
      <c r="K37" s="1730"/>
      <c r="L37" s="1731"/>
      <c r="M37" s="1710"/>
      <c r="N37" s="1730"/>
      <c r="O37" s="1731"/>
      <c r="P37" s="1710"/>
      <c r="Q37" s="1730"/>
      <c r="R37" s="1731"/>
      <c r="S37" s="1710"/>
      <c r="T37" s="1730"/>
      <c r="U37" s="1734"/>
    </row>
    <row r="38" spans="2:21">
      <c r="B38" s="1732" t="s">
        <v>400</v>
      </c>
      <c r="C38" s="1749"/>
      <c r="D38" s="1727">
        <f t="shared" si="1"/>
        <v>0</v>
      </c>
      <c r="E38" s="1733"/>
      <c r="F38" s="1731"/>
      <c r="G38" s="1710"/>
      <c r="H38" s="1730"/>
      <c r="I38" s="1731"/>
      <c r="J38" s="1710"/>
      <c r="K38" s="1730"/>
      <c r="L38" s="1731"/>
      <c r="M38" s="1710"/>
      <c r="N38" s="1730"/>
      <c r="O38" s="1731"/>
      <c r="P38" s="1710"/>
      <c r="Q38" s="1730"/>
      <c r="R38" s="1731"/>
      <c r="S38" s="1710"/>
      <c r="T38" s="1730"/>
      <c r="U38" s="1734" t="str">
        <f>IF(ABS(SUM(D35,D38)-'2.2 Detailed Cost Matrix'!AB123)&lt;0.1,"OK","error")</f>
        <v>OK</v>
      </c>
    </row>
    <row r="39" spans="2:21" ht="15" thickBot="1">
      <c r="B39" s="1367" t="s">
        <v>882</v>
      </c>
      <c r="C39" s="1749"/>
      <c r="D39" s="1727">
        <f t="shared" si="1"/>
        <v>0</v>
      </c>
      <c r="E39" s="1728"/>
      <c r="F39" s="1706"/>
      <c r="G39" s="1738"/>
      <c r="H39" s="1739"/>
      <c r="I39" s="1737"/>
      <c r="J39" s="1738"/>
      <c r="K39" s="1739"/>
      <c r="L39" s="1737"/>
      <c r="M39" s="1738"/>
      <c r="N39" s="1739"/>
      <c r="O39" s="1737"/>
      <c r="P39" s="1738"/>
      <c r="Q39" s="1739"/>
      <c r="R39" s="1737"/>
      <c r="S39" s="1738"/>
      <c r="T39" s="1739"/>
      <c r="U39" s="1734" t="str">
        <f>IF(ABS(D39-'2.2 Detailed Cost Matrix'!AB137)&lt;0.1,"OK","error")</f>
        <v>OK</v>
      </c>
    </row>
    <row r="40" spans="2:21" ht="15.75" thickBot="1">
      <c r="B40" s="1740" t="s">
        <v>955</v>
      </c>
      <c r="C40" s="1753"/>
      <c r="D40" s="1743">
        <f>SUM(D22:D39)</f>
        <v>0</v>
      </c>
      <c r="E40" s="1743">
        <f>SUM(E22:E39)</f>
        <v>0</v>
      </c>
      <c r="F40" s="1744"/>
      <c r="G40" s="977">
        <f>SUM(G22:G39)</f>
        <v>0</v>
      </c>
      <c r="H40" s="1746"/>
      <c r="I40" s="1744"/>
      <c r="J40" s="977">
        <f>SUM(J22:J39)</f>
        <v>0</v>
      </c>
      <c r="K40" s="1746"/>
      <c r="L40" s="1744"/>
      <c r="M40" s="977">
        <f>SUM(M22:M39)</f>
        <v>0</v>
      </c>
      <c r="N40" s="1746"/>
      <c r="O40" s="1744"/>
      <c r="P40" s="977">
        <f>SUM(P22:P39)</f>
        <v>0</v>
      </c>
      <c r="Q40" s="1746"/>
      <c r="R40" s="1744"/>
      <c r="S40" s="977">
        <f>SUM(S22:S39)</f>
        <v>0</v>
      </c>
      <c r="T40" s="1746"/>
    </row>
    <row r="41" spans="2:21" ht="15.75" thickBot="1">
      <c r="B41" s="1709"/>
      <c r="C41" s="397"/>
      <c r="D41" s="1747" t="str">
        <f>IF(ABS(D40-'2.2 Detailed Cost Matrix'!AB151)&lt;0.1,"OK","error")</f>
        <v>OK</v>
      </c>
      <c r="E41" s="1747" t="str">
        <f>IF(ABS(E40-SUM('2.2 Detailed Cost Matrix'!AB12,'2.2 Detailed Cost Matrix'!AB26,'2.2 Detailed Cost Matrix'!AB40,'2.2 Detailed Cost Matrix'!AB54,'2.2 Detailed Cost Matrix'!AB96,'2.2 Detailed Cost Matrix'!AB110,'2.2 Detailed Cost Matrix'!AB138))&lt;0.1,"OK","error")</f>
        <v>OK</v>
      </c>
      <c r="F41" s="397"/>
      <c r="G41" s="461"/>
      <c r="J41" s="461"/>
      <c r="M41" s="461"/>
      <c r="P41" s="461"/>
      <c r="S41" s="461"/>
    </row>
    <row r="42" spans="2:21" ht="15.75" thickBot="1">
      <c r="B42" s="870" t="s">
        <v>825</v>
      </c>
      <c r="C42" s="1365"/>
      <c r="D42" s="1365"/>
      <c r="E42" s="1366"/>
      <c r="F42" s="266"/>
      <c r="G42" s="266"/>
      <c r="H42" s="266"/>
      <c r="I42" s="266"/>
      <c r="J42" s="266"/>
      <c r="K42" s="266"/>
      <c r="L42" s="266"/>
      <c r="M42" s="266"/>
      <c r="N42" s="266"/>
      <c r="O42" s="266"/>
      <c r="P42" s="266"/>
      <c r="Q42" s="266"/>
      <c r="R42" s="266"/>
      <c r="S42" s="266"/>
      <c r="T42" s="104"/>
    </row>
    <row r="43" spans="2:21" ht="15" thickBot="1">
      <c r="B43" s="1754" t="s">
        <v>770</v>
      </c>
      <c r="C43" s="1365" t="s">
        <v>513</v>
      </c>
      <c r="D43" s="1365"/>
      <c r="E43" s="1366"/>
      <c r="F43" s="266"/>
      <c r="G43" s="266"/>
      <c r="H43" s="266"/>
      <c r="I43" s="266"/>
      <c r="J43" s="266"/>
      <c r="K43" s="266"/>
      <c r="L43" s="266"/>
      <c r="M43" s="266"/>
      <c r="N43" s="266"/>
      <c r="O43" s="266"/>
      <c r="P43" s="266"/>
      <c r="Q43" s="266"/>
      <c r="R43" s="266"/>
      <c r="S43" s="266"/>
      <c r="T43" s="104"/>
    </row>
    <row r="44" spans="2:21">
      <c r="B44" s="1755" t="s">
        <v>514</v>
      </c>
      <c r="C44" s="2937"/>
      <c r="D44" s="2938"/>
      <c r="E44" s="2938"/>
      <c r="F44" s="2938"/>
      <c r="G44" s="2938"/>
      <c r="H44" s="2938"/>
      <c r="I44" s="2938"/>
      <c r="J44" s="2938"/>
      <c r="K44" s="2938"/>
      <c r="L44" s="2938"/>
      <c r="M44" s="2938"/>
      <c r="N44" s="2938"/>
      <c r="O44" s="2938"/>
      <c r="P44" s="2938"/>
      <c r="Q44" s="2938"/>
      <c r="R44" s="2938"/>
      <c r="S44" s="2938"/>
      <c r="T44" s="2939"/>
    </row>
    <row r="45" spans="2:21">
      <c r="B45" s="1756" t="s">
        <v>515</v>
      </c>
      <c r="C45" s="2940"/>
      <c r="D45" s="2931"/>
      <c r="E45" s="2931"/>
      <c r="F45" s="2931"/>
      <c r="G45" s="2931"/>
      <c r="H45" s="2931"/>
      <c r="I45" s="2931"/>
      <c r="J45" s="2931"/>
      <c r="K45" s="2931"/>
      <c r="L45" s="2931"/>
      <c r="M45" s="2931"/>
      <c r="N45" s="2931"/>
      <c r="O45" s="2931"/>
      <c r="P45" s="2931"/>
      <c r="Q45" s="2931"/>
      <c r="R45" s="2931"/>
      <c r="S45" s="2931"/>
      <c r="T45" s="2932"/>
    </row>
    <row r="46" spans="2:21">
      <c r="B46" s="1756" t="s">
        <v>516</v>
      </c>
      <c r="C46" s="2940"/>
      <c r="D46" s="2931"/>
      <c r="E46" s="2931"/>
      <c r="F46" s="2931"/>
      <c r="G46" s="2931"/>
      <c r="H46" s="2931"/>
      <c r="I46" s="2931"/>
      <c r="J46" s="2931"/>
      <c r="K46" s="2931"/>
      <c r="L46" s="2931"/>
      <c r="M46" s="2931"/>
      <c r="N46" s="2931"/>
      <c r="O46" s="2931"/>
      <c r="P46" s="2931"/>
      <c r="Q46" s="2931"/>
      <c r="R46" s="2931"/>
      <c r="S46" s="2931"/>
      <c r="T46" s="2932"/>
    </row>
    <row r="47" spans="2:21">
      <c r="B47" s="1756" t="s">
        <v>517</v>
      </c>
      <c r="C47" s="2930"/>
      <c r="D47" s="2931"/>
      <c r="E47" s="2931"/>
      <c r="F47" s="2931"/>
      <c r="G47" s="2931"/>
      <c r="H47" s="2931"/>
      <c r="I47" s="2931"/>
      <c r="J47" s="2931"/>
      <c r="K47" s="2931"/>
      <c r="L47" s="2931"/>
      <c r="M47" s="2931"/>
      <c r="N47" s="2931"/>
      <c r="O47" s="2931"/>
      <c r="P47" s="2931"/>
      <c r="Q47" s="2931"/>
      <c r="R47" s="2931"/>
      <c r="S47" s="2931"/>
      <c r="T47" s="2932"/>
    </row>
    <row r="48" spans="2:21">
      <c r="B48" s="1756" t="s">
        <v>518</v>
      </c>
      <c r="C48" s="2930"/>
      <c r="D48" s="2931"/>
      <c r="E48" s="2931"/>
      <c r="F48" s="2931"/>
      <c r="G48" s="2931"/>
      <c r="H48" s="2931"/>
      <c r="I48" s="2931"/>
      <c r="J48" s="2931"/>
      <c r="K48" s="2931"/>
      <c r="L48" s="2931"/>
      <c r="M48" s="2931"/>
      <c r="N48" s="2931"/>
      <c r="O48" s="2931"/>
      <c r="P48" s="2931"/>
      <c r="Q48" s="2931"/>
      <c r="R48" s="2931"/>
      <c r="S48" s="2931"/>
      <c r="T48" s="2932"/>
    </row>
    <row r="49" spans="2:20">
      <c r="B49" s="1756" t="s">
        <v>519</v>
      </c>
      <c r="C49" s="2930"/>
      <c r="D49" s="2931"/>
      <c r="E49" s="2931"/>
      <c r="F49" s="2931"/>
      <c r="G49" s="2931"/>
      <c r="H49" s="2931"/>
      <c r="I49" s="2931"/>
      <c r="J49" s="2931"/>
      <c r="K49" s="2931"/>
      <c r="L49" s="2931"/>
      <c r="M49" s="2931"/>
      <c r="N49" s="2931"/>
      <c r="O49" s="2931"/>
      <c r="P49" s="2931"/>
      <c r="Q49" s="2931"/>
      <c r="R49" s="2931"/>
      <c r="S49" s="2931"/>
      <c r="T49" s="2932"/>
    </row>
    <row r="50" spans="2:20">
      <c r="B50" s="1756" t="s">
        <v>520</v>
      </c>
      <c r="C50" s="2930"/>
      <c r="D50" s="2931"/>
      <c r="E50" s="2931"/>
      <c r="F50" s="2931"/>
      <c r="G50" s="2931"/>
      <c r="H50" s="2931"/>
      <c r="I50" s="2931"/>
      <c r="J50" s="2931"/>
      <c r="K50" s="2931"/>
      <c r="L50" s="2931"/>
      <c r="M50" s="2931"/>
      <c r="N50" s="2931"/>
      <c r="O50" s="2931"/>
      <c r="P50" s="2931"/>
      <c r="Q50" s="2931"/>
      <c r="R50" s="2931"/>
      <c r="S50" s="2931"/>
      <c r="T50" s="2932"/>
    </row>
    <row r="51" spans="2:20">
      <c r="B51" s="1756" t="s">
        <v>521</v>
      </c>
      <c r="C51" s="2930"/>
      <c r="D51" s="2931"/>
      <c r="E51" s="2931"/>
      <c r="F51" s="2931"/>
      <c r="G51" s="2931"/>
      <c r="H51" s="2931"/>
      <c r="I51" s="2931"/>
      <c r="J51" s="2931"/>
      <c r="K51" s="2931"/>
      <c r="L51" s="2931"/>
      <c r="M51" s="2931"/>
      <c r="N51" s="2931"/>
      <c r="O51" s="2931"/>
      <c r="P51" s="2931"/>
      <c r="Q51" s="2931"/>
      <c r="R51" s="2931"/>
      <c r="S51" s="2931"/>
      <c r="T51" s="2932"/>
    </row>
    <row r="52" spans="2:20">
      <c r="B52" s="1756" t="s">
        <v>522</v>
      </c>
      <c r="C52" s="2930"/>
      <c r="D52" s="2931"/>
      <c r="E52" s="2931"/>
      <c r="F52" s="2931"/>
      <c r="G52" s="2931"/>
      <c r="H52" s="2931"/>
      <c r="I52" s="2931"/>
      <c r="J52" s="2931"/>
      <c r="K52" s="2931"/>
      <c r="L52" s="2931"/>
      <c r="M52" s="2931"/>
      <c r="N52" s="2931"/>
      <c r="O52" s="2931"/>
      <c r="P52" s="2931"/>
      <c r="Q52" s="2931"/>
      <c r="R52" s="2931"/>
      <c r="S52" s="2931"/>
      <c r="T52" s="2932"/>
    </row>
    <row r="53" spans="2:20">
      <c r="B53" s="1756" t="s">
        <v>523</v>
      </c>
      <c r="C53" s="2930"/>
      <c r="D53" s="2931"/>
      <c r="E53" s="2931"/>
      <c r="F53" s="2931"/>
      <c r="G53" s="2931"/>
      <c r="H53" s="2931"/>
      <c r="I53" s="2931"/>
      <c r="J53" s="2931"/>
      <c r="K53" s="2931"/>
      <c r="L53" s="2931"/>
      <c r="M53" s="2931"/>
      <c r="N53" s="2931"/>
      <c r="O53" s="2931"/>
      <c r="P53" s="2931"/>
      <c r="Q53" s="2931"/>
      <c r="R53" s="2931"/>
      <c r="S53" s="2931"/>
      <c r="T53" s="2932"/>
    </row>
    <row r="54" spans="2:20">
      <c r="B54" s="1756" t="s">
        <v>524</v>
      </c>
      <c r="C54" s="2930"/>
      <c r="D54" s="2931"/>
      <c r="E54" s="2931"/>
      <c r="F54" s="2931"/>
      <c r="G54" s="2931"/>
      <c r="H54" s="2931"/>
      <c r="I54" s="2931"/>
      <c r="J54" s="2931"/>
      <c r="K54" s="2931"/>
      <c r="L54" s="2931"/>
      <c r="M54" s="2931"/>
      <c r="N54" s="2931"/>
      <c r="O54" s="2931"/>
      <c r="P54" s="2931"/>
      <c r="Q54" s="2931"/>
      <c r="R54" s="2931"/>
      <c r="S54" s="2931"/>
      <c r="T54" s="2932"/>
    </row>
    <row r="55" spans="2:20">
      <c r="B55" s="1756" t="s">
        <v>977</v>
      </c>
      <c r="C55" s="2930"/>
      <c r="D55" s="2931"/>
      <c r="E55" s="2931"/>
      <c r="F55" s="2931"/>
      <c r="G55" s="2931"/>
      <c r="H55" s="2931"/>
      <c r="I55" s="2931"/>
      <c r="J55" s="2931"/>
      <c r="K55" s="2931"/>
      <c r="L55" s="2931"/>
      <c r="M55" s="2931"/>
      <c r="N55" s="2931"/>
      <c r="O55" s="2931"/>
      <c r="P55" s="2931"/>
      <c r="Q55" s="2931"/>
      <c r="R55" s="2931"/>
      <c r="S55" s="2931"/>
      <c r="T55" s="2932"/>
    </row>
    <row r="56" spans="2:20">
      <c r="B56" s="1756" t="s">
        <v>978</v>
      </c>
      <c r="C56" s="2930"/>
      <c r="D56" s="2931"/>
      <c r="E56" s="2931"/>
      <c r="F56" s="2931"/>
      <c r="G56" s="2931"/>
      <c r="H56" s="2931"/>
      <c r="I56" s="2931"/>
      <c r="J56" s="2931"/>
      <c r="K56" s="2931"/>
      <c r="L56" s="2931"/>
      <c r="M56" s="2931"/>
      <c r="N56" s="2931"/>
      <c r="O56" s="2931"/>
      <c r="P56" s="2931"/>
      <c r="Q56" s="2931"/>
      <c r="R56" s="2931"/>
      <c r="S56" s="2931"/>
      <c r="T56" s="2932"/>
    </row>
    <row r="57" spans="2:20" ht="15" thickBot="1">
      <c r="B57" s="1757" t="s">
        <v>979</v>
      </c>
      <c r="C57" s="2933"/>
      <c r="D57" s="2934"/>
      <c r="E57" s="2934"/>
      <c r="F57" s="2934"/>
      <c r="G57" s="2934"/>
      <c r="H57" s="2934"/>
      <c r="I57" s="2934"/>
      <c r="J57" s="2934"/>
      <c r="K57" s="2934"/>
      <c r="L57" s="2934"/>
      <c r="M57" s="2934"/>
      <c r="N57" s="2934"/>
      <c r="O57" s="2934"/>
      <c r="P57" s="2934"/>
      <c r="Q57" s="2934"/>
      <c r="R57" s="2934"/>
      <c r="S57" s="2934"/>
      <c r="T57" s="2935"/>
    </row>
    <row r="58" spans="2:20" ht="15" thickBot="1">
      <c r="E58" s="266"/>
      <c r="F58" s="266"/>
      <c r="G58" s="266"/>
      <c r="H58" s="266"/>
      <c r="I58" s="266"/>
      <c r="J58" s="266"/>
      <c r="K58" s="266"/>
      <c r="L58" s="266"/>
      <c r="M58" s="266"/>
      <c r="N58" s="266"/>
      <c r="O58" s="266"/>
      <c r="P58" s="266"/>
      <c r="Q58" s="266"/>
      <c r="R58" s="266"/>
      <c r="S58" s="266"/>
      <c r="T58" s="104"/>
    </row>
    <row r="59" spans="2:20" ht="33" customHeight="1" thickBot="1">
      <c r="B59" s="2924" t="s">
        <v>679</v>
      </c>
      <c r="C59" s="2936"/>
      <c r="D59" s="2936"/>
      <c r="E59" s="2936"/>
      <c r="F59" s="2925"/>
      <c r="G59" s="266"/>
      <c r="H59" s="266"/>
      <c r="I59" s="2924" t="s">
        <v>212</v>
      </c>
      <c r="J59" s="2936"/>
      <c r="K59" s="2086"/>
      <c r="L59" s="2086"/>
      <c r="M59" s="2086"/>
      <c r="N59" s="2087" t="s">
        <v>213</v>
      </c>
      <c r="O59" s="2088"/>
      <c r="P59" s="2089"/>
      <c r="Q59" s="1670"/>
      <c r="R59" s="2087" t="s">
        <v>214</v>
      </c>
      <c r="S59" s="2088"/>
      <c r="T59" s="2089"/>
    </row>
    <row r="60" spans="2:20" ht="33" customHeight="1" thickBot="1">
      <c r="B60" s="408"/>
      <c r="C60" s="1365"/>
      <c r="D60" s="1717" t="s">
        <v>843</v>
      </c>
      <c r="E60" s="1758" t="s">
        <v>764</v>
      </c>
      <c r="F60" s="1758" t="s">
        <v>297</v>
      </c>
      <c r="G60" s="266"/>
      <c r="H60" s="266"/>
      <c r="I60" s="1671"/>
      <c r="J60" s="1670"/>
      <c r="K60" s="1670"/>
      <c r="L60" s="1670"/>
      <c r="M60" s="1759"/>
      <c r="N60" s="1760" t="s">
        <v>843</v>
      </c>
      <c r="O60" s="1758" t="s">
        <v>764</v>
      </c>
      <c r="P60" s="1758" t="s">
        <v>297</v>
      </c>
      <c r="Q60" s="266"/>
      <c r="R60" s="1717" t="s">
        <v>843</v>
      </c>
      <c r="S60" s="1758" t="s">
        <v>764</v>
      </c>
      <c r="T60" s="1758" t="s">
        <v>297</v>
      </c>
    </row>
    <row r="61" spans="2:20" ht="15.75" thickBot="1">
      <c r="B61" s="870"/>
      <c r="C61" s="498"/>
      <c r="D61" s="1003" t="s">
        <v>1168</v>
      </c>
      <c r="E61" s="1003" t="s">
        <v>1168</v>
      </c>
      <c r="F61" s="1003" t="s">
        <v>1168</v>
      </c>
      <c r="G61" s="266"/>
      <c r="H61" s="266"/>
      <c r="I61" s="360"/>
      <c r="J61" s="266"/>
      <c r="K61" s="266"/>
      <c r="L61" s="266"/>
      <c r="M61" s="361"/>
      <c r="N61" s="1761" t="s">
        <v>1168</v>
      </c>
      <c r="O61" s="1003" t="s">
        <v>1168</v>
      </c>
      <c r="P61" s="1003" t="s">
        <v>1168</v>
      </c>
      <c r="Q61" s="266"/>
      <c r="R61" s="1003" t="s">
        <v>1168</v>
      </c>
      <c r="S61" s="1003" t="s">
        <v>1168</v>
      </c>
      <c r="T61" s="1003" t="s">
        <v>1168</v>
      </c>
    </row>
    <row r="62" spans="2:20">
      <c r="B62" s="2137" t="s">
        <v>993</v>
      </c>
      <c r="C62" s="413"/>
      <c r="D62" s="1727">
        <f>SUM(E62:F62)</f>
        <v>0</v>
      </c>
      <c r="E62" s="1764"/>
      <c r="F62" s="1764"/>
      <c r="G62" s="266"/>
      <c r="H62" s="266"/>
      <c r="I62" s="360" t="s">
        <v>901</v>
      </c>
      <c r="J62" s="266"/>
      <c r="K62" s="266"/>
      <c r="L62" s="266"/>
      <c r="M62" s="361"/>
      <c r="N62" s="1763">
        <f>SUM(O62:P62)</f>
        <v>0</v>
      </c>
      <c r="O62" s="1764"/>
      <c r="P62" s="1764"/>
      <c r="Q62" s="266"/>
      <c r="R62" s="1765"/>
      <c r="S62" s="1766"/>
      <c r="T62" s="1766"/>
    </row>
    <row r="63" spans="2:20">
      <c r="B63" s="2137" t="s">
        <v>1020</v>
      </c>
      <c r="C63" s="413"/>
      <c r="D63" s="1727">
        <f>SUM(E63:F63)</f>
        <v>0</v>
      </c>
      <c r="E63" s="1764"/>
      <c r="F63" s="1764"/>
      <c r="G63" s="266"/>
      <c r="H63" s="266"/>
      <c r="I63" s="360" t="s">
        <v>1178</v>
      </c>
      <c r="J63" s="266"/>
      <c r="K63" s="266"/>
      <c r="L63" s="266"/>
      <c r="M63" s="361"/>
      <c r="N63" s="1763">
        <f>SUM(O63:P63)</f>
        <v>0</v>
      </c>
      <c r="O63" s="1764"/>
      <c r="P63" s="1764"/>
      <c r="Q63" s="266"/>
      <c r="R63" s="1727">
        <f>SUM(S63:T63)</f>
        <v>0</v>
      </c>
      <c r="S63" s="1764"/>
      <c r="T63" s="1764"/>
    </row>
    <row r="64" spans="2:20">
      <c r="B64" s="2137" t="s">
        <v>1021</v>
      </c>
      <c r="C64" s="413"/>
      <c r="D64" s="1727">
        <f>SUM(E64:F64)</f>
        <v>0</v>
      </c>
      <c r="E64" s="1764"/>
      <c r="F64" s="1764"/>
      <c r="G64" s="266"/>
      <c r="H64" s="266"/>
      <c r="I64" s="360" t="s">
        <v>1179</v>
      </c>
      <c r="J64" s="266"/>
      <c r="K64" s="266"/>
      <c r="L64" s="266"/>
      <c r="M64" s="361"/>
      <c r="N64" s="1763">
        <f>SUM(O64:P64)</f>
        <v>0</v>
      </c>
      <c r="O64" s="1764"/>
      <c r="P64" s="1764"/>
      <c r="Q64" s="266"/>
      <c r="R64" s="1727">
        <f>SUM(S64:T64)</f>
        <v>0</v>
      </c>
      <c r="S64" s="1764"/>
      <c r="T64" s="1764"/>
    </row>
    <row r="65" spans="2:20">
      <c r="B65" s="360" t="s">
        <v>150</v>
      </c>
      <c r="C65" s="413"/>
      <c r="D65" s="1762"/>
      <c r="E65" s="1762"/>
      <c r="F65" s="1762"/>
      <c r="G65" s="266"/>
      <c r="H65" s="266"/>
      <c r="I65" s="360" t="s">
        <v>994</v>
      </c>
      <c r="J65" s="266"/>
      <c r="K65" s="266"/>
      <c r="L65" s="266"/>
      <c r="M65" s="361"/>
      <c r="N65" s="1763">
        <f>SUM(O65:P65)</f>
        <v>0</v>
      </c>
      <c r="O65" s="1764"/>
      <c r="P65" s="1764"/>
      <c r="Q65" s="266"/>
      <c r="R65" s="1727">
        <f>SUM(S65:T65)</f>
        <v>0</v>
      </c>
      <c r="S65" s="1764"/>
      <c r="T65" s="1764"/>
    </row>
    <row r="66" spans="2:20" ht="15" thickBot="1">
      <c r="B66" s="360" t="s">
        <v>1204</v>
      </c>
      <c r="C66" s="413"/>
      <c r="D66" s="1727">
        <f>SUM(E66:F66)</f>
        <v>0</v>
      </c>
      <c r="E66" s="1764"/>
      <c r="F66" s="1764"/>
      <c r="G66" s="266"/>
      <c r="I66" s="425"/>
      <c r="J66" s="426"/>
      <c r="K66" s="426"/>
      <c r="L66" s="426"/>
      <c r="M66" s="427"/>
      <c r="N66" s="1767"/>
      <c r="O66" s="1768"/>
      <c r="P66" s="1768"/>
      <c r="R66" s="1762"/>
      <c r="S66" s="1768"/>
      <c r="T66" s="1768"/>
    </row>
    <row r="67" spans="2:20" ht="15.75" thickBot="1">
      <c r="B67" s="2137" t="s">
        <v>1022</v>
      </c>
      <c r="C67" s="413"/>
      <c r="D67" s="1727">
        <f>SUM(E67:F67)</f>
        <v>0</v>
      </c>
      <c r="E67" s="1764"/>
      <c r="F67" s="1764"/>
      <c r="G67" s="266"/>
      <c r="I67" s="2090"/>
      <c r="J67" s="1714"/>
      <c r="K67" s="1714"/>
      <c r="L67" s="1714"/>
      <c r="M67" s="1714"/>
      <c r="N67" s="1742">
        <f>SUM(N62:N66)</f>
        <v>0</v>
      </c>
      <c r="O67" s="1742">
        <f>SUM(O62:O66)</f>
        <v>0</v>
      </c>
      <c r="P67" s="1742">
        <f>SUM(P62:P66)</f>
        <v>0</v>
      </c>
      <c r="Q67" s="1714"/>
      <c r="R67" s="1742">
        <f>SUM(R63:R66)</f>
        <v>0</v>
      </c>
      <c r="S67" s="1742">
        <f>SUM(S63:S66)</f>
        <v>0</v>
      </c>
      <c r="T67" s="1742">
        <f>SUM(T63:T66)</f>
        <v>0</v>
      </c>
    </row>
    <row r="68" spans="2:20">
      <c r="B68" s="360" t="s">
        <v>1203</v>
      </c>
      <c r="C68" s="413"/>
      <c r="D68" s="1727">
        <f>SUM(E68:F68)</f>
        <v>0</v>
      </c>
      <c r="E68" s="1764"/>
      <c r="F68" s="1764"/>
      <c r="N68" s="1747" t="str">
        <f>IF(ABS(N67-'2.2 Detailed Cost Matrix'!P151)&lt;0.1,"OK","error")</f>
        <v>OK</v>
      </c>
      <c r="O68" s="1747" t="str">
        <f>IF(ABS(O67-SUM('2.2 Detailed Cost Matrix'!P12,'2.2 Detailed Cost Matrix'!P26,'2.2 Detailed Cost Matrix'!P40,'2.2 Detailed Cost Matrix'!P54,'2.2 Detailed Cost Matrix'!P96,'2.2 Detailed Cost Matrix'!P110,'2.2 Detailed Cost Matrix'!P138))&lt;0.1,"OK","error")</f>
        <v>OK</v>
      </c>
      <c r="R68" s="1747" t="str">
        <f>IF(ABS(R67-'2.2 Detailed Cost Matrix'!Q151)&lt;0.1,"OK","error")</f>
        <v>OK</v>
      </c>
      <c r="S68" s="1747" t="str">
        <f>IF(ABS(S67-SUM('2.2 Detailed Cost Matrix'!Q12,'2.2 Detailed Cost Matrix'!Q26,'2.2 Detailed Cost Matrix'!Q40,'2.2 Detailed Cost Matrix'!Q54,'2.2 Detailed Cost Matrix'!Q96,'2.2 Detailed Cost Matrix'!Q110,'2.2 Detailed Cost Matrix'!Q138))&lt;0.1,"OK","error")</f>
        <v>OK</v>
      </c>
    </row>
    <row r="69" spans="2:20">
      <c r="B69" s="360" t="s">
        <v>1205</v>
      </c>
      <c r="C69" s="413"/>
      <c r="D69" s="1727">
        <f>SUM(E69:F69)</f>
        <v>0</v>
      </c>
      <c r="E69" s="1771">
        <f>+'2.2 Detailed Cost Matrix'!R68</f>
        <v>0</v>
      </c>
      <c r="F69" s="1764"/>
      <c r="N69" s="1747"/>
      <c r="O69" s="1747"/>
      <c r="R69" s="1747"/>
      <c r="S69" s="1747"/>
    </row>
    <row r="70" spans="2:20">
      <c r="B70" s="1732" t="s">
        <v>568</v>
      </c>
      <c r="C70" s="413"/>
      <c r="D70" s="1762">
        <f>+'2.2 Detailed Cost Matrix'!R123</f>
        <v>0</v>
      </c>
      <c r="E70" s="1769"/>
      <c r="F70" s="1762">
        <f>+'2.2 Detailed Cost Matrix'!R125</f>
        <v>0</v>
      </c>
    </row>
    <row r="71" spans="2:20" ht="15" thickBot="1">
      <c r="B71" s="1367" t="s">
        <v>569</v>
      </c>
      <c r="C71" s="413"/>
      <c r="D71" s="1762">
        <f>+'2.2 Detailed Cost Matrix'!R137</f>
        <v>0</v>
      </c>
      <c r="E71" s="1771">
        <f>+'2.2 Detailed Cost Matrix'!R138</f>
        <v>0</v>
      </c>
      <c r="F71" s="1762">
        <f>+'2.2 Detailed Cost Matrix'!R139</f>
        <v>0</v>
      </c>
      <c r="G71" s="1770"/>
    </row>
    <row r="72" spans="2:20" ht="15.75" thickBot="1">
      <c r="B72" s="1740" t="s">
        <v>954</v>
      </c>
      <c r="C72" s="1753"/>
      <c r="D72" s="1742">
        <f>SUM(D62:D71)</f>
        <v>0</v>
      </c>
      <c r="E72" s="1742">
        <f>SUM(E62:E71)</f>
        <v>0</v>
      </c>
      <c r="F72" s="1742">
        <f>SUM(F62:F71)</f>
        <v>0</v>
      </c>
      <c r="G72" s="1770"/>
    </row>
    <row r="73" spans="2:20">
      <c r="D73" s="1747" t="str">
        <f>IF(ABS(D72-'2.2 Detailed Cost Matrix'!R151)&lt;0.1,"OK","error")</f>
        <v>OK</v>
      </c>
      <c r="E73" s="1715"/>
    </row>
  </sheetData>
  <sheetProtection password="C634" sheet="1"/>
  <mergeCells count="19">
    <mergeCell ref="B59:F59"/>
    <mergeCell ref="C44:T44"/>
    <mergeCell ref="C46:T46"/>
    <mergeCell ref="C48:T48"/>
    <mergeCell ref="C47:T47"/>
    <mergeCell ref="C51:T51"/>
    <mergeCell ref="C45:T45"/>
    <mergeCell ref="I59:J59"/>
    <mergeCell ref="B20:C20"/>
    <mergeCell ref="B32:C32"/>
    <mergeCell ref="B30:C30"/>
    <mergeCell ref="C52:T52"/>
    <mergeCell ref="C57:T57"/>
    <mergeCell ref="C55:T55"/>
    <mergeCell ref="C50:T50"/>
    <mergeCell ref="C49:T49"/>
    <mergeCell ref="C56:T56"/>
    <mergeCell ref="C53:T53"/>
    <mergeCell ref="C54:T54"/>
  </mergeCells>
  <phoneticPr fontId="0" type="noConversion"/>
  <dataValidations count="2">
    <dataValidation type="decimal" operator="lessThanOrEqual" allowBlank="1" showInputMessage="1" showErrorMessage="1" sqref="E71:F71 E39 G39 J39 M39 P39 S39 G17 J17 M17 P17 S17 E17">
      <formula1>0</formula1>
    </dataValidation>
    <dataValidation type="textLength" allowBlank="1" showInputMessage="1" showErrorMessage="1" sqref="H10:H18 T22:T39 Q22:Q39 N22:N39 K22:K39 H22:H39 T10:T17 Q10:Q17 N10:N17 K10:K17">
      <formula1>0</formula1>
      <formula2>1</formula2>
    </dataValidation>
  </dataValidations>
  <printOptions horizontalCentered="1"/>
  <pageMargins left="0.15748031496062992" right="0.15748031496062992" top="0.59055118110236227" bottom="0.36" header="0.31496062992125984" footer="0.11811023622047245"/>
  <pageSetup paperSize="8" orientation="landscape" r:id="rId1"/>
  <headerFooter alignWithMargins="0">
    <oddHeader>&amp;R&amp;"CG Omega,Bold"&amp;18&amp;A</oddHeader>
    <oddFooter>&amp;L&amp;8&amp;D&amp;T&amp;R&amp;8&amp;Z&amp;F</oddFooter>
  </headerFooter>
  <legacyDrawing r:id="rId2"/>
</worksheet>
</file>

<file path=xl/worksheets/sheet18.xml><?xml version="1.0" encoding="utf-8"?>
<worksheet xmlns="http://schemas.openxmlformats.org/spreadsheetml/2006/main" xmlns:r="http://schemas.openxmlformats.org/officeDocument/2006/relationships">
  <sheetPr codeName="Sheet17">
    <pageSetUpPr fitToPage="1"/>
  </sheetPr>
  <dimension ref="A1:Y45"/>
  <sheetViews>
    <sheetView showZeros="0" topLeftCell="A19" zoomScale="85" zoomScaleNormal="75" workbookViewId="0">
      <selection activeCell="F47" sqref="F47"/>
    </sheetView>
  </sheetViews>
  <sheetFormatPr defaultRowHeight="14.25"/>
  <cols>
    <col min="1" max="4" width="1.375" style="112" customWidth="1"/>
    <col min="5" max="5" width="3.25" style="112" customWidth="1"/>
    <col min="6" max="6" width="50.625" style="112" customWidth="1"/>
    <col min="7" max="7" width="2.125" style="112" customWidth="1"/>
    <col min="8" max="10" width="11.125" style="112" customWidth="1"/>
    <col min="11" max="11" width="11.125" style="449" customWidth="1"/>
    <col min="12" max="12" width="2.5" style="112" customWidth="1"/>
    <col min="13" max="16" width="9.375" style="112" customWidth="1"/>
    <col min="17" max="17" width="3.75" style="112" customWidth="1"/>
    <col min="18" max="18" width="12.625" style="112" customWidth="1"/>
    <col min="19" max="20" width="12.5" style="112" customWidth="1"/>
    <col min="21" max="21" width="14" style="112" customWidth="1"/>
    <col min="22" max="16384" width="9" style="112"/>
  </cols>
  <sheetData>
    <row r="1" spans="1:25" s="449" customFormat="1" ht="26.25">
      <c r="A1" s="114" t="s">
        <v>713</v>
      </c>
      <c r="B1" s="115"/>
      <c r="C1" s="115"/>
      <c r="D1" s="115"/>
      <c r="E1" s="116"/>
      <c r="F1" s="115"/>
      <c r="G1" s="115"/>
      <c r="H1" s="116" t="s">
        <v>443</v>
      </c>
      <c r="I1" s="116" t="str">
        <f>+'Check&amp;Bal report'!$H$1</f>
        <v xml:space="preserve"> </v>
      </c>
      <c r="J1" s="116"/>
      <c r="K1" s="116"/>
      <c r="L1" s="116"/>
      <c r="M1" s="116"/>
      <c r="N1" s="116"/>
      <c r="O1" s="116"/>
      <c r="P1" s="116"/>
      <c r="Q1" s="116" t="s">
        <v>443</v>
      </c>
      <c r="R1" s="116"/>
      <c r="S1" s="116"/>
      <c r="T1" s="116"/>
      <c r="U1" s="116"/>
      <c r="V1" s="116"/>
      <c r="W1" s="116"/>
      <c r="X1" s="116"/>
      <c r="Y1" s="116"/>
    </row>
    <row r="2" spans="1:25" s="449" customFormat="1" ht="26.25">
      <c r="A2" s="119" t="str">
        <f>+'Names and date input'!D21</f>
        <v>CN West</v>
      </c>
      <c r="B2" s="120"/>
      <c r="C2" s="115"/>
      <c r="D2" s="121"/>
      <c r="E2" s="116"/>
      <c r="F2" s="115"/>
      <c r="G2" s="115"/>
      <c r="H2" s="115"/>
      <c r="I2" s="115"/>
      <c r="J2" s="115"/>
      <c r="K2" s="115"/>
      <c r="L2" s="115"/>
      <c r="M2" s="115"/>
      <c r="N2" s="115"/>
      <c r="O2" s="115"/>
      <c r="P2" s="115"/>
      <c r="Q2" s="115"/>
      <c r="R2" s="115"/>
      <c r="S2" s="115"/>
      <c r="T2" s="115"/>
      <c r="U2" s="115"/>
      <c r="V2" s="115"/>
      <c r="W2" s="115"/>
      <c r="X2" s="115"/>
      <c r="Y2" s="115"/>
    </row>
    <row r="3" spans="1:25" s="1206" customFormat="1" ht="27" thickBot="1">
      <c r="A3" s="122" t="str">
        <f>+'Names and date input'!D9</f>
        <v>2009-10</v>
      </c>
      <c r="B3" s="123"/>
      <c r="C3" s="123"/>
      <c r="D3" s="124"/>
      <c r="E3" s="125"/>
      <c r="F3" s="123"/>
      <c r="G3" s="123"/>
      <c r="H3" s="123"/>
      <c r="I3" s="123"/>
      <c r="J3" s="123"/>
      <c r="K3" s="123"/>
      <c r="L3" s="123"/>
      <c r="M3" s="123"/>
      <c r="N3" s="123"/>
      <c r="O3" s="123"/>
      <c r="P3" s="123"/>
      <c r="Q3" s="123"/>
      <c r="R3" s="123"/>
      <c r="S3" s="123"/>
      <c r="T3" s="123"/>
      <c r="U3" s="123"/>
      <c r="V3" s="123"/>
      <c r="W3" s="123"/>
      <c r="X3" s="123"/>
      <c r="Y3" s="123"/>
    </row>
    <row r="4" spans="1:25" ht="15" thickBot="1">
      <c r="A4" s="108"/>
    </row>
    <row r="5" spans="1:25" ht="21" thickBot="1">
      <c r="A5" s="129" t="s">
        <v>1155</v>
      </c>
      <c r="M5" s="2943" t="s">
        <v>372</v>
      </c>
      <c r="N5" s="2944"/>
      <c r="O5" s="2944"/>
      <c r="P5" s="2945"/>
    </row>
    <row r="6" spans="1:25" ht="33.75" customHeight="1" thickBot="1">
      <c r="M6" s="2941" t="s">
        <v>368</v>
      </c>
      <c r="N6" s="2942"/>
      <c r="O6" s="2941" t="s">
        <v>371</v>
      </c>
      <c r="P6" s="2942"/>
      <c r="R6" s="126"/>
    </row>
    <row r="7" spans="1:25" ht="72">
      <c r="A7" s="165"/>
      <c r="B7" s="166"/>
      <c r="C7" s="166"/>
      <c r="D7" s="166"/>
      <c r="E7" s="166"/>
      <c r="F7" s="1207"/>
      <c r="G7" s="653"/>
      <c r="H7" s="1208" t="s">
        <v>467</v>
      </c>
      <c r="I7" s="1209" t="s">
        <v>468</v>
      </c>
      <c r="J7" s="1210" t="s">
        <v>843</v>
      </c>
      <c r="K7" s="1268" t="s">
        <v>1130</v>
      </c>
      <c r="L7" s="449"/>
      <c r="M7" s="1211" t="s">
        <v>467</v>
      </c>
      <c r="N7" s="1212" t="s">
        <v>468</v>
      </c>
      <c r="O7" s="1211" t="s">
        <v>467</v>
      </c>
      <c r="P7" s="1212" t="s">
        <v>468</v>
      </c>
    </row>
    <row r="8" spans="1:25" ht="15">
      <c r="A8" s="655"/>
      <c r="B8" s="235" t="s">
        <v>844</v>
      </c>
      <c r="C8" s="235"/>
      <c r="D8" s="235"/>
      <c r="E8" s="235"/>
      <c r="F8" s="235"/>
      <c r="G8" s="209"/>
      <c r="H8" s="143" t="s">
        <v>1168</v>
      </c>
      <c r="I8" s="152" t="s">
        <v>1168</v>
      </c>
      <c r="J8" s="1213" t="s">
        <v>1168</v>
      </c>
      <c r="K8" s="1269" t="s">
        <v>1168</v>
      </c>
      <c r="M8" s="1214" t="s">
        <v>1168</v>
      </c>
      <c r="N8" s="1215" t="s">
        <v>1168</v>
      </c>
      <c r="O8" s="1214" t="s">
        <v>1168</v>
      </c>
      <c r="P8" s="1215" t="s">
        <v>1168</v>
      </c>
    </row>
    <row r="9" spans="1:25" ht="15">
      <c r="A9" s="160"/>
      <c r="B9" s="128"/>
      <c r="C9" s="128"/>
      <c r="D9" s="128"/>
      <c r="E9" s="128"/>
      <c r="F9" s="128"/>
      <c r="G9" s="208"/>
      <c r="H9" s="1216"/>
      <c r="I9" s="1217"/>
      <c r="J9" s="1218"/>
      <c r="K9" s="1218"/>
      <c r="M9" s="1219"/>
      <c r="N9" s="1220"/>
      <c r="O9" s="1219"/>
      <c r="P9" s="1220"/>
    </row>
    <row r="10" spans="1:25" ht="15">
      <c r="A10" s="160"/>
      <c r="B10" s="422" t="s">
        <v>202</v>
      </c>
      <c r="C10" s="128"/>
      <c r="D10" s="128"/>
      <c r="E10" s="128"/>
      <c r="F10" s="128"/>
      <c r="G10" s="128"/>
      <c r="H10" s="197"/>
      <c r="I10" s="1221"/>
      <c r="J10" s="1222"/>
      <c r="K10" s="1222"/>
      <c r="M10" s="1135"/>
      <c r="N10" s="1136"/>
      <c r="O10" s="1135"/>
      <c r="P10" s="1136"/>
    </row>
    <row r="11" spans="1:25">
      <c r="A11" s="160"/>
      <c r="B11" s="128" t="s">
        <v>203</v>
      </c>
      <c r="C11" s="128"/>
      <c r="D11" s="128"/>
      <c r="E11" s="128"/>
      <c r="F11" s="128" t="s">
        <v>204</v>
      </c>
      <c r="G11" s="208"/>
      <c r="H11" s="800"/>
      <c r="I11" s="800"/>
      <c r="J11" s="1223">
        <f>SUM(H11:I11)</f>
        <v>0</v>
      </c>
      <c r="K11" s="1841"/>
      <c r="M11" s="1225"/>
      <c r="N11" s="1226"/>
      <c r="O11" s="1225"/>
      <c r="P11" s="1226"/>
    </row>
    <row r="12" spans="1:25">
      <c r="A12" s="160"/>
      <c r="B12" s="128" t="s">
        <v>205</v>
      </c>
      <c r="C12" s="128"/>
      <c r="D12" s="128"/>
      <c r="E12" s="128"/>
      <c r="F12" s="128" t="s">
        <v>204</v>
      </c>
      <c r="G12" s="208"/>
      <c r="H12" s="800"/>
      <c r="I12" s="800"/>
      <c r="J12" s="1223">
        <f>SUM(H12:I12)</f>
        <v>0</v>
      </c>
      <c r="K12" s="1841"/>
      <c r="M12" s="1225"/>
      <c r="N12" s="1226"/>
      <c r="O12" s="1225"/>
      <c r="P12" s="1226"/>
    </row>
    <row r="13" spans="1:25">
      <c r="A13" s="160"/>
      <c r="B13" s="128"/>
      <c r="C13" s="128"/>
      <c r="D13" s="128"/>
      <c r="E13" s="128"/>
      <c r="F13" s="128"/>
      <c r="G13" s="208"/>
      <c r="H13" s="686"/>
      <c r="I13" s="686"/>
      <c r="J13" s="1227"/>
      <c r="K13" s="1052"/>
      <c r="M13" s="1229"/>
      <c r="N13" s="1230"/>
      <c r="O13" s="1229"/>
      <c r="P13" s="1230"/>
    </row>
    <row r="14" spans="1:25" ht="15">
      <c r="A14" s="160"/>
      <c r="B14" s="422" t="s">
        <v>747</v>
      </c>
      <c r="C14" s="128"/>
      <c r="D14" s="128"/>
      <c r="E14" s="128"/>
      <c r="F14" s="128"/>
      <c r="G14" s="208"/>
      <c r="H14" s="1231">
        <f>SUM(H11:H13)</f>
        <v>0</v>
      </c>
      <c r="I14" s="1231">
        <f>SUM(I11:I13)</f>
        <v>0</v>
      </c>
      <c r="J14" s="1232">
        <f>SUM(J11:J13)</f>
        <v>0</v>
      </c>
      <c r="K14" s="1232">
        <f>SUM(K11:K13)</f>
        <v>0</v>
      </c>
      <c r="M14" s="1109">
        <f>+'2.2 Detailed Cost Matrix'!AF25</f>
        <v>0</v>
      </c>
      <c r="N14" s="1110">
        <f>+'2.2 Detailed Cost Matrix'!AF188</f>
        <v>0</v>
      </c>
      <c r="O14" s="1109">
        <f>+'2.2 Detailed Cost Matrix'!AF123</f>
        <v>0</v>
      </c>
      <c r="P14" s="1110">
        <f>+'2.2 Detailed Cost Matrix'!AF189</f>
        <v>0</v>
      </c>
    </row>
    <row r="15" spans="1:25" ht="15">
      <c r="A15" s="160"/>
      <c r="B15" s="422"/>
      <c r="C15" s="128"/>
      <c r="D15" s="128"/>
      <c r="E15" s="128"/>
      <c r="F15" s="128"/>
      <c r="G15" s="208"/>
      <c r="H15" s="1233" t="str">
        <f>IF(ABS(H14-'2.2 Detailed Cost Matrix'!AF151)&lt;0.1,"OK","error")</f>
        <v>OK</v>
      </c>
      <c r="I15" s="1233" t="str">
        <f>IF(ABS(I14-SUM('2.2 Detailed Cost Matrix'!AF187:AF189))&lt;0.1,"OK","error")</f>
        <v>OK</v>
      </c>
      <c r="J15" s="1228"/>
      <c r="K15" s="1270"/>
      <c r="M15" s="1235"/>
      <c r="N15" s="1236"/>
      <c r="O15" s="1235"/>
      <c r="P15" s="1236"/>
    </row>
    <row r="16" spans="1:25" ht="15">
      <c r="A16" s="160"/>
      <c r="B16" s="422" t="s">
        <v>769</v>
      </c>
      <c r="C16" s="128"/>
      <c r="D16" s="128"/>
      <c r="E16" s="128"/>
      <c r="F16" s="128"/>
      <c r="G16" s="208"/>
      <c r="H16" s="1237"/>
      <c r="I16" s="1237"/>
      <c r="J16" s="1238"/>
      <c r="K16" s="1271"/>
      <c r="M16" s="1239"/>
      <c r="N16" s="1240"/>
      <c r="O16" s="1239"/>
      <c r="P16" s="1240"/>
    </row>
    <row r="17" spans="1:16" ht="15">
      <c r="A17" s="160"/>
      <c r="B17" s="128"/>
      <c r="C17" s="128"/>
      <c r="D17" s="128"/>
      <c r="E17" s="128"/>
      <c r="F17" s="422" t="s">
        <v>845</v>
      </c>
      <c r="G17" s="208"/>
      <c r="H17" s="1237"/>
      <c r="I17" s="1237"/>
      <c r="J17" s="1238"/>
      <c r="K17" s="1271"/>
      <c r="M17" s="1239"/>
      <c r="N17" s="1240"/>
      <c r="O17" s="1239"/>
      <c r="P17" s="1240"/>
    </row>
    <row r="18" spans="1:16">
      <c r="A18" s="160"/>
      <c r="B18" s="128" t="s">
        <v>846</v>
      </c>
      <c r="C18" s="128"/>
      <c r="D18" s="128"/>
      <c r="E18" s="128"/>
      <c r="F18" s="128" t="s">
        <v>847</v>
      </c>
      <c r="G18" s="208"/>
      <c r="H18" s="800"/>
      <c r="I18" s="800"/>
      <c r="J18" s="1223">
        <f t="shared" ref="J18:J24" si="0">SUM(H18:I18)</f>
        <v>0</v>
      </c>
      <c r="K18" s="1841"/>
      <c r="M18" s="1225"/>
      <c r="N18" s="1226"/>
      <c r="O18" s="1225"/>
      <c r="P18" s="1226"/>
    </row>
    <row r="19" spans="1:16">
      <c r="A19" s="160"/>
      <c r="B19" s="128" t="s">
        <v>848</v>
      </c>
      <c r="C19" s="128"/>
      <c r="D19" s="128"/>
      <c r="E19" s="128"/>
      <c r="F19" s="128" t="s">
        <v>849</v>
      </c>
      <c r="G19" s="208"/>
      <c r="H19" s="1241"/>
      <c r="I19" s="1241"/>
      <c r="J19" s="1223">
        <f t="shared" si="0"/>
        <v>0</v>
      </c>
      <c r="K19" s="1272"/>
      <c r="M19" s="1225"/>
      <c r="N19" s="1226"/>
      <c r="O19" s="1225"/>
      <c r="P19" s="1226"/>
    </row>
    <row r="20" spans="1:16">
      <c r="A20" s="160"/>
      <c r="B20" s="128" t="s">
        <v>850</v>
      </c>
      <c r="C20" s="128"/>
      <c r="D20" s="128"/>
      <c r="E20" s="128"/>
      <c r="F20" s="128" t="s">
        <v>851</v>
      </c>
      <c r="G20" s="208"/>
      <c r="H20" s="800"/>
      <c r="I20" s="800"/>
      <c r="J20" s="1223">
        <f t="shared" si="0"/>
        <v>0</v>
      </c>
      <c r="K20" s="1841"/>
      <c r="M20" s="1225"/>
      <c r="N20" s="1226"/>
      <c r="O20" s="1225"/>
      <c r="P20" s="1226"/>
    </row>
    <row r="21" spans="1:16">
      <c r="A21" s="160"/>
      <c r="B21" s="128" t="s">
        <v>852</v>
      </c>
      <c r="C21" s="128"/>
      <c r="D21" s="128"/>
      <c r="E21" s="128"/>
      <c r="F21" s="128" t="s">
        <v>853</v>
      </c>
      <c r="G21" s="208"/>
      <c r="H21" s="800"/>
      <c r="I21" s="800"/>
      <c r="J21" s="1223">
        <f t="shared" si="0"/>
        <v>0</v>
      </c>
      <c r="K21" s="1841"/>
      <c r="M21" s="1225"/>
      <c r="N21" s="1226"/>
      <c r="O21" s="1225"/>
      <c r="P21" s="1226"/>
    </row>
    <row r="22" spans="1:16">
      <c r="A22" s="160"/>
      <c r="B22" s="128" t="s">
        <v>854</v>
      </c>
      <c r="C22" s="128"/>
      <c r="D22" s="128"/>
      <c r="E22" s="128"/>
      <c r="F22" s="128" t="s">
        <v>855</v>
      </c>
      <c r="G22" s="208"/>
      <c r="H22" s="800"/>
      <c r="I22" s="800"/>
      <c r="J22" s="1223">
        <f t="shared" si="0"/>
        <v>0</v>
      </c>
      <c r="K22" s="1841"/>
      <c r="M22" s="1225"/>
      <c r="N22" s="1226"/>
      <c r="O22" s="1225"/>
      <c r="P22" s="1226"/>
    </row>
    <row r="23" spans="1:16">
      <c r="A23" s="160"/>
      <c r="B23" s="128" t="s">
        <v>856</v>
      </c>
      <c r="C23" s="128"/>
      <c r="D23" s="128"/>
      <c r="E23" s="128"/>
      <c r="F23" s="128" t="s">
        <v>857</v>
      </c>
      <c r="G23" s="208"/>
      <c r="H23" s="800"/>
      <c r="I23" s="800"/>
      <c r="J23" s="1223">
        <f t="shared" si="0"/>
        <v>0</v>
      </c>
      <c r="K23" s="1841"/>
      <c r="M23" s="1225"/>
      <c r="N23" s="1226"/>
      <c r="O23" s="1225"/>
      <c r="P23" s="1226"/>
    </row>
    <row r="24" spans="1:16">
      <c r="A24" s="160"/>
      <c r="B24" s="128" t="s">
        <v>858</v>
      </c>
      <c r="C24" s="128"/>
      <c r="D24" s="128"/>
      <c r="E24" s="128"/>
      <c r="F24" s="128" t="s">
        <v>956</v>
      </c>
      <c r="G24" s="208"/>
      <c r="H24" s="800"/>
      <c r="I24" s="800"/>
      <c r="J24" s="1223">
        <f t="shared" si="0"/>
        <v>0</v>
      </c>
      <c r="K24" s="1841"/>
      <c r="M24" s="1225"/>
      <c r="N24" s="1226"/>
      <c r="O24" s="1225"/>
      <c r="P24" s="1226"/>
    </row>
    <row r="25" spans="1:16">
      <c r="A25" s="160"/>
      <c r="B25" s="128"/>
      <c r="C25" s="128"/>
      <c r="D25" s="128"/>
      <c r="E25" s="128"/>
      <c r="F25" s="128"/>
      <c r="G25" s="208"/>
      <c r="H25" s="659"/>
      <c r="I25" s="659"/>
      <c r="J25" s="1242"/>
      <c r="K25" s="1273"/>
      <c r="M25" s="1243"/>
      <c r="N25" s="1148"/>
      <c r="O25" s="1243"/>
      <c r="P25" s="1148"/>
    </row>
    <row r="26" spans="1:16">
      <c r="A26" s="160"/>
      <c r="B26" s="130" t="s">
        <v>859</v>
      </c>
      <c r="C26" s="128"/>
      <c r="D26" s="128"/>
      <c r="E26" s="128"/>
      <c r="F26" s="128" t="s">
        <v>539</v>
      </c>
      <c r="G26" s="208"/>
      <c r="H26" s="659"/>
      <c r="I26" s="659"/>
      <c r="J26" s="1242"/>
      <c r="K26" s="1273"/>
      <c r="M26" s="1243"/>
      <c r="N26" s="1148"/>
      <c r="O26" s="1243"/>
      <c r="P26" s="1148"/>
    </row>
    <row r="27" spans="1:16">
      <c r="A27" s="160"/>
      <c r="B27" s="128"/>
      <c r="C27" s="128"/>
      <c r="D27" s="128"/>
      <c r="E27" s="128"/>
      <c r="F27" s="132"/>
      <c r="G27" s="208"/>
      <c r="H27" s="800"/>
      <c r="I27" s="800"/>
      <c r="J27" s="1223">
        <f>SUM(H27:I27)</f>
        <v>0</v>
      </c>
      <c r="K27" s="1841"/>
      <c r="M27" s="1225"/>
      <c r="N27" s="1226"/>
      <c r="O27" s="1225"/>
      <c r="P27" s="1226"/>
    </row>
    <row r="28" spans="1:16">
      <c r="A28" s="160"/>
      <c r="B28" s="128"/>
      <c r="C28" s="128"/>
      <c r="D28" s="128"/>
      <c r="E28" s="128"/>
      <c r="F28" s="132"/>
      <c r="G28" s="208"/>
      <c r="H28" s="800"/>
      <c r="I28" s="800"/>
      <c r="J28" s="1223">
        <f>SUM(H28:I28)</f>
        <v>0</v>
      </c>
      <c r="K28" s="1841"/>
      <c r="M28" s="1225"/>
      <c r="N28" s="1226"/>
      <c r="O28" s="1225"/>
      <c r="P28" s="1226"/>
    </row>
    <row r="29" spans="1:16" ht="15">
      <c r="A29" s="160"/>
      <c r="B29" s="422" t="s">
        <v>766</v>
      </c>
      <c r="C29" s="128"/>
      <c r="D29" s="128"/>
      <c r="E29" s="128"/>
      <c r="F29" s="128"/>
      <c r="G29" s="208"/>
      <c r="H29" s="1231">
        <f>SUM(H18:H28)</f>
        <v>0</v>
      </c>
      <c r="I29" s="1231">
        <f>SUM(I18:I28)</f>
        <v>0</v>
      </c>
      <c r="J29" s="1232">
        <f>SUM(J18:J28)</f>
        <v>0</v>
      </c>
      <c r="K29" s="1252">
        <f>SUM(K18:K28)</f>
        <v>0</v>
      </c>
      <c r="M29" s="778"/>
      <c r="N29" s="1032"/>
      <c r="O29" s="778"/>
      <c r="P29" s="1032">
        <v>0</v>
      </c>
    </row>
    <row r="30" spans="1:16" ht="15">
      <c r="A30" s="160"/>
      <c r="B30" s="422"/>
      <c r="C30" s="128"/>
      <c r="D30" s="128"/>
      <c r="E30" s="128"/>
      <c r="F30" s="128"/>
      <c r="G30" s="208"/>
      <c r="H30" s="1245"/>
      <c r="I30" s="1245"/>
      <c r="J30" s="1242"/>
      <c r="K30" s="1274"/>
      <c r="M30" s="1246"/>
      <c r="N30" s="1247"/>
      <c r="O30" s="1246"/>
      <c r="P30" s="1247"/>
    </row>
    <row r="31" spans="1:16">
      <c r="A31" s="160"/>
      <c r="B31" s="128" t="s">
        <v>35</v>
      </c>
      <c r="C31" s="128"/>
      <c r="D31" s="128"/>
      <c r="E31" s="128"/>
      <c r="F31" s="128" t="s">
        <v>733</v>
      </c>
      <c r="G31" s="208"/>
      <c r="H31" s="1245"/>
      <c r="I31" s="1245"/>
      <c r="J31" s="1242"/>
      <c r="K31" s="1274"/>
      <c r="M31" s="778"/>
      <c r="N31" s="1032"/>
      <c r="O31" s="778"/>
      <c r="P31" s="1032">
        <v>0</v>
      </c>
    </row>
    <row r="32" spans="1:16">
      <c r="A32" s="160"/>
      <c r="B32" s="128"/>
      <c r="C32" s="128"/>
      <c r="D32" s="128"/>
      <c r="E32" s="128"/>
      <c r="F32" s="132"/>
      <c r="G32" s="208"/>
      <c r="H32" s="800"/>
      <c r="I32" s="800"/>
      <c r="J32" s="1223">
        <f>SUM(H32:I32)</f>
        <v>0</v>
      </c>
      <c r="K32" s="1272"/>
      <c r="M32" s="1248"/>
      <c r="N32" s="1150"/>
      <c r="O32" s="1248"/>
      <c r="P32" s="1150"/>
    </row>
    <row r="33" spans="1:16">
      <c r="A33" s="160"/>
      <c r="B33" s="128"/>
      <c r="C33" s="128"/>
      <c r="D33" s="128"/>
      <c r="E33" s="128"/>
      <c r="F33" s="132"/>
      <c r="G33" s="208"/>
      <c r="H33" s="800"/>
      <c r="I33" s="800"/>
      <c r="J33" s="1223">
        <f>SUM(H33:I33)</f>
        <v>0</v>
      </c>
      <c r="K33" s="1272"/>
      <c r="M33" s="1248"/>
      <c r="N33" s="1150"/>
      <c r="O33" s="1248"/>
      <c r="P33" s="1150"/>
    </row>
    <row r="34" spans="1:16" ht="15">
      <c r="A34" s="160"/>
      <c r="B34" s="422"/>
      <c r="C34" s="128"/>
      <c r="D34" s="128"/>
      <c r="E34" s="128"/>
      <c r="F34" s="128"/>
      <c r="G34" s="208"/>
      <c r="H34" s="659"/>
      <c r="I34" s="659"/>
      <c r="J34" s="1242"/>
      <c r="K34" s="1273"/>
      <c r="M34" s="1249"/>
      <c r="N34" s="1148"/>
      <c r="O34" s="1249"/>
      <c r="P34" s="1148"/>
    </row>
    <row r="35" spans="1:16" ht="15.75" thickBot="1">
      <c r="A35" s="160"/>
      <c r="B35" s="422"/>
      <c r="C35" s="128" t="s">
        <v>426</v>
      </c>
      <c r="D35" s="128"/>
      <c r="E35" s="128"/>
      <c r="F35" s="128"/>
      <c r="G35" s="208"/>
      <c r="H35" s="1250"/>
      <c r="I35" s="1250"/>
      <c r="J35" s="1224"/>
      <c r="K35" s="1275">
        <f>+'4.1 RAV rollforward'!Y316*'Names and date input'!D16/'4.1 RAV rollforward'!$R$302</f>
        <v>2.9171290636953078</v>
      </c>
      <c r="M35" s="1248"/>
      <c r="N35" s="1150"/>
      <c r="O35" s="1248"/>
      <c r="P35" s="1150"/>
    </row>
    <row r="36" spans="1:16" ht="15">
      <c r="A36" s="160"/>
      <c r="B36" s="422"/>
      <c r="C36" s="128"/>
      <c r="D36" s="128"/>
      <c r="E36" s="128"/>
      <c r="F36" s="128"/>
      <c r="G36" s="208"/>
      <c r="H36" s="659"/>
      <c r="I36" s="659"/>
      <c r="J36" s="1242"/>
      <c r="K36" s="1251"/>
      <c r="M36" s="1243"/>
      <c r="N36" s="1148"/>
      <c r="O36" s="1243"/>
      <c r="P36" s="1148"/>
    </row>
    <row r="37" spans="1:16" ht="15">
      <c r="A37" s="160"/>
      <c r="B37" s="422" t="s">
        <v>773</v>
      </c>
      <c r="C37" s="128"/>
      <c r="D37" s="128"/>
      <c r="E37" s="128"/>
      <c r="F37" s="128"/>
      <c r="G37" s="208"/>
      <c r="H37" s="1231">
        <f>SUM(H14,H29:H33)</f>
        <v>0</v>
      </c>
      <c r="I37" s="1231">
        <f>SUM(I14,I29:I33)</f>
        <v>0</v>
      </c>
      <c r="J37" s="1232">
        <f>SUM(J14,J29:J33)</f>
        <v>0</v>
      </c>
      <c r="K37" s="1251"/>
      <c r="M37" s="1244">
        <f>SUM(M14,M29:M33)</f>
        <v>0</v>
      </c>
      <c r="N37" s="1231">
        <f>SUM(N14,N29:N33)</f>
        <v>0</v>
      </c>
      <c r="O37" s="1231">
        <f>SUM(O14,O29:O33)</f>
        <v>0</v>
      </c>
      <c r="P37" s="1252">
        <f>SUM(P14,P29:P33)</f>
        <v>0</v>
      </c>
    </row>
    <row r="38" spans="1:16" ht="15" thickBot="1">
      <c r="A38" s="160"/>
      <c r="B38" s="128"/>
      <c r="C38" s="128"/>
      <c r="D38" s="128"/>
      <c r="E38" s="128"/>
      <c r="F38" s="128"/>
      <c r="G38" s="128"/>
      <c r="H38" s="657"/>
      <c r="I38" s="657"/>
      <c r="J38" s="1234" t="str">
        <f>IF(ABS(J37-SUM(H37,I37))&lt;0.1,"OK","Error")</f>
        <v>OK</v>
      </c>
      <c r="K38" s="1251"/>
      <c r="M38" s="1249"/>
      <c r="N38" s="1253"/>
      <c r="O38" s="1249"/>
      <c r="P38" s="1254"/>
    </row>
    <row r="39" spans="1:16" ht="15.75" thickBot="1">
      <c r="A39" s="160"/>
      <c r="B39" s="422" t="s">
        <v>784</v>
      </c>
      <c r="C39" s="128"/>
      <c r="D39" s="128"/>
      <c r="E39" s="128"/>
      <c r="F39" s="128"/>
      <c r="G39" s="128"/>
      <c r="H39" s="800"/>
      <c r="I39" s="800"/>
      <c r="J39" s="1223">
        <f>SUM(H39:I39)</f>
        <v>0</v>
      </c>
      <c r="K39" s="808"/>
      <c r="M39" s="798"/>
      <c r="N39" s="915"/>
      <c r="O39" s="798"/>
      <c r="P39" s="915"/>
    </row>
    <row r="40" spans="1:16" ht="15" thickBot="1">
      <c r="A40" s="160"/>
      <c r="B40" s="128"/>
      <c r="C40" s="128"/>
      <c r="D40" s="128"/>
      <c r="E40" s="128"/>
      <c r="F40" s="128"/>
      <c r="G40" s="128"/>
      <c r="H40" s="657"/>
      <c r="I40" s="657"/>
      <c r="J40" s="1242"/>
      <c r="K40" s="664"/>
      <c r="M40" s="1243"/>
      <c r="N40" s="1148"/>
      <c r="O40" s="1243"/>
      <c r="P40" s="1148"/>
    </row>
    <row r="41" spans="1:16" ht="15.75" thickBot="1">
      <c r="A41" s="1255"/>
      <c r="B41" s="519" t="s">
        <v>680</v>
      </c>
      <c r="C41" s="230"/>
      <c r="D41" s="230"/>
      <c r="E41" s="230"/>
      <c r="F41" s="230"/>
      <c r="G41" s="230"/>
      <c r="H41" s="1047">
        <f>+H37+H39</f>
        <v>0</v>
      </c>
      <c r="I41" s="1047">
        <f>+I37+I39</f>
        <v>0</v>
      </c>
      <c r="J41" s="1256">
        <f>+J37+J39</f>
        <v>0</v>
      </c>
      <c r="K41" s="664"/>
      <c r="L41" s="155"/>
      <c r="M41" s="1046">
        <f>SUM(M37:M39)</f>
        <v>0</v>
      </c>
      <c r="N41" s="1256">
        <f>SUM(N37:N39)</f>
        <v>0</v>
      </c>
      <c r="O41" s="1046">
        <f>SUM(O37:O39)</f>
        <v>0</v>
      </c>
      <c r="P41" s="1256">
        <f>SUM(P37:P39)</f>
        <v>0</v>
      </c>
    </row>
    <row r="42" spans="1:16">
      <c r="H42" s="1107" t="str">
        <f>IF(ABS(H41-H14-SUM('2.2 Detailed Cost Matrix'!AG209,'2.2 Detailed Cost Matrix'!AG195)&lt;0.1),"OK","error")</f>
        <v>OK</v>
      </c>
      <c r="I42" s="1107" t="str">
        <f>IF(ABS(I41-I14-SUM('2.2 Detailed Cost Matrix'!AG187:AG189))&lt;0.1,"OK","error")</f>
        <v>OK</v>
      </c>
      <c r="J42" s="1107" t="str">
        <f>IF(ABS(J41-SUM('2.2 Detailed Cost Matrix'!AF190:AG190))&lt;0.1,"OK","error")</f>
        <v>OK</v>
      </c>
      <c r="K42" s="112"/>
      <c r="M42" s="1107" t="str">
        <f>IF(ABS(M41-SUM('2.2 Detailed Cost Matrix'!AF25:AG25))&lt;0.1,"OK","error")</f>
        <v>OK</v>
      </c>
      <c r="N42" s="1107" t="str">
        <f>IF(ABS(N41-SUM('2.2 Detailed Cost Matrix'!AF188:AG188))&lt;0.1,"OK","error")</f>
        <v>OK</v>
      </c>
      <c r="O42" s="1107" t="str">
        <f>IF(ABS(O41-SUM('2.2 Detailed Cost Matrix'!AF123:AG123))&lt;0.1,"OK","error")</f>
        <v>OK</v>
      </c>
      <c r="P42" s="1107" t="str">
        <f>IF(ABS(P41-SUM('2.2 Detailed Cost Matrix'!AF189:AG189))&lt;0.1,"OK","error")</f>
        <v>OK</v>
      </c>
    </row>
    <row r="43" spans="1:16">
      <c r="H43" s="1107"/>
      <c r="K43" s="112"/>
    </row>
    <row r="44" spans="1:16">
      <c r="H44" s="1107"/>
    </row>
    <row r="45" spans="1:16">
      <c r="H45" s="612"/>
    </row>
  </sheetData>
  <sheetProtection password="C634" sheet="1" objects="1" scenarios="1"/>
  <mergeCells count="3">
    <mergeCell ref="M6:N6"/>
    <mergeCell ref="O6:P6"/>
    <mergeCell ref="M5:P5"/>
  </mergeCells>
  <phoneticPr fontId="0" type="noConversion"/>
  <dataValidations count="1">
    <dataValidation type="decimal" operator="greaterThanOrEqual" allowBlank="1" showInputMessage="1" showErrorMessage="1" sqref="K39">
      <formula1>0</formula1>
    </dataValidation>
  </dataValidations>
  <printOptions horizontalCentered="1"/>
  <pageMargins left="0.15748031496062992" right="0.15748031496062992" top="0.59055118110236227" bottom="0.59055118110236227" header="0.31496062992125984" footer="0.11811023622047245"/>
  <pageSetup paperSize="8" orientation="landscape" r:id="rId1"/>
  <headerFooter alignWithMargins="0">
    <oddHeader>&amp;R&amp;"CG Omega,Bold"&amp;18&amp;A</oddHeader>
    <oddFooter>&amp;L&amp;8&amp;D
&amp;T&amp;R&amp;8&amp;Z&amp;F</oddFooter>
  </headerFooter>
  <legacyDrawing r:id="rId2"/>
</worksheet>
</file>

<file path=xl/worksheets/sheet19.xml><?xml version="1.0" encoding="utf-8"?>
<worksheet xmlns="http://schemas.openxmlformats.org/spreadsheetml/2006/main" xmlns:r="http://schemas.openxmlformats.org/officeDocument/2006/relationships">
  <sheetPr codeName="Sheet34">
    <pageSetUpPr fitToPage="1"/>
  </sheetPr>
  <dimension ref="A1:AS162"/>
  <sheetViews>
    <sheetView showZeros="0" zoomScale="70" zoomScaleNormal="70" zoomScaleSheetLayoutView="75" workbookViewId="0">
      <pane xSplit="2" ySplit="11" topLeftCell="C135" activePane="bottomRight" state="frozen"/>
      <selection pane="topRight" activeCell="C1" sqref="C1"/>
      <selection pane="bottomLeft" activeCell="A12" sqref="A12"/>
      <selection pane="bottomRight" activeCell="T119" sqref="T119"/>
    </sheetView>
  </sheetViews>
  <sheetFormatPr defaultRowHeight="14.25"/>
  <cols>
    <col min="1" max="1" width="2.375" customWidth="1"/>
    <col min="2" max="2" width="32.625" customWidth="1"/>
    <col min="6" max="6" width="12.5" customWidth="1"/>
    <col min="19" max="19" width="11.125" style="214" customWidth="1"/>
    <col min="20" max="23" width="11.125" customWidth="1"/>
    <col min="24" max="25" width="10.25" customWidth="1"/>
  </cols>
  <sheetData>
    <row r="1" spans="1:45" s="36" customFormat="1" ht="26.25">
      <c r="A1" s="67" t="str">
        <f>+Cover!$E$8</f>
        <v>Regulatory Reporting Pack (RRP)</v>
      </c>
      <c r="E1" s="39"/>
      <c r="H1" s="39"/>
      <c r="J1" s="94" t="str">
        <f>+'Check&amp;Bal report'!$H$1</f>
        <v xml:space="preserve"> </v>
      </c>
      <c r="K1" s="39"/>
      <c r="O1" s="38"/>
      <c r="S1" s="212"/>
    </row>
    <row r="2" spans="1:45" s="36" customFormat="1" ht="26.25">
      <c r="A2" s="41" t="str">
        <f>+'Names and date input'!$D$21</f>
        <v>CN West</v>
      </c>
      <c r="B2" s="40"/>
      <c r="D2" s="37"/>
      <c r="E2" s="39"/>
      <c r="S2" s="212"/>
    </row>
    <row r="3" spans="1:45" s="70" customFormat="1" ht="27" thickBot="1">
      <c r="A3" s="69" t="str">
        <f>+'Names and date input'!$D$9</f>
        <v>2009-10</v>
      </c>
      <c r="D3" s="71"/>
      <c r="E3" s="72"/>
      <c r="S3" s="213"/>
    </row>
    <row r="4" spans="1:45" ht="7.5" customHeight="1">
      <c r="A4" s="1"/>
    </row>
    <row r="5" spans="1:45" ht="20.25">
      <c r="A5" s="3" t="s">
        <v>176</v>
      </c>
      <c r="T5" s="206"/>
    </row>
    <row r="6" spans="1:45" ht="7.5" customHeight="1">
      <c r="A6" s="3"/>
      <c r="T6" s="206"/>
    </row>
    <row r="7" spans="1:45" ht="15" customHeight="1">
      <c r="A7" s="3"/>
      <c r="B7" s="30" t="str">
        <f>+'Names and date input'!B28</f>
        <v>Related Party 1</v>
      </c>
      <c r="T7" s="206"/>
      <c r="X7" s="946" t="s">
        <v>1069</v>
      </c>
      <c r="Y7" s="13"/>
    </row>
    <row r="8" spans="1:45" ht="15" customHeight="1">
      <c r="B8" s="43" t="s">
        <v>225</v>
      </c>
      <c r="C8" s="1417"/>
      <c r="D8" s="1418"/>
      <c r="E8" s="1418"/>
      <c r="F8" s="1418"/>
      <c r="G8" s="1418"/>
      <c r="H8" s="1418"/>
      <c r="I8" s="1418"/>
      <c r="J8" s="1418"/>
      <c r="K8" s="1418"/>
      <c r="L8" s="1418"/>
      <c r="M8" s="1418"/>
      <c r="N8" s="1418"/>
      <c r="O8" s="1418"/>
      <c r="P8" s="1418"/>
      <c r="Q8" s="1418"/>
      <c r="R8" s="1419"/>
      <c r="T8" s="16"/>
      <c r="X8" s="946" t="s">
        <v>1070</v>
      </c>
      <c r="Y8" s="2054" t="s">
        <v>645</v>
      </c>
    </row>
    <row r="9" spans="1:45" ht="15" customHeight="1">
      <c r="B9" s="23"/>
      <c r="C9" s="31" t="s">
        <v>476</v>
      </c>
      <c r="D9" s="31"/>
      <c r="E9" s="31"/>
      <c r="F9" s="31"/>
      <c r="G9" s="2946" t="str">
        <f>'Names and date input'!D28</f>
        <v>RP1</v>
      </c>
      <c r="H9" s="2946" t="str">
        <f>+'Names and date input'!D29</f>
        <v>RP2</v>
      </c>
      <c r="I9" s="2946" t="str">
        <f>+'Names and date input'!D30</f>
        <v>RP3</v>
      </c>
      <c r="J9" s="2946" t="str">
        <f>+'Names and date input'!D31</f>
        <v>RP4</v>
      </c>
      <c r="K9" s="2946" t="str">
        <f>+'Names and date input'!D32</f>
        <v>RP5</v>
      </c>
      <c r="L9" s="2946" t="str">
        <f>+'Names and date input'!D33</f>
        <v>RP6</v>
      </c>
      <c r="M9" s="2946" t="str">
        <f>+'Names and date input'!D34</f>
        <v>RP7</v>
      </c>
      <c r="N9" s="2946" t="str">
        <f>+'Names and date input'!D35</f>
        <v>RP8</v>
      </c>
      <c r="O9" s="2946" t="str">
        <f>+'Names and date input'!D36</f>
        <v>RP9</v>
      </c>
      <c r="P9" s="2946" t="str">
        <f>+'Names and date input'!D37</f>
        <v>RP10</v>
      </c>
      <c r="Q9" s="2946" t="s">
        <v>478</v>
      </c>
      <c r="R9" s="2946" t="s">
        <v>160</v>
      </c>
      <c r="T9" s="16"/>
      <c r="X9" s="946" t="s">
        <v>1071</v>
      </c>
      <c r="Y9" s="2055"/>
      <c r="AS9" s="5"/>
    </row>
    <row r="10" spans="1:45" ht="15">
      <c r="A10" s="2"/>
      <c r="B10" s="24"/>
      <c r="C10" s="355" t="str">
        <f>+'Names and date input'!D21</f>
        <v>CN West</v>
      </c>
      <c r="D10" s="355" t="str">
        <f>+'Names and date input'!D24</f>
        <v>DNO 2</v>
      </c>
      <c r="E10" s="355" t="str">
        <f>+'Names and date input'!D25</f>
        <v>DNO 3</v>
      </c>
      <c r="F10" s="355" t="s">
        <v>479</v>
      </c>
      <c r="G10" s="2948"/>
      <c r="H10" s="2948"/>
      <c r="I10" s="2948"/>
      <c r="J10" s="2948"/>
      <c r="K10" s="2948"/>
      <c r="L10" s="2948"/>
      <c r="M10" s="2948"/>
      <c r="N10" s="2948"/>
      <c r="O10" s="2948"/>
      <c r="P10" s="2948"/>
      <c r="Q10" s="2947" t="s">
        <v>477</v>
      </c>
      <c r="R10" s="2947" t="s">
        <v>477</v>
      </c>
      <c r="X10" s="946" t="s">
        <v>160</v>
      </c>
      <c r="Y10" s="13"/>
    </row>
    <row r="11" spans="1:45" ht="15">
      <c r="B11" s="25"/>
      <c r="C11" s="29" t="s">
        <v>1168</v>
      </c>
      <c r="D11" s="10" t="s">
        <v>1168</v>
      </c>
      <c r="E11" s="28" t="s">
        <v>1168</v>
      </c>
      <c r="F11" s="28" t="s">
        <v>1168</v>
      </c>
      <c r="G11" s="10" t="s">
        <v>1168</v>
      </c>
      <c r="H11" s="10" t="s">
        <v>1168</v>
      </c>
      <c r="I11" s="10" t="s">
        <v>1168</v>
      </c>
      <c r="J11" s="10" t="s">
        <v>1168</v>
      </c>
      <c r="K11" s="10" t="s">
        <v>1168</v>
      </c>
      <c r="L11" s="10" t="s">
        <v>1168</v>
      </c>
      <c r="M11" s="10" t="s">
        <v>1168</v>
      </c>
      <c r="N11" s="10" t="s">
        <v>1168</v>
      </c>
      <c r="O11" s="10" t="s">
        <v>1168</v>
      </c>
      <c r="P11" s="10" t="s">
        <v>1168</v>
      </c>
      <c r="Q11" s="10" t="s">
        <v>1168</v>
      </c>
      <c r="R11" s="10" t="s">
        <v>1168</v>
      </c>
      <c r="X11" s="13"/>
      <c r="Y11" s="13"/>
    </row>
    <row r="12" spans="1:45" ht="15">
      <c r="B12" s="24"/>
      <c r="C12" s="27"/>
      <c r="D12" s="27"/>
      <c r="E12" s="27"/>
      <c r="F12" s="27"/>
      <c r="G12" s="27"/>
      <c r="H12" s="27"/>
      <c r="I12" s="27"/>
      <c r="J12" s="27"/>
      <c r="K12" s="27"/>
      <c r="L12" s="27"/>
      <c r="M12" s="27"/>
      <c r="N12" s="27"/>
      <c r="O12" s="27"/>
      <c r="P12" s="27"/>
      <c r="Q12" s="27"/>
      <c r="R12" s="27"/>
      <c r="X12" s="13"/>
      <c r="Y12" s="13"/>
    </row>
    <row r="13" spans="1:45">
      <c r="B13" s="24" t="s">
        <v>585</v>
      </c>
      <c r="C13" s="800"/>
      <c r="D13" s="800"/>
      <c r="E13" s="800"/>
      <c r="F13" s="800"/>
      <c r="G13" s="98"/>
      <c r="H13" s="800"/>
      <c r="I13" s="800"/>
      <c r="J13" s="800"/>
      <c r="K13" s="800"/>
      <c r="L13" s="800"/>
      <c r="M13" s="800"/>
      <c r="N13" s="800"/>
      <c r="O13" s="800"/>
      <c r="P13" s="800"/>
      <c r="Q13" s="800"/>
      <c r="R13" s="837">
        <f t="shared" ref="R13:R18" si="0">SUM(C13:Q13)</f>
        <v>0</v>
      </c>
      <c r="S13" s="924" t="str">
        <f>IF(ABS(+C13-'4.4 RP Margin Adjustment'!AI13-'2.5 Atypicals &amp; provisions'!AN285-'3.2 Cash Pension contributions'!AC67)&lt;0.1,"OK","charges to DNO do not agree to Tables 2.2, 2.5 &amp; pension deficits on 2.12")</f>
        <v>OK</v>
      </c>
      <c r="X13" s="2052">
        <f>+'4.4 RP Margin Adjustment'!AI13+'2.5 Atypicals &amp; provisions'!AN285+'3.2 Cash Pension contributions'!P13+'3.2 Cash Pension contributions'!P40+'3.2 Cash Pension contributions'!P67</f>
        <v>0</v>
      </c>
      <c r="Y13" s="2052">
        <f>+C13-X13</f>
        <v>0</v>
      </c>
    </row>
    <row r="14" spans="1:45" s="218" customFormat="1">
      <c r="B14" s="219" t="s">
        <v>506</v>
      </c>
      <c r="C14" s="303">
        <f>IF(ISERROR(+C13/$R13),0,+C13/$R13)</f>
        <v>0</v>
      </c>
      <c r="D14" s="303">
        <f>IF(ISERROR(+D13/$R13),0,+D13/$R13)</f>
        <v>0</v>
      </c>
      <c r="E14" s="303">
        <f>IF(ISERROR(+E13/$R13),0,+E13/$R13)</f>
        <v>0</v>
      </c>
      <c r="F14" s="303">
        <f>IF(ISERROR(+F13/$R13),0,+F13/$R13)</f>
        <v>0</v>
      </c>
      <c r="G14" s="304"/>
      <c r="H14" s="303">
        <f t="shared" ref="H14:Q14" si="1">IF(ISERROR(+H13/$R13),0,+H13/$R13)</f>
        <v>0</v>
      </c>
      <c r="I14" s="303">
        <f t="shared" si="1"/>
        <v>0</v>
      </c>
      <c r="J14" s="303">
        <f t="shared" si="1"/>
        <v>0</v>
      </c>
      <c r="K14" s="303">
        <f t="shared" si="1"/>
        <v>0</v>
      </c>
      <c r="L14" s="303">
        <f t="shared" si="1"/>
        <v>0</v>
      </c>
      <c r="M14" s="303">
        <f t="shared" si="1"/>
        <v>0</v>
      </c>
      <c r="N14" s="303">
        <f t="shared" si="1"/>
        <v>0</v>
      </c>
      <c r="O14" s="303">
        <f t="shared" si="1"/>
        <v>0</v>
      </c>
      <c r="P14" s="303">
        <f t="shared" si="1"/>
        <v>0</v>
      </c>
      <c r="Q14" s="303">
        <f t="shared" si="1"/>
        <v>0</v>
      </c>
      <c r="R14" s="305">
        <f t="shared" si="0"/>
        <v>0</v>
      </c>
      <c r="S14" s="220"/>
      <c r="X14" s="2053"/>
      <c r="Y14" s="2053"/>
    </row>
    <row r="15" spans="1:45">
      <c r="B15" s="64" t="s">
        <v>697</v>
      </c>
      <c r="C15" s="800"/>
      <c r="D15" s="800"/>
      <c r="E15" s="800"/>
      <c r="F15" s="800"/>
      <c r="G15" s="91"/>
      <c r="H15" s="800"/>
      <c r="I15" s="800"/>
      <c r="J15" s="800"/>
      <c r="K15" s="800"/>
      <c r="L15" s="800"/>
      <c r="M15" s="800"/>
      <c r="N15" s="800"/>
      <c r="O15" s="800"/>
      <c r="P15" s="800"/>
      <c r="Q15" s="800"/>
      <c r="R15" s="837">
        <f t="shared" si="0"/>
        <v>0</v>
      </c>
      <c r="X15" s="12"/>
      <c r="Y15" s="12"/>
    </row>
    <row r="16" spans="1:45" s="218" customFormat="1">
      <c r="B16" s="219" t="s">
        <v>506</v>
      </c>
      <c r="C16" s="303">
        <f>IF(ISERROR(+C15/$R15),0,+C15/$R15)</f>
        <v>0</v>
      </c>
      <c r="D16" s="303">
        <f>IF(ISERROR(+D15/$R15),0,+D15/$R15)</f>
        <v>0</v>
      </c>
      <c r="E16" s="303">
        <f>IF(ISERROR(+E15/$R15),0,+E15/$R15)</f>
        <v>0</v>
      </c>
      <c r="F16" s="303">
        <f>IF(ISERROR(+F15/$R15),0,+F15/$R15)</f>
        <v>0</v>
      </c>
      <c r="G16" s="304"/>
      <c r="H16" s="303">
        <f t="shared" ref="H16:Q16" si="2">IF(ISERROR(+H15/$R15),0,+H15/$R15)</f>
        <v>0</v>
      </c>
      <c r="I16" s="303">
        <f t="shared" si="2"/>
        <v>0</v>
      </c>
      <c r="J16" s="303">
        <f t="shared" si="2"/>
        <v>0</v>
      </c>
      <c r="K16" s="303">
        <f t="shared" si="2"/>
        <v>0</v>
      </c>
      <c r="L16" s="303">
        <f t="shared" si="2"/>
        <v>0</v>
      </c>
      <c r="M16" s="303">
        <f t="shared" si="2"/>
        <v>0</v>
      </c>
      <c r="N16" s="303">
        <f t="shared" si="2"/>
        <v>0</v>
      </c>
      <c r="O16" s="303">
        <f t="shared" si="2"/>
        <v>0</v>
      </c>
      <c r="P16" s="303">
        <f t="shared" si="2"/>
        <v>0</v>
      </c>
      <c r="Q16" s="303">
        <f t="shared" si="2"/>
        <v>0</v>
      </c>
      <c r="R16" s="305">
        <f t="shared" si="0"/>
        <v>0</v>
      </c>
      <c r="S16" s="220"/>
      <c r="X16" s="2053"/>
      <c r="Y16" s="2053"/>
    </row>
    <row r="17" spans="1:45" ht="15" thickBot="1">
      <c r="A17" s="9"/>
      <c r="B17" s="24" t="s">
        <v>777</v>
      </c>
      <c r="C17" s="836">
        <f>+C13+C15</f>
        <v>0</v>
      </c>
      <c r="D17" s="836">
        <f>+D13+D15</f>
        <v>0</v>
      </c>
      <c r="E17" s="836">
        <f>+E13+E15</f>
        <v>0</v>
      </c>
      <c r="F17" s="836">
        <f>+F13+F15</f>
        <v>0</v>
      </c>
      <c r="G17" s="217"/>
      <c r="H17" s="836">
        <f t="shared" ref="H17:Q17" si="3">+H13+H15</f>
        <v>0</v>
      </c>
      <c r="I17" s="836">
        <f t="shared" si="3"/>
        <v>0</v>
      </c>
      <c r="J17" s="836">
        <f t="shared" si="3"/>
        <v>0</v>
      </c>
      <c r="K17" s="836">
        <f t="shared" si="3"/>
        <v>0</v>
      </c>
      <c r="L17" s="836">
        <f t="shared" si="3"/>
        <v>0</v>
      </c>
      <c r="M17" s="836">
        <f t="shared" si="3"/>
        <v>0</v>
      </c>
      <c r="N17" s="836">
        <f t="shared" si="3"/>
        <v>0</v>
      </c>
      <c r="O17" s="836">
        <f t="shared" si="3"/>
        <v>0</v>
      </c>
      <c r="P17" s="836">
        <f t="shared" si="3"/>
        <v>0</v>
      </c>
      <c r="Q17" s="836">
        <f t="shared" si="3"/>
        <v>0</v>
      </c>
      <c r="R17" s="836">
        <f t="shared" si="0"/>
        <v>0</v>
      </c>
      <c r="S17" s="215" t="str">
        <f>IF(R17-(+R13+R15)&lt;0.09,"OK","Error")</f>
        <v>OK</v>
      </c>
      <c r="X17" s="12"/>
      <c r="Y17" s="12"/>
    </row>
    <row r="18" spans="1:45" s="218" customFormat="1" ht="15" thickTop="1">
      <c r="A18" s="221"/>
      <c r="B18" s="222" t="s">
        <v>506</v>
      </c>
      <c r="C18" s="306">
        <f>IF(ISERROR(+C17/$R17),0,+C17/$R17)</f>
        <v>0</v>
      </c>
      <c r="D18" s="306">
        <f>IF(ISERROR(+D17/$R17),0,+D17/$R17)</f>
        <v>0</v>
      </c>
      <c r="E18" s="306">
        <f>IF(ISERROR(+E17/$R17),0,+E17/$R17)</f>
        <v>0</v>
      </c>
      <c r="F18" s="306">
        <f>IF(ISERROR(+F17/$R17),0,+F17/$R17)</f>
        <v>0</v>
      </c>
      <c r="G18" s="307"/>
      <c r="H18" s="306">
        <f t="shared" ref="H18:Q18" si="4">IF(ISERROR(+H17/$R17),0,+H17/$R17)</f>
        <v>0</v>
      </c>
      <c r="I18" s="306">
        <f t="shared" si="4"/>
        <v>0</v>
      </c>
      <c r="J18" s="306">
        <f t="shared" si="4"/>
        <v>0</v>
      </c>
      <c r="K18" s="306">
        <f t="shared" si="4"/>
        <v>0</v>
      </c>
      <c r="L18" s="306">
        <f t="shared" si="4"/>
        <v>0</v>
      </c>
      <c r="M18" s="306">
        <f t="shared" si="4"/>
        <v>0</v>
      </c>
      <c r="N18" s="306">
        <f t="shared" si="4"/>
        <v>0</v>
      </c>
      <c r="O18" s="306">
        <f t="shared" si="4"/>
        <v>0</v>
      </c>
      <c r="P18" s="306">
        <f t="shared" si="4"/>
        <v>0</v>
      </c>
      <c r="Q18" s="306">
        <f t="shared" si="4"/>
        <v>0</v>
      </c>
      <c r="R18" s="308">
        <f t="shared" si="0"/>
        <v>0</v>
      </c>
      <c r="S18" s="220"/>
      <c r="X18" s="2053"/>
      <c r="Y18" s="2053"/>
    </row>
    <row r="19" spans="1:45" s="218" customFormat="1">
      <c r="A19" s="221"/>
      <c r="B19" s="223" t="s">
        <v>1164</v>
      </c>
      <c r="C19" s="224">
        <f>IF(ISERROR(+C17/C13),0,+C17/C13)</f>
        <v>0</v>
      </c>
      <c r="D19" s="224">
        <f>IF(ISERROR(+D17/D13),0,+D17/D13)</f>
        <v>0</v>
      </c>
      <c r="E19" s="224">
        <f>IF(ISERROR(+E17/E13),0,+E17/E13)</f>
        <v>0</v>
      </c>
      <c r="F19" s="224">
        <f>IF(ISERROR(+F17/F13),0,+F17/F13)</f>
        <v>0</v>
      </c>
      <c r="G19" s="309"/>
      <c r="H19" s="224">
        <f t="shared" ref="H19:R19" si="5">IF(ISERROR(+H17/H13),0,+H17/H13)</f>
        <v>0</v>
      </c>
      <c r="I19" s="224">
        <f t="shared" si="5"/>
        <v>0</v>
      </c>
      <c r="J19" s="224">
        <f t="shared" si="5"/>
        <v>0</v>
      </c>
      <c r="K19" s="224">
        <f t="shared" si="5"/>
        <v>0</v>
      </c>
      <c r="L19" s="224">
        <f t="shared" si="5"/>
        <v>0</v>
      </c>
      <c r="M19" s="224">
        <f t="shared" si="5"/>
        <v>0</v>
      </c>
      <c r="N19" s="224">
        <f t="shared" si="5"/>
        <v>0</v>
      </c>
      <c r="O19" s="224">
        <f t="shared" si="5"/>
        <v>0</v>
      </c>
      <c r="P19" s="224">
        <f t="shared" si="5"/>
        <v>0</v>
      </c>
      <c r="Q19" s="224">
        <f t="shared" si="5"/>
        <v>0</v>
      </c>
      <c r="R19" s="225">
        <f t="shared" si="5"/>
        <v>0</v>
      </c>
      <c r="S19" s="220"/>
      <c r="X19" s="2053"/>
      <c r="Y19" s="2053"/>
    </row>
    <row r="20" spans="1:45" s="218" customFormat="1">
      <c r="A20" s="221"/>
      <c r="B20" s="221"/>
      <c r="C20" s="221"/>
      <c r="D20" s="221"/>
      <c r="E20" s="221"/>
      <c r="F20" s="221"/>
      <c r="G20" s="221"/>
      <c r="H20" s="221"/>
      <c r="I20" s="221"/>
      <c r="J20" s="221"/>
      <c r="K20" s="221"/>
      <c r="L20" s="221"/>
      <c r="M20" s="221"/>
      <c r="N20" s="221"/>
      <c r="O20" s="221"/>
      <c r="P20" s="221"/>
      <c r="Q20" s="221"/>
      <c r="R20" s="221"/>
      <c r="S20" s="220"/>
      <c r="T20" s="924"/>
      <c r="X20" s="2053"/>
      <c r="Y20" s="2053"/>
    </row>
    <row r="21" spans="1:45" s="218" customFormat="1" ht="15">
      <c r="A21" s="221"/>
      <c r="B21" s="30" t="str">
        <f>+'Names and date input'!B29</f>
        <v>Related Party 2</v>
      </c>
      <c r="C21" s="221"/>
      <c r="D21" s="221"/>
      <c r="E21" s="221"/>
      <c r="F21" s="221"/>
      <c r="G21" s="221"/>
      <c r="H21" s="221"/>
      <c r="I21" s="221"/>
      <c r="J21" s="221"/>
      <c r="K21" s="221"/>
      <c r="L21" s="221"/>
      <c r="M21" s="221"/>
      <c r="N21" s="221"/>
      <c r="O21" s="221"/>
      <c r="P21" s="221"/>
      <c r="Q21" s="221"/>
      <c r="R21" s="221"/>
      <c r="S21" s="220"/>
      <c r="T21" s="924"/>
      <c r="X21" s="2053"/>
      <c r="Y21" s="2053"/>
    </row>
    <row r="22" spans="1:45">
      <c r="B22" s="43" t="s">
        <v>225</v>
      </c>
      <c r="C22" s="1417"/>
      <c r="D22" s="1418"/>
      <c r="E22" s="1418"/>
      <c r="F22" s="1418"/>
      <c r="G22" s="1418"/>
      <c r="H22" s="1418"/>
      <c r="I22" s="1418"/>
      <c r="J22" s="1418"/>
      <c r="K22" s="1418"/>
      <c r="L22" s="1418"/>
      <c r="M22" s="1418"/>
      <c r="N22" s="1418"/>
      <c r="O22" s="1418"/>
      <c r="P22" s="1418"/>
      <c r="Q22" s="1418"/>
      <c r="R22" s="1419"/>
      <c r="T22" s="924"/>
      <c r="X22" s="12"/>
      <c r="Y22" s="12"/>
    </row>
    <row r="23" spans="1:45" ht="15" customHeight="1">
      <c r="B23" s="23"/>
      <c r="C23" s="31" t="s">
        <v>476</v>
      </c>
      <c r="D23" s="31"/>
      <c r="E23" s="31"/>
      <c r="F23" s="31"/>
      <c r="G23" s="2946" t="str">
        <f>+$G$9</f>
        <v>RP1</v>
      </c>
      <c r="H23" s="2946" t="str">
        <f>+$H$9</f>
        <v>RP2</v>
      </c>
      <c r="I23" s="2946" t="str">
        <f>+$I$9</f>
        <v>RP3</v>
      </c>
      <c r="J23" s="2946" t="str">
        <f>+$J$9</f>
        <v>RP4</v>
      </c>
      <c r="K23" s="2946" t="str">
        <f>+$K$9</f>
        <v>RP5</v>
      </c>
      <c r="L23" s="2946" t="str">
        <f>+$L$9</f>
        <v>RP6</v>
      </c>
      <c r="M23" s="2946" t="str">
        <f>+$M$9</f>
        <v>RP7</v>
      </c>
      <c r="N23" s="2946" t="str">
        <f>+$N$9</f>
        <v>RP8</v>
      </c>
      <c r="O23" s="2946" t="str">
        <f>+$O$9</f>
        <v>RP9</v>
      </c>
      <c r="P23" s="2946" t="str">
        <f>+$P$9</f>
        <v>RP10</v>
      </c>
      <c r="Q23" s="2946" t="s">
        <v>478</v>
      </c>
      <c r="R23" s="2946" t="s">
        <v>160</v>
      </c>
      <c r="T23" s="924"/>
      <c r="X23" s="12"/>
      <c r="Y23" s="12"/>
      <c r="AS23" s="5"/>
    </row>
    <row r="24" spans="1:45" ht="15">
      <c r="A24" s="2"/>
      <c r="B24" s="24"/>
      <c r="C24" s="355" t="str">
        <f>$C$10</f>
        <v>CN West</v>
      </c>
      <c r="D24" s="355" t="str">
        <f>$D$10</f>
        <v>DNO 2</v>
      </c>
      <c r="E24" s="355" t="str">
        <f>$E$10</f>
        <v>DNO 3</v>
      </c>
      <c r="F24" s="355" t="s">
        <v>479</v>
      </c>
      <c r="G24" s="2948"/>
      <c r="H24" s="2948"/>
      <c r="I24" s="2948"/>
      <c r="J24" s="2948"/>
      <c r="K24" s="2948"/>
      <c r="L24" s="2948"/>
      <c r="M24" s="2948"/>
      <c r="N24" s="2948"/>
      <c r="O24" s="2948"/>
      <c r="P24" s="2948"/>
      <c r="Q24" s="2947" t="s">
        <v>477</v>
      </c>
      <c r="R24" s="2947" t="s">
        <v>477</v>
      </c>
      <c r="T24" s="924"/>
      <c r="X24" s="12"/>
      <c r="Y24" s="12"/>
    </row>
    <row r="25" spans="1:45" ht="15">
      <c r="B25" s="25"/>
      <c r="C25" s="29" t="s">
        <v>1168</v>
      </c>
      <c r="D25" s="10" t="s">
        <v>1168</v>
      </c>
      <c r="E25" s="28" t="s">
        <v>1168</v>
      </c>
      <c r="F25" s="28" t="s">
        <v>1168</v>
      </c>
      <c r="G25" s="10" t="s">
        <v>1168</v>
      </c>
      <c r="H25" s="10" t="s">
        <v>1168</v>
      </c>
      <c r="I25" s="10" t="s">
        <v>1168</v>
      </c>
      <c r="J25" s="10" t="s">
        <v>1168</v>
      </c>
      <c r="K25" s="10" t="s">
        <v>1168</v>
      </c>
      <c r="L25" s="10" t="s">
        <v>1168</v>
      </c>
      <c r="M25" s="10" t="s">
        <v>1168</v>
      </c>
      <c r="N25" s="10" t="s">
        <v>1168</v>
      </c>
      <c r="O25" s="10" t="s">
        <v>1168</v>
      </c>
      <c r="P25" s="10" t="s">
        <v>1168</v>
      </c>
      <c r="Q25" s="10" t="s">
        <v>1168</v>
      </c>
      <c r="R25" s="10" t="s">
        <v>1168</v>
      </c>
      <c r="T25" s="924"/>
      <c r="X25" s="12"/>
      <c r="Y25" s="12"/>
    </row>
    <row r="26" spans="1:45" ht="15">
      <c r="B26" s="24"/>
      <c r="C26" s="27"/>
      <c r="D26" s="27"/>
      <c r="E26" s="27"/>
      <c r="F26" s="27"/>
      <c r="G26" s="27"/>
      <c r="H26" s="27"/>
      <c r="I26" s="27"/>
      <c r="J26" s="27"/>
      <c r="K26" s="27"/>
      <c r="L26" s="27"/>
      <c r="M26" s="27"/>
      <c r="N26" s="27"/>
      <c r="O26" s="27"/>
      <c r="P26" s="27"/>
      <c r="Q26" s="27"/>
      <c r="R26" s="27"/>
      <c r="X26" s="12"/>
      <c r="Y26" s="12"/>
    </row>
    <row r="27" spans="1:45">
      <c r="B27" s="24" t="s">
        <v>585</v>
      </c>
      <c r="C27" s="800"/>
      <c r="D27" s="800"/>
      <c r="E27" s="800"/>
      <c r="F27" s="800"/>
      <c r="G27" s="800"/>
      <c r="H27" s="838"/>
      <c r="I27" s="800"/>
      <c r="J27" s="800"/>
      <c r="K27" s="800"/>
      <c r="L27" s="800"/>
      <c r="M27" s="800"/>
      <c r="N27" s="800"/>
      <c r="O27" s="800"/>
      <c r="P27" s="800"/>
      <c r="Q27" s="800"/>
      <c r="R27" s="837">
        <f t="shared" ref="R27:R32" si="6">SUM(C27:Q27)</f>
        <v>0</v>
      </c>
      <c r="S27" s="924" t="str">
        <f>IF(ABS(C27-'4.4 RP Margin Adjustment'!AI14-'2.5 Atypicals &amp; provisions'!AN286-'3.2 Cash Pension contributions'!AC68)&lt;0.1,"OK","charges to DNO do not agree to Tables 2.2, 2.5 &amp; pension deficits on 2.12")</f>
        <v>OK</v>
      </c>
      <c r="X27" s="2052">
        <f>+'4.4 RP Margin Adjustment'!AI14+'2.5 Atypicals &amp; provisions'!AN286+'3.2 Cash Pension contributions'!P14+'3.2 Cash Pension contributions'!P41+'3.2 Cash Pension contributions'!P68</f>
        <v>0</v>
      </c>
      <c r="Y27" s="2052">
        <f>+C27-X27</f>
        <v>0</v>
      </c>
    </row>
    <row r="28" spans="1:45" s="218" customFormat="1">
      <c r="B28" s="219" t="s">
        <v>506</v>
      </c>
      <c r="C28" s="303">
        <f>IF(ISERROR(+C27/$R27),0,+C27/$R27)</f>
        <v>0</v>
      </c>
      <c r="D28" s="303">
        <f>IF(ISERROR(+D27/$R27),0,+D27/$R27)</f>
        <v>0</v>
      </c>
      <c r="E28" s="303">
        <f>IF(ISERROR(+E27/$R27),0,+E27/$R27)</f>
        <v>0</v>
      </c>
      <c r="F28" s="303">
        <f>IF(ISERROR(+F27/$R27),0,+F27/$R27)</f>
        <v>0</v>
      </c>
      <c r="G28" s="303">
        <f>IF(ISERROR(+G27/$R27),0,+G27/$R27)</f>
        <v>0</v>
      </c>
      <c r="H28" s="226"/>
      <c r="I28" s="303">
        <f t="shared" ref="I28:Q28" si="7">IF(ISERROR(+I27/$R27),0,+I27/$R27)</f>
        <v>0</v>
      </c>
      <c r="J28" s="303">
        <f t="shared" si="7"/>
        <v>0</v>
      </c>
      <c r="K28" s="303">
        <f t="shared" si="7"/>
        <v>0</v>
      </c>
      <c r="L28" s="303">
        <f t="shared" si="7"/>
        <v>0</v>
      </c>
      <c r="M28" s="303">
        <f t="shared" si="7"/>
        <v>0</v>
      </c>
      <c r="N28" s="303">
        <f t="shared" si="7"/>
        <v>0</v>
      </c>
      <c r="O28" s="303">
        <f t="shared" si="7"/>
        <v>0</v>
      </c>
      <c r="P28" s="303">
        <f t="shared" si="7"/>
        <v>0</v>
      </c>
      <c r="Q28" s="303">
        <f t="shared" si="7"/>
        <v>0</v>
      </c>
      <c r="R28" s="305">
        <f t="shared" si="6"/>
        <v>0</v>
      </c>
      <c r="S28" s="220"/>
      <c r="X28" s="2053"/>
      <c r="Y28" s="2053"/>
    </row>
    <row r="29" spans="1:45">
      <c r="B29" s="64" t="s">
        <v>697</v>
      </c>
      <c r="C29" s="800"/>
      <c r="D29" s="800"/>
      <c r="E29" s="800"/>
      <c r="F29" s="800"/>
      <c r="G29" s="800"/>
      <c r="H29" s="838"/>
      <c r="I29" s="800"/>
      <c r="J29" s="800"/>
      <c r="K29" s="800"/>
      <c r="L29" s="800"/>
      <c r="M29" s="800"/>
      <c r="N29" s="800"/>
      <c r="O29" s="800"/>
      <c r="P29" s="800"/>
      <c r="Q29" s="800"/>
      <c r="R29" s="837">
        <f t="shared" si="6"/>
        <v>0</v>
      </c>
      <c r="X29" s="12"/>
      <c r="Y29" s="12"/>
    </row>
    <row r="30" spans="1:45" s="218" customFormat="1">
      <c r="B30" s="219" t="s">
        <v>506</v>
      </c>
      <c r="C30" s="303">
        <f>IF(ISERROR(+C29/$R29),0,+C29/$R29)</f>
        <v>0</v>
      </c>
      <c r="D30" s="303">
        <f>IF(ISERROR(+D29/$R29),0,+D29/$R29)</f>
        <v>0</v>
      </c>
      <c r="E30" s="303">
        <f>IF(ISERROR(+E29/$R29),0,+E29/$R29)</f>
        <v>0</v>
      </c>
      <c r="F30" s="303">
        <f>IF(ISERROR(+F29/$R29),0,+F29/$R29)</f>
        <v>0</v>
      </c>
      <c r="G30" s="303">
        <f>IF(ISERROR(+G29/$R29),0,+G29/$R29)</f>
        <v>0</v>
      </c>
      <c r="H30" s="226"/>
      <c r="I30" s="303">
        <f t="shared" ref="I30:Q30" si="8">IF(ISERROR(+I29/$R29),0,+I29/$R29)</f>
        <v>0</v>
      </c>
      <c r="J30" s="303">
        <f t="shared" si="8"/>
        <v>0</v>
      </c>
      <c r="K30" s="303">
        <f t="shared" si="8"/>
        <v>0</v>
      </c>
      <c r="L30" s="303">
        <f t="shared" si="8"/>
        <v>0</v>
      </c>
      <c r="M30" s="303">
        <f t="shared" si="8"/>
        <v>0</v>
      </c>
      <c r="N30" s="303">
        <f t="shared" si="8"/>
        <v>0</v>
      </c>
      <c r="O30" s="303">
        <f t="shared" si="8"/>
        <v>0</v>
      </c>
      <c r="P30" s="303">
        <f t="shared" si="8"/>
        <v>0</v>
      </c>
      <c r="Q30" s="303">
        <f t="shared" si="8"/>
        <v>0</v>
      </c>
      <c r="R30" s="305">
        <f t="shared" si="6"/>
        <v>0</v>
      </c>
      <c r="S30" s="220"/>
      <c r="X30" s="2053"/>
      <c r="Y30" s="2053"/>
    </row>
    <row r="31" spans="1:45" ht="15" thickBot="1">
      <c r="A31" s="9"/>
      <c r="B31" s="24" t="s">
        <v>777</v>
      </c>
      <c r="C31" s="836">
        <f>+C27+C29</f>
        <v>0</v>
      </c>
      <c r="D31" s="836">
        <f>+D27+D29</f>
        <v>0</v>
      </c>
      <c r="E31" s="836">
        <f>+E27+E29</f>
        <v>0</v>
      </c>
      <c r="F31" s="836">
        <f>+F27+F29</f>
        <v>0</v>
      </c>
      <c r="G31" s="836">
        <f>+G27+G29</f>
        <v>0</v>
      </c>
      <c r="H31" s="838"/>
      <c r="I31" s="836">
        <f t="shared" ref="I31:Q31" si="9">+I27+I29</f>
        <v>0</v>
      </c>
      <c r="J31" s="836">
        <f t="shared" si="9"/>
        <v>0</v>
      </c>
      <c r="K31" s="836">
        <f t="shared" si="9"/>
        <v>0</v>
      </c>
      <c r="L31" s="836">
        <f t="shared" si="9"/>
        <v>0</v>
      </c>
      <c r="M31" s="836">
        <f t="shared" si="9"/>
        <v>0</v>
      </c>
      <c r="N31" s="836">
        <f t="shared" si="9"/>
        <v>0</v>
      </c>
      <c r="O31" s="836">
        <f t="shared" si="9"/>
        <v>0</v>
      </c>
      <c r="P31" s="836">
        <f t="shared" si="9"/>
        <v>0</v>
      </c>
      <c r="Q31" s="836">
        <f t="shared" si="9"/>
        <v>0</v>
      </c>
      <c r="R31" s="836">
        <f t="shared" si="6"/>
        <v>0</v>
      </c>
      <c r="S31" s="215" t="str">
        <f>IF(R31-(+R27+R29)&lt;0.09,"OK","Error")</f>
        <v>OK</v>
      </c>
      <c r="X31" s="12"/>
      <c r="Y31" s="12"/>
    </row>
    <row r="32" spans="1:45" s="218" customFormat="1" ht="15" thickTop="1">
      <c r="A32" s="221"/>
      <c r="B32" s="222" t="s">
        <v>506</v>
      </c>
      <c r="C32" s="306">
        <f>IF(ISERROR(+C31/$R31),0,+C31/$R31)</f>
        <v>0</v>
      </c>
      <c r="D32" s="306">
        <f>IF(ISERROR(+D31/$R31),0,+D31/$R31)</f>
        <v>0</v>
      </c>
      <c r="E32" s="306">
        <f>IF(ISERROR(+E31/$R31),0,+E31/$R31)</f>
        <v>0</v>
      </c>
      <c r="F32" s="306">
        <f>IF(ISERROR(+F31/$R31),0,+F31/$R31)</f>
        <v>0</v>
      </c>
      <c r="G32" s="306">
        <f>IF(ISERROR(+G31/$R31),0,+G31/$R31)</f>
        <v>0</v>
      </c>
      <c r="H32" s="226"/>
      <c r="I32" s="306">
        <f t="shared" ref="I32:Q32" si="10">IF(ISERROR(+I31/$R31),0,+I31/$R31)</f>
        <v>0</v>
      </c>
      <c r="J32" s="306">
        <f t="shared" si="10"/>
        <v>0</v>
      </c>
      <c r="K32" s="306">
        <f t="shared" si="10"/>
        <v>0</v>
      </c>
      <c r="L32" s="306">
        <f t="shared" si="10"/>
        <v>0</v>
      </c>
      <c r="M32" s="306">
        <f t="shared" si="10"/>
        <v>0</v>
      </c>
      <c r="N32" s="306">
        <f t="shared" si="10"/>
        <v>0</v>
      </c>
      <c r="O32" s="306">
        <f t="shared" si="10"/>
        <v>0</v>
      </c>
      <c r="P32" s="306">
        <f t="shared" si="10"/>
        <v>0</v>
      </c>
      <c r="Q32" s="306">
        <f t="shared" si="10"/>
        <v>0</v>
      </c>
      <c r="R32" s="308">
        <f t="shared" si="6"/>
        <v>0</v>
      </c>
      <c r="S32" s="220"/>
      <c r="X32" s="2053"/>
      <c r="Y32" s="2053"/>
    </row>
    <row r="33" spans="1:45" s="218" customFormat="1">
      <c r="A33" s="221"/>
      <c r="B33" s="223" t="s">
        <v>1164</v>
      </c>
      <c r="C33" s="224">
        <f>IF(ISERROR(+C31/C27),0,+C31/C27)</f>
        <v>0</v>
      </c>
      <c r="D33" s="224">
        <f>IF(ISERROR(+D31/D27),0,+D31/D27)</f>
        <v>0</v>
      </c>
      <c r="E33" s="224">
        <f>IF(ISERROR(+E31/E27),0,+E31/E27)</f>
        <v>0</v>
      </c>
      <c r="F33" s="224">
        <f>IF(ISERROR(+F31/F27),0,+F31/F27)</f>
        <v>0</v>
      </c>
      <c r="G33" s="224">
        <f>IF(ISERROR(+G31/G27),0,+G31/G27)</f>
        <v>0</v>
      </c>
      <c r="H33" s="226"/>
      <c r="I33" s="224">
        <f t="shared" ref="I33:R33" si="11">IF(ISERROR(+I31/I27),0,+I31/I27)</f>
        <v>0</v>
      </c>
      <c r="J33" s="224">
        <f t="shared" si="11"/>
        <v>0</v>
      </c>
      <c r="K33" s="224">
        <f t="shared" si="11"/>
        <v>0</v>
      </c>
      <c r="L33" s="224">
        <f t="shared" si="11"/>
        <v>0</v>
      </c>
      <c r="M33" s="224">
        <f t="shared" si="11"/>
        <v>0</v>
      </c>
      <c r="N33" s="224">
        <f t="shared" si="11"/>
        <v>0</v>
      </c>
      <c r="O33" s="224">
        <f t="shared" si="11"/>
        <v>0</v>
      </c>
      <c r="P33" s="224">
        <f t="shared" si="11"/>
        <v>0</v>
      </c>
      <c r="Q33" s="224">
        <f t="shared" si="11"/>
        <v>0</v>
      </c>
      <c r="R33" s="225">
        <f t="shared" si="11"/>
        <v>0</v>
      </c>
      <c r="S33" s="220"/>
      <c r="X33" s="2053"/>
      <c r="Y33" s="2053"/>
    </row>
    <row r="34" spans="1:45" s="218" customFormat="1">
      <c r="A34" s="221"/>
      <c r="B34" s="221"/>
      <c r="C34" s="221"/>
      <c r="D34" s="221"/>
      <c r="E34" s="221"/>
      <c r="F34" s="221"/>
      <c r="G34" s="221"/>
      <c r="H34" s="221"/>
      <c r="I34" s="221"/>
      <c r="J34" s="221"/>
      <c r="K34" s="221"/>
      <c r="L34" s="221"/>
      <c r="M34" s="221"/>
      <c r="N34" s="221"/>
      <c r="O34" s="221"/>
      <c r="P34" s="221"/>
      <c r="Q34" s="221"/>
      <c r="R34" s="221"/>
      <c r="S34" s="220"/>
      <c r="X34" s="2053"/>
      <c r="Y34" s="2053"/>
    </row>
    <row r="35" spans="1:45" s="218" customFormat="1" ht="15">
      <c r="A35" s="221"/>
      <c r="B35" s="30" t="str">
        <f>+'Names and date input'!B30</f>
        <v>Related Party 3</v>
      </c>
      <c r="C35" s="221"/>
      <c r="D35" s="221"/>
      <c r="E35" s="221"/>
      <c r="F35" s="221"/>
      <c r="G35" s="221"/>
      <c r="H35" s="221"/>
      <c r="I35" s="221"/>
      <c r="J35" s="221"/>
      <c r="K35" s="221"/>
      <c r="L35" s="221"/>
      <c r="M35" s="221"/>
      <c r="N35" s="221"/>
      <c r="O35" s="221"/>
      <c r="P35" s="221"/>
      <c r="Q35" s="221"/>
      <c r="R35" s="221"/>
      <c r="S35" s="220"/>
      <c r="X35" s="2053"/>
      <c r="Y35" s="2053"/>
    </row>
    <row r="36" spans="1:45">
      <c r="B36" s="43" t="s">
        <v>225</v>
      </c>
      <c r="C36" s="1417"/>
      <c r="D36" s="1418"/>
      <c r="E36" s="1418"/>
      <c r="F36" s="1418"/>
      <c r="G36" s="1418"/>
      <c r="H36" s="1418"/>
      <c r="I36" s="1418"/>
      <c r="J36" s="1418"/>
      <c r="K36" s="1418"/>
      <c r="L36" s="1418"/>
      <c r="M36" s="1418"/>
      <c r="N36" s="1418"/>
      <c r="O36" s="1418"/>
      <c r="P36" s="1418"/>
      <c r="Q36" s="1418"/>
      <c r="R36" s="1419"/>
      <c r="T36" s="16"/>
      <c r="X36" s="12"/>
      <c r="Y36" s="12"/>
    </row>
    <row r="37" spans="1:45" ht="15" customHeight="1">
      <c r="B37" s="23"/>
      <c r="C37" s="31" t="s">
        <v>476</v>
      </c>
      <c r="D37" s="31"/>
      <c r="E37" s="31"/>
      <c r="F37" s="31"/>
      <c r="G37" s="2946" t="str">
        <f>+$G$9</f>
        <v>RP1</v>
      </c>
      <c r="H37" s="2946" t="str">
        <f>+$H$9</f>
        <v>RP2</v>
      </c>
      <c r="I37" s="2946" t="str">
        <f>+$I$9</f>
        <v>RP3</v>
      </c>
      <c r="J37" s="2946" t="str">
        <f>+$J$9</f>
        <v>RP4</v>
      </c>
      <c r="K37" s="2946" t="str">
        <f>+$K$9</f>
        <v>RP5</v>
      </c>
      <c r="L37" s="2946" t="str">
        <f>+$L$9</f>
        <v>RP6</v>
      </c>
      <c r="M37" s="2946" t="str">
        <f>+$M$9</f>
        <v>RP7</v>
      </c>
      <c r="N37" s="2946" t="str">
        <f>+$N$9</f>
        <v>RP8</v>
      </c>
      <c r="O37" s="2946" t="str">
        <f>+$O$9</f>
        <v>RP9</v>
      </c>
      <c r="P37" s="2946" t="str">
        <f>+$P$9</f>
        <v>RP10</v>
      </c>
      <c r="Q37" s="2946" t="s">
        <v>478</v>
      </c>
      <c r="R37" s="2946" t="s">
        <v>160</v>
      </c>
      <c r="X37" s="12"/>
      <c r="Y37" s="12"/>
      <c r="AS37" s="5"/>
    </row>
    <row r="38" spans="1:45" ht="15">
      <c r="A38" s="2"/>
      <c r="B38" s="24"/>
      <c r="C38" s="355" t="str">
        <f>$C$10</f>
        <v>CN West</v>
      </c>
      <c r="D38" s="355" t="str">
        <f>$D$10</f>
        <v>DNO 2</v>
      </c>
      <c r="E38" s="355" t="str">
        <f>$E$10</f>
        <v>DNO 3</v>
      </c>
      <c r="F38" s="355" t="s">
        <v>479</v>
      </c>
      <c r="G38" s="2948"/>
      <c r="H38" s="2948"/>
      <c r="I38" s="2948"/>
      <c r="J38" s="2948"/>
      <c r="K38" s="2948"/>
      <c r="L38" s="2948"/>
      <c r="M38" s="2948"/>
      <c r="N38" s="2948"/>
      <c r="O38" s="2948"/>
      <c r="P38" s="2948"/>
      <c r="Q38" s="2947" t="s">
        <v>477</v>
      </c>
      <c r="R38" s="2947" t="s">
        <v>477</v>
      </c>
      <c r="X38" s="12"/>
      <c r="Y38" s="12"/>
    </row>
    <row r="39" spans="1:45" ht="15">
      <c r="B39" s="25"/>
      <c r="C39" s="29" t="s">
        <v>1168</v>
      </c>
      <c r="D39" s="10" t="s">
        <v>1168</v>
      </c>
      <c r="E39" s="28" t="s">
        <v>1168</v>
      </c>
      <c r="F39" s="28" t="s">
        <v>1168</v>
      </c>
      <c r="G39" s="10" t="s">
        <v>1168</v>
      </c>
      <c r="H39" s="10" t="s">
        <v>1168</v>
      </c>
      <c r="I39" s="10" t="s">
        <v>1168</v>
      </c>
      <c r="J39" s="10" t="s">
        <v>1168</v>
      </c>
      <c r="K39" s="10" t="s">
        <v>1168</v>
      </c>
      <c r="L39" s="10" t="s">
        <v>1168</v>
      </c>
      <c r="M39" s="10" t="s">
        <v>1168</v>
      </c>
      <c r="N39" s="10" t="s">
        <v>1168</v>
      </c>
      <c r="O39" s="10" t="s">
        <v>1168</v>
      </c>
      <c r="P39" s="10" t="s">
        <v>1168</v>
      </c>
      <c r="Q39" s="10" t="s">
        <v>1168</v>
      </c>
      <c r="R39" s="10" t="s">
        <v>1168</v>
      </c>
      <c r="X39" s="12"/>
      <c r="Y39" s="12"/>
    </row>
    <row r="40" spans="1:45" ht="15">
      <c r="B40" s="24"/>
      <c r="C40" s="27"/>
      <c r="D40" s="27"/>
      <c r="E40" s="27"/>
      <c r="F40" s="27"/>
      <c r="G40" s="27"/>
      <c r="H40" s="27"/>
      <c r="I40" s="27"/>
      <c r="J40" s="27"/>
      <c r="K40" s="27"/>
      <c r="L40" s="27"/>
      <c r="M40" s="27"/>
      <c r="N40" s="27"/>
      <c r="O40" s="27"/>
      <c r="P40" s="27"/>
      <c r="Q40" s="27"/>
      <c r="R40" s="27"/>
      <c r="X40" s="12"/>
      <c r="Y40" s="12"/>
    </row>
    <row r="41" spans="1:45">
      <c r="B41" s="24" t="s">
        <v>585</v>
      </c>
      <c r="C41" s="800"/>
      <c r="D41" s="800"/>
      <c r="E41" s="800"/>
      <c r="F41" s="800"/>
      <c r="G41" s="800"/>
      <c r="H41" s="800"/>
      <c r="I41" s="838"/>
      <c r="J41" s="800"/>
      <c r="K41" s="800"/>
      <c r="L41" s="800"/>
      <c r="M41" s="800"/>
      <c r="N41" s="800"/>
      <c r="O41" s="800"/>
      <c r="P41" s="800"/>
      <c r="Q41" s="800"/>
      <c r="R41" s="837">
        <f t="shared" ref="R41:R46" si="12">SUM(C41:Q41)</f>
        <v>0</v>
      </c>
      <c r="S41" s="924" t="str">
        <f>IF(ABS(C41-'4.4 RP Margin Adjustment'!AI15-'2.5 Atypicals &amp; provisions'!AN287-'3.2 Cash Pension contributions'!AC69)&lt;0.1,"OK","charges to DNO do not agree to Tables 2.2, 2.5 &amp; pension deficits on 2.12")</f>
        <v>OK</v>
      </c>
      <c r="X41" s="2052">
        <f>+'4.4 RP Margin Adjustment'!AI15+'2.5 Atypicals &amp; provisions'!AN287+'3.2 Cash Pension contributions'!P15+'3.2 Cash Pension contributions'!P42+'3.2 Cash Pension contributions'!P69</f>
        <v>0</v>
      </c>
      <c r="Y41" s="2052">
        <f>+C41-X41</f>
        <v>0</v>
      </c>
    </row>
    <row r="42" spans="1:45" s="218" customFormat="1">
      <c r="B42" s="219" t="s">
        <v>506</v>
      </c>
      <c r="C42" s="303">
        <f t="shared" ref="C42:H42" si="13">IF(ISERROR(+C41/$R41),0,+C41/$R41)</f>
        <v>0</v>
      </c>
      <c r="D42" s="303">
        <f t="shared" si="13"/>
        <v>0</v>
      </c>
      <c r="E42" s="303">
        <f t="shared" si="13"/>
        <v>0</v>
      </c>
      <c r="F42" s="303">
        <f t="shared" si="13"/>
        <v>0</v>
      </c>
      <c r="G42" s="303">
        <f t="shared" si="13"/>
        <v>0</v>
      </c>
      <c r="H42" s="303">
        <f t="shared" si="13"/>
        <v>0</v>
      </c>
      <c r="I42" s="304"/>
      <c r="J42" s="303">
        <f t="shared" ref="J42:Q42" si="14">IF(ISERROR(+J41/$R41),0,+J41/$R41)</f>
        <v>0</v>
      </c>
      <c r="K42" s="303">
        <f t="shared" si="14"/>
        <v>0</v>
      </c>
      <c r="L42" s="303">
        <f t="shared" si="14"/>
        <v>0</v>
      </c>
      <c r="M42" s="303">
        <f t="shared" si="14"/>
        <v>0</v>
      </c>
      <c r="N42" s="303">
        <f t="shared" si="14"/>
        <v>0</v>
      </c>
      <c r="O42" s="303">
        <f t="shared" si="14"/>
        <v>0</v>
      </c>
      <c r="P42" s="303">
        <f t="shared" si="14"/>
        <v>0</v>
      </c>
      <c r="Q42" s="303">
        <f t="shared" si="14"/>
        <v>0</v>
      </c>
      <c r="R42" s="305">
        <f t="shared" si="12"/>
        <v>0</v>
      </c>
      <c r="S42" s="220"/>
      <c r="X42" s="2053"/>
      <c r="Y42" s="2053"/>
    </row>
    <row r="43" spans="1:45">
      <c r="B43" s="64" t="s">
        <v>697</v>
      </c>
      <c r="C43" s="800"/>
      <c r="D43" s="800"/>
      <c r="E43" s="800"/>
      <c r="F43" s="800"/>
      <c r="G43" s="800"/>
      <c r="H43" s="800"/>
      <c r="I43" s="839"/>
      <c r="J43" s="800"/>
      <c r="K43" s="800"/>
      <c r="L43" s="800"/>
      <c r="M43" s="800"/>
      <c r="N43" s="800"/>
      <c r="O43" s="800"/>
      <c r="P43" s="800"/>
      <c r="Q43" s="800"/>
      <c r="R43" s="837">
        <f t="shared" si="12"/>
        <v>0</v>
      </c>
      <c r="X43" s="12"/>
      <c r="Y43" s="12"/>
    </row>
    <row r="44" spans="1:45" s="218" customFormat="1">
      <c r="B44" s="219" t="s">
        <v>506</v>
      </c>
      <c r="C44" s="303">
        <f t="shared" ref="C44:H44" si="15">IF(ISERROR(+C43/$R43),0,+C43/$R43)</f>
        <v>0</v>
      </c>
      <c r="D44" s="303">
        <f t="shared" si="15"/>
        <v>0</v>
      </c>
      <c r="E44" s="303">
        <f t="shared" si="15"/>
        <v>0</v>
      </c>
      <c r="F44" s="303">
        <f t="shared" si="15"/>
        <v>0</v>
      </c>
      <c r="G44" s="303">
        <f t="shared" si="15"/>
        <v>0</v>
      </c>
      <c r="H44" s="303">
        <f t="shared" si="15"/>
        <v>0</v>
      </c>
      <c r="I44" s="304"/>
      <c r="J44" s="303">
        <f t="shared" ref="J44:Q44" si="16">IF(ISERROR(+J43/$R43),0,+J43/$R43)</f>
        <v>0</v>
      </c>
      <c r="K44" s="303">
        <f t="shared" si="16"/>
        <v>0</v>
      </c>
      <c r="L44" s="303">
        <f t="shared" si="16"/>
        <v>0</v>
      </c>
      <c r="M44" s="303">
        <f t="shared" si="16"/>
        <v>0</v>
      </c>
      <c r="N44" s="303">
        <f t="shared" si="16"/>
        <v>0</v>
      </c>
      <c r="O44" s="303">
        <f t="shared" si="16"/>
        <v>0</v>
      </c>
      <c r="P44" s="303">
        <f t="shared" si="16"/>
        <v>0</v>
      </c>
      <c r="Q44" s="303">
        <f t="shared" si="16"/>
        <v>0</v>
      </c>
      <c r="R44" s="305">
        <f t="shared" si="12"/>
        <v>0</v>
      </c>
      <c r="S44" s="220"/>
      <c r="X44" s="2053"/>
      <c r="Y44" s="2053"/>
    </row>
    <row r="45" spans="1:45" ht="15" thickBot="1">
      <c r="A45" s="9"/>
      <c r="B45" s="24" t="s">
        <v>777</v>
      </c>
      <c r="C45" s="836">
        <f t="shared" ref="C45:H45" si="17">+C41+C43</f>
        <v>0</v>
      </c>
      <c r="D45" s="836">
        <f t="shared" si="17"/>
        <v>0</v>
      </c>
      <c r="E45" s="836">
        <f t="shared" si="17"/>
        <v>0</v>
      </c>
      <c r="F45" s="836">
        <f t="shared" si="17"/>
        <v>0</v>
      </c>
      <c r="G45" s="836">
        <f t="shared" si="17"/>
        <v>0</v>
      </c>
      <c r="H45" s="836">
        <f t="shared" si="17"/>
        <v>0</v>
      </c>
      <c r="I45" s="840"/>
      <c r="J45" s="836">
        <f t="shared" ref="J45:Q45" si="18">+J41+J43</f>
        <v>0</v>
      </c>
      <c r="K45" s="836">
        <f t="shared" si="18"/>
        <v>0</v>
      </c>
      <c r="L45" s="836">
        <f t="shared" si="18"/>
        <v>0</v>
      </c>
      <c r="M45" s="836">
        <f t="shared" si="18"/>
        <v>0</v>
      </c>
      <c r="N45" s="836">
        <f t="shared" si="18"/>
        <v>0</v>
      </c>
      <c r="O45" s="836">
        <f t="shared" si="18"/>
        <v>0</v>
      </c>
      <c r="P45" s="836">
        <f t="shared" si="18"/>
        <v>0</v>
      </c>
      <c r="Q45" s="836">
        <f t="shared" si="18"/>
        <v>0</v>
      </c>
      <c r="R45" s="836">
        <f t="shared" si="12"/>
        <v>0</v>
      </c>
      <c r="S45" s="215" t="str">
        <f>IF(R45-(+R41+R43)&lt;0.09,"OK","Error")</f>
        <v>OK</v>
      </c>
      <c r="X45" s="12"/>
      <c r="Y45" s="12"/>
    </row>
    <row r="46" spans="1:45" s="218" customFormat="1" ht="15.75" thickTop="1" thickBot="1">
      <c r="A46" s="221"/>
      <c r="B46" s="222" t="s">
        <v>506</v>
      </c>
      <c r="C46" s="306">
        <f t="shared" ref="C46:H46" si="19">IF(ISERROR(+C45/$R45),0,+C45/$R45)</f>
        <v>0</v>
      </c>
      <c r="D46" s="306">
        <f t="shared" si="19"/>
        <v>0</v>
      </c>
      <c r="E46" s="306">
        <f t="shared" si="19"/>
        <v>0</v>
      </c>
      <c r="F46" s="306">
        <f t="shared" si="19"/>
        <v>0</v>
      </c>
      <c r="G46" s="306">
        <f t="shared" si="19"/>
        <v>0</v>
      </c>
      <c r="H46" s="306">
        <f t="shared" si="19"/>
        <v>0</v>
      </c>
      <c r="I46" s="307"/>
      <c r="J46" s="306">
        <f t="shared" ref="J46:Q46" si="20">IF(ISERROR(+J45/$R45),0,+J45/$R45)</f>
        <v>0</v>
      </c>
      <c r="K46" s="306">
        <f t="shared" si="20"/>
        <v>0</v>
      </c>
      <c r="L46" s="306">
        <f t="shared" si="20"/>
        <v>0</v>
      </c>
      <c r="M46" s="306">
        <f t="shared" si="20"/>
        <v>0</v>
      </c>
      <c r="N46" s="306">
        <f t="shared" si="20"/>
        <v>0</v>
      </c>
      <c r="O46" s="306">
        <f t="shared" si="20"/>
        <v>0</v>
      </c>
      <c r="P46" s="306">
        <f t="shared" si="20"/>
        <v>0</v>
      </c>
      <c r="Q46" s="306">
        <f t="shared" si="20"/>
        <v>0</v>
      </c>
      <c r="R46" s="308">
        <f t="shared" si="12"/>
        <v>0</v>
      </c>
      <c r="S46" s="220"/>
      <c r="X46" s="2053"/>
      <c r="Y46" s="2053"/>
    </row>
    <row r="47" spans="1:45" s="218" customFormat="1" ht="15" thickTop="1">
      <c r="A47" s="221"/>
      <c r="B47" s="223" t="s">
        <v>1164</v>
      </c>
      <c r="C47" s="224">
        <f t="shared" ref="C47:H47" si="21">IF(ISERROR(+C45/C41),0,+C45/C41)</f>
        <v>0</v>
      </c>
      <c r="D47" s="224">
        <f t="shared" si="21"/>
        <v>0</v>
      </c>
      <c r="E47" s="224">
        <f t="shared" si="21"/>
        <v>0</v>
      </c>
      <c r="F47" s="224">
        <f t="shared" si="21"/>
        <v>0</v>
      </c>
      <c r="G47" s="224">
        <f t="shared" si="21"/>
        <v>0</v>
      </c>
      <c r="H47" s="224">
        <f t="shared" si="21"/>
        <v>0</v>
      </c>
      <c r="I47" s="307"/>
      <c r="J47" s="224">
        <f t="shared" ref="J47:R47" si="22">IF(ISERROR(+J45/J41),0,+J45/J41)</f>
        <v>0</v>
      </c>
      <c r="K47" s="224">
        <f t="shared" si="22"/>
        <v>0</v>
      </c>
      <c r="L47" s="224">
        <f t="shared" si="22"/>
        <v>0</v>
      </c>
      <c r="M47" s="224">
        <f t="shared" si="22"/>
        <v>0</v>
      </c>
      <c r="N47" s="224">
        <f t="shared" si="22"/>
        <v>0</v>
      </c>
      <c r="O47" s="224">
        <f t="shared" si="22"/>
        <v>0</v>
      </c>
      <c r="P47" s="224">
        <f t="shared" si="22"/>
        <v>0</v>
      </c>
      <c r="Q47" s="224">
        <f t="shared" si="22"/>
        <v>0</v>
      </c>
      <c r="R47" s="225">
        <f t="shared" si="22"/>
        <v>0</v>
      </c>
      <c r="S47" s="220"/>
      <c r="X47" s="2053"/>
      <c r="Y47" s="2053"/>
    </row>
    <row r="48" spans="1:45" s="218" customFormat="1">
      <c r="A48" s="221"/>
      <c r="B48" s="221"/>
      <c r="C48" s="221"/>
      <c r="D48" s="221"/>
      <c r="E48" s="221"/>
      <c r="F48" s="221"/>
      <c r="G48" s="221"/>
      <c r="H48" s="221"/>
      <c r="I48" s="221"/>
      <c r="J48" s="221"/>
      <c r="K48" s="221"/>
      <c r="L48" s="221"/>
      <c r="M48" s="221"/>
      <c r="N48" s="221"/>
      <c r="O48" s="221"/>
      <c r="P48" s="221"/>
      <c r="Q48" s="221"/>
      <c r="R48" s="221"/>
      <c r="S48" s="220"/>
      <c r="X48" s="2053"/>
      <c r="Y48" s="2053"/>
    </row>
    <row r="49" spans="1:45" s="218" customFormat="1" ht="15">
      <c r="A49" s="221"/>
      <c r="B49" s="30" t="str">
        <f>+'Names and date input'!B31</f>
        <v>Related Party 4</v>
      </c>
      <c r="C49" s="221"/>
      <c r="D49" s="221"/>
      <c r="E49" s="221"/>
      <c r="F49" s="221"/>
      <c r="G49" s="221"/>
      <c r="H49" s="221"/>
      <c r="I49" s="221"/>
      <c r="J49" s="221"/>
      <c r="K49" s="221"/>
      <c r="L49" s="221"/>
      <c r="M49" s="221"/>
      <c r="N49" s="221"/>
      <c r="O49" s="221"/>
      <c r="P49" s="221"/>
      <c r="Q49" s="221"/>
      <c r="R49" s="221"/>
      <c r="S49" s="220"/>
      <c r="X49" s="2053"/>
      <c r="Y49" s="2053"/>
    </row>
    <row r="50" spans="1:45">
      <c r="B50" s="43" t="s">
        <v>225</v>
      </c>
      <c r="C50" s="1417"/>
      <c r="D50" s="1418"/>
      <c r="E50" s="1418"/>
      <c r="F50" s="1418"/>
      <c r="G50" s="1418"/>
      <c r="H50" s="1418"/>
      <c r="I50" s="1418"/>
      <c r="J50" s="1418"/>
      <c r="K50" s="1418"/>
      <c r="L50" s="1418"/>
      <c r="M50" s="1418"/>
      <c r="N50" s="1418"/>
      <c r="O50" s="1418"/>
      <c r="P50" s="1418"/>
      <c r="Q50" s="1418"/>
      <c r="R50" s="1419"/>
      <c r="T50" s="16"/>
      <c r="X50" s="12"/>
      <c r="Y50" s="12"/>
    </row>
    <row r="51" spans="1:45" ht="15" customHeight="1">
      <c r="B51" s="23"/>
      <c r="C51" s="31" t="s">
        <v>476</v>
      </c>
      <c r="D51" s="31"/>
      <c r="E51" s="31"/>
      <c r="F51" s="31"/>
      <c r="G51" s="2946" t="str">
        <f>+$G$9</f>
        <v>RP1</v>
      </c>
      <c r="H51" s="2946" t="str">
        <f>+$H$9</f>
        <v>RP2</v>
      </c>
      <c r="I51" s="2946" t="str">
        <f>+$I$9</f>
        <v>RP3</v>
      </c>
      <c r="J51" s="2946" t="str">
        <f>+$J$9</f>
        <v>RP4</v>
      </c>
      <c r="K51" s="2946" t="str">
        <f>+$K$9</f>
        <v>RP5</v>
      </c>
      <c r="L51" s="2946" t="str">
        <f>+$L$9</f>
        <v>RP6</v>
      </c>
      <c r="M51" s="2946" t="str">
        <f>+$M$9</f>
        <v>RP7</v>
      </c>
      <c r="N51" s="2946" t="str">
        <f>+$N$9</f>
        <v>RP8</v>
      </c>
      <c r="O51" s="2946" t="str">
        <f>+$O$9</f>
        <v>RP9</v>
      </c>
      <c r="P51" s="2946" t="str">
        <f>+$P$9</f>
        <v>RP10</v>
      </c>
      <c r="Q51" s="2946" t="s">
        <v>478</v>
      </c>
      <c r="R51" s="2946" t="s">
        <v>160</v>
      </c>
      <c r="X51" s="12"/>
      <c r="Y51" s="12"/>
      <c r="AS51" s="5"/>
    </row>
    <row r="52" spans="1:45" ht="15">
      <c r="A52" s="2"/>
      <c r="B52" s="24"/>
      <c r="C52" s="355" t="str">
        <f>$C$10</f>
        <v>CN West</v>
      </c>
      <c r="D52" s="355" t="str">
        <f>$D$10</f>
        <v>DNO 2</v>
      </c>
      <c r="E52" s="355" t="str">
        <f>$E$10</f>
        <v>DNO 3</v>
      </c>
      <c r="F52" s="355" t="s">
        <v>479</v>
      </c>
      <c r="G52" s="2948"/>
      <c r="H52" s="2948"/>
      <c r="I52" s="2948"/>
      <c r="J52" s="2948"/>
      <c r="K52" s="2948"/>
      <c r="L52" s="2948"/>
      <c r="M52" s="2948"/>
      <c r="N52" s="2948"/>
      <c r="O52" s="2948"/>
      <c r="P52" s="2948"/>
      <c r="Q52" s="2947" t="s">
        <v>477</v>
      </c>
      <c r="R52" s="2947" t="s">
        <v>477</v>
      </c>
      <c r="X52" s="12"/>
      <c r="Y52" s="12"/>
    </row>
    <row r="53" spans="1:45" ht="15">
      <c r="B53" s="25"/>
      <c r="C53" s="29" t="s">
        <v>1168</v>
      </c>
      <c r="D53" s="10" t="s">
        <v>1168</v>
      </c>
      <c r="E53" s="28" t="s">
        <v>1168</v>
      </c>
      <c r="F53" s="28" t="s">
        <v>1168</v>
      </c>
      <c r="G53" s="10" t="s">
        <v>1168</v>
      </c>
      <c r="H53" s="10" t="s">
        <v>1168</v>
      </c>
      <c r="I53" s="10" t="s">
        <v>1168</v>
      </c>
      <c r="J53" s="10" t="s">
        <v>1168</v>
      </c>
      <c r="K53" s="10" t="s">
        <v>1168</v>
      </c>
      <c r="L53" s="10" t="s">
        <v>1168</v>
      </c>
      <c r="M53" s="10" t="s">
        <v>1168</v>
      </c>
      <c r="N53" s="10" t="s">
        <v>1168</v>
      </c>
      <c r="O53" s="10" t="s">
        <v>1168</v>
      </c>
      <c r="P53" s="10" t="s">
        <v>1168</v>
      </c>
      <c r="Q53" s="10" t="s">
        <v>1168</v>
      </c>
      <c r="R53" s="10" t="s">
        <v>1168</v>
      </c>
      <c r="X53" s="12"/>
      <c r="Y53" s="12"/>
    </row>
    <row r="54" spans="1:45" ht="15">
      <c r="B54" s="24"/>
      <c r="C54" s="27"/>
      <c r="D54" s="27"/>
      <c r="E54" s="27"/>
      <c r="F54" s="27"/>
      <c r="G54" s="27"/>
      <c r="H54" s="27"/>
      <c r="I54" s="27"/>
      <c r="J54" s="27"/>
      <c r="K54" s="27"/>
      <c r="L54" s="27"/>
      <c r="M54" s="27"/>
      <c r="N54" s="27"/>
      <c r="O54" s="27"/>
      <c r="P54" s="27"/>
      <c r="Q54" s="27"/>
      <c r="R54" s="27"/>
      <c r="X54" s="12"/>
      <c r="Y54" s="12"/>
    </row>
    <row r="55" spans="1:45">
      <c r="B55" s="24" t="s">
        <v>585</v>
      </c>
      <c r="C55" s="800"/>
      <c r="D55" s="800"/>
      <c r="E55" s="800"/>
      <c r="F55" s="800"/>
      <c r="G55" s="800"/>
      <c r="H55" s="800"/>
      <c r="I55" s="800"/>
      <c r="J55" s="838"/>
      <c r="K55" s="800"/>
      <c r="L55" s="800"/>
      <c r="M55" s="800"/>
      <c r="N55" s="800"/>
      <c r="O55" s="800"/>
      <c r="P55" s="800"/>
      <c r="Q55" s="800"/>
      <c r="R55" s="837">
        <f t="shared" ref="R55:R60" si="23">SUM(C55:Q55)</f>
        <v>0</v>
      </c>
      <c r="S55" s="924" t="str">
        <f>IF(ABS(C55-'4.4 RP Margin Adjustment'!AI16-'2.5 Atypicals &amp; provisions'!AN288-'3.2 Cash Pension contributions'!AC70)&lt;0.1,"OK","charges to DNO do not agree to Tables 2.2, 2.5 &amp; pension deficits on 2.12")</f>
        <v>OK</v>
      </c>
      <c r="X55" s="2052">
        <f>+'4.4 RP Margin Adjustment'!AI16+'2.5 Atypicals &amp; provisions'!AN288+'3.2 Cash Pension contributions'!P16+'3.2 Cash Pension contributions'!P43+'3.2 Cash Pension contributions'!P70</f>
        <v>0</v>
      </c>
      <c r="Y55" s="2052">
        <f>+C55-X55</f>
        <v>0</v>
      </c>
    </row>
    <row r="56" spans="1:45" s="218" customFormat="1">
      <c r="B56" s="219" t="s">
        <v>506</v>
      </c>
      <c r="C56" s="303">
        <f t="shared" ref="C56:I56" si="24">IF(ISERROR(+C55/$R55),0,+C55/$R55)</f>
        <v>0</v>
      </c>
      <c r="D56" s="303">
        <f t="shared" si="24"/>
        <v>0</v>
      </c>
      <c r="E56" s="303">
        <f t="shared" si="24"/>
        <v>0</v>
      </c>
      <c r="F56" s="303">
        <f t="shared" si="24"/>
        <v>0</v>
      </c>
      <c r="G56" s="303">
        <f t="shared" si="24"/>
        <v>0</v>
      </c>
      <c r="H56" s="303">
        <f t="shared" si="24"/>
        <v>0</v>
      </c>
      <c r="I56" s="303">
        <f t="shared" si="24"/>
        <v>0</v>
      </c>
      <c r="J56" s="304"/>
      <c r="K56" s="303">
        <f t="shared" ref="K56:Q56" si="25">IF(ISERROR(+K55/$R55),0,+K55/$R55)</f>
        <v>0</v>
      </c>
      <c r="L56" s="303">
        <f t="shared" si="25"/>
        <v>0</v>
      </c>
      <c r="M56" s="303">
        <f t="shared" si="25"/>
        <v>0</v>
      </c>
      <c r="N56" s="303">
        <f t="shared" si="25"/>
        <v>0</v>
      </c>
      <c r="O56" s="303">
        <f t="shared" si="25"/>
        <v>0</v>
      </c>
      <c r="P56" s="303">
        <f t="shared" si="25"/>
        <v>0</v>
      </c>
      <c r="Q56" s="303">
        <f t="shared" si="25"/>
        <v>0</v>
      </c>
      <c r="R56" s="305">
        <f t="shared" si="23"/>
        <v>0</v>
      </c>
      <c r="S56" s="220"/>
      <c r="X56" s="2053"/>
      <c r="Y56" s="2053"/>
    </row>
    <row r="57" spans="1:45">
      <c r="B57" s="64" t="s">
        <v>697</v>
      </c>
      <c r="C57" s="800"/>
      <c r="D57" s="800"/>
      <c r="E57" s="800"/>
      <c r="F57" s="800"/>
      <c r="G57" s="800"/>
      <c r="H57" s="800"/>
      <c r="I57" s="800"/>
      <c r="J57" s="839"/>
      <c r="K57" s="800"/>
      <c r="L57" s="800"/>
      <c r="M57" s="800"/>
      <c r="N57" s="800"/>
      <c r="O57" s="800"/>
      <c r="P57" s="800"/>
      <c r="Q57" s="800"/>
      <c r="R57" s="837">
        <f t="shared" si="23"/>
        <v>0</v>
      </c>
      <c r="X57" s="12"/>
      <c r="Y57" s="12"/>
    </row>
    <row r="58" spans="1:45" s="218" customFormat="1">
      <c r="B58" s="219" t="s">
        <v>506</v>
      </c>
      <c r="C58" s="303">
        <f t="shared" ref="C58:I58" si="26">IF(ISERROR(+C57/$R57),0,+C57/$R57)</f>
        <v>0</v>
      </c>
      <c r="D58" s="303">
        <f t="shared" si="26"/>
        <v>0</v>
      </c>
      <c r="E58" s="303">
        <f t="shared" si="26"/>
        <v>0</v>
      </c>
      <c r="F58" s="303">
        <f t="shared" si="26"/>
        <v>0</v>
      </c>
      <c r="G58" s="303">
        <f t="shared" si="26"/>
        <v>0</v>
      </c>
      <c r="H58" s="303">
        <f t="shared" si="26"/>
        <v>0</v>
      </c>
      <c r="I58" s="303">
        <f t="shared" si="26"/>
        <v>0</v>
      </c>
      <c r="J58" s="304"/>
      <c r="K58" s="303">
        <f t="shared" ref="K58:Q58" si="27">IF(ISERROR(+K57/$R57),0,+K57/$R57)</f>
        <v>0</v>
      </c>
      <c r="L58" s="303">
        <f t="shared" si="27"/>
        <v>0</v>
      </c>
      <c r="M58" s="303">
        <f t="shared" si="27"/>
        <v>0</v>
      </c>
      <c r="N58" s="303">
        <f t="shared" si="27"/>
        <v>0</v>
      </c>
      <c r="O58" s="303">
        <f t="shared" si="27"/>
        <v>0</v>
      </c>
      <c r="P58" s="303">
        <f t="shared" si="27"/>
        <v>0</v>
      </c>
      <c r="Q58" s="303">
        <f t="shared" si="27"/>
        <v>0</v>
      </c>
      <c r="R58" s="305">
        <f t="shared" si="23"/>
        <v>0</v>
      </c>
      <c r="S58" s="220"/>
      <c r="X58" s="2053"/>
      <c r="Y58" s="2053"/>
    </row>
    <row r="59" spans="1:45" ht="15" thickBot="1">
      <c r="A59" s="9"/>
      <c r="B59" s="24" t="s">
        <v>777</v>
      </c>
      <c r="C59" s="836">
        <f t="shared" ref="C59:I59" si="28">+C55+C57</f>
        <v>0</v>
      </c>
      <c r="D59" s="836">
        <f t="shared" si="28"/>
        <v>0</v>
      </c>
      <c r="E59" s="836">
        <f t="shared" si="28"/>
        <v>0</v>
      </c>
      <c r="F59" s="836">
        <f t="shared" si="28"/>
        <v>0</v>
      </c>
      <c r="G59" s="836">
        <f t="shared" si="28"/>
        <v>0</v>
      </c>
      <c r="H59" s="836">
        <f t="shared" si="28"/>
        <v>0</v>
      </c>
      <c r="I59" s="836">
        <f t="shared" si="28"/>
        <v>0</v>
      </c>
      <c r="J59" s="840"/>
      <c r="K59" s="836">
        <f t="shared" ref="K59:Q59" si="29">+K55+K57</f>
        <v>0</v>
      </c>
      <c r="L59" s="836">
        <f t="shared" si="29"/>
        <v>0</v>
      </c>
      <c r="M59" s="836">
        <f t="shared" si="29"/>
        <v>0</v>
      </c>
      <c r="N59" s="836">
        <f t="shared" si="29"/>
        <v>0</v>
      </c>
      <c r="O59" s="836">
        <f t="shared" si="29"/>
        <v>0</v>
      </c>
      <c r="P59" s="836">
        <f t="shared" si="29"/>
        <v>0</v>
      </c>
      <c r="Q59" s="836">
        <f t="shared" si="29"/>
        <v>0</v>
      </c>
      <c r="R59" s="836">
        <f t="shared" si="23"/>
        <v>0</v>
      </c>
      <c r="S59" s="215" t="str">
        <f>IF(R59-(+R55+R57)&lt;0.09,"OK","Error")</f>
        <v>OK</v>
      </c>
      <c r="X59" s="12"/>
      <c r="Y59" s="12"/>
    </row>
    <row r="60" spans="1:45" s="218" customFormat="1" ht="15.75" thickTop="1" thickBot="1">
      <c r="A60" s="221"/>
      <c r="B60" s="222" t="s">
        <v>506</v>
      </c>
      <c r="C60" s="306">
        <f t="shared" ref="C60:I60" si="30">IF(ISERROR(+C59/$R59),0,+C59/$R59)</f>
        <v>0</v>
      </c>
      <c r="D60" s="306">
        <f t="shared" si="30"/>
        <v>0</v>
      </c>
      <c r="E60" s="306">
        <f t="shared" si="30"/>
        <v>0</v>
      </c>
      <c r="F60" s="306">
        <f t="shared" si="30"/>
        <v>0</v>
      </c>
      <c r="G60" s="306">
        <f t="shared" si="30"/>
        <v>0</v>
      </c>
      <c r="H60" s="306">
        <f t="shared" si="30"/>
        <v>0</v>
      </c>
      <c r="I60" s="306">
        <f t="shared" si="30"/>
        <v>0</v>
      </c>
      <c r="J60" s="307"/>
      <c r="K60" s="306">
        <f t="shared" ref="K60:Q60" si="31">IF(ISERROR(+K59/$R59),0,+K59/$R59)</f>
        <v>0</v>
      </c>
      <c r="L60" s="306">
        <f t="shared" si="31"/>
        <v>0</v>
      </c>
      <c r="M60" s="306">
        <f t="shared" si="31"/>
        <v>0</v>
      </c>
      <c r="N60" s="306">
        <f t="shared" si="31"/>
        <v>0</v>
      </c>
      <c r="O60" s="306">
        <f t="shared" si="31"/>
        <v>0</v>
      </c>
      <c r="P60" s="306">
        <f t="shared" si="31"/>
        <v>0</v>
      </c>
      <c r="Q60" s="306">
        <f t="shared" si="31"/>
        <v>0</v>
      </c>
      <c r="R60" s="308">
        <f t="shared" si="23"/>
        <v>0</v>
      </c>
      <c r="S60" s="220"/>
      <c r="X60" s="2053"/>
      <c r="Y60" s="2053"/>
    </row>
    <row r="61" spans="1:45" s="218" customFormat="1" ht="15" thickTop="1">
      <c r="A61" s="221"/>
      <c r="B61" s="223" t="s">
        <v>1164</v>
      </c>
      <c r="C61" s="224">
        <f t="shared" ref="C61:I61" si="32">IF(ISERROR(+C59/C55),0,+C59/C55)</f>
        <v>0</v>
      </c>
      <c r="D61" s="224">
        <f t="shared" si="32"/>
        <v>0</v>
      </c>
      <c r="E61" s="224">
        <f t="shared" si="32"/>
        <v>0</v>
      </c>
      <c r="F61" s="224">
        <f t="shared" si="32"/>
        <v>0</v>
      </c>
      <c r="G61" s="224">
        <f t="shared" si="32"/>
        <v>0</v>
      </c>
      <c r="H61" s="224">
        <f t="shared" si="32"/>
        <v>0</v>
      </c>
      <c r="I61" s="224">
        <f t="shared" si="32"/>
        <v>0</v>
      </c>
      <c r="J61" s="307"/>
      <c r="K61" s="224">
        <f t="shared" ref="K61:R61" si="33">IF(ISERROR(+K59/K55),0,+K59/K55)</f>
        <v>0</v>
      </c>
      <c r="L61" s="224">
        <f t="shared" si="33"/>
        <v>0</v>
      </c>
      <c r="M61" s="224">
        <f t="shared" si="33"/>
        <v>0</v>
      </c>
      <c r="N61" s="224">
        <f t="shared" si="33"/>
        <v>0</v>
      </c>
      <c r="O61" s="224">
        <f t="shared" si="33"/>
        <v>0</v>
      </c>
      <c r="P61" s="224">
        <f t="shared" si="33"/>
        <v>0</v>
      </c>
      <c r="Q61" s="224">
        <f t="shared" si="33"/>
        <v>0</v>
      </c>
      <c r="R61" s="225">
        <f t="shared" si="33"/>
        <v>0</v>
      </c>
      <c r="S61" s="220"/>
      <c r="X61" s="2053"/>
      <c r="Y61" s="2053"/>
    </row>
    <row r="62" spans="1:45" s="218" customFormat="1">
      <c r="A62" s="221"/>
      <c r="B62" s="221"/>
      <c r="C62" s="221"/>
      <c r="D62" s="221"/>
      <c r="E62" s="221"/>
      <c r="F62" s="221"/>
      <c r="G62" s="221"/>
      <c r="H62" s="221"/>
      <c r="I62" s="221"/>
      <c r="J62" s="221"/>
      <c r="K62" s="221"/>
      <c r="L62" s="221"/>
      <c r="M62" s="221"/>
      <c r="N62" s="221"/>
      <c r="O62" s="221"/>
      <c r="P62" s="221"/>
      <c r="Q62" s="221"/>
      <c r="R62" s="221"/>
      <c r="S62" s="220"/>
      <c r="X62" s="2053"/>
      <c r="Y62" s="2053"/>
    </row>
    <row r="63" spans="1:45" s="218" customFormat="1" ht="15">
      <c r="A63" s="221"/>
      <c r="B63" s="30" t="str">
        <f>+'Names and date input'!B32</f>
        <v>Related Party 5</v>
      </c>
      <c r="C63" s="221"/>
      <c r="D63" s="221"/>
      <c r="E63" s="221"/>
      <c r="F63" s="221"/>
      <c r="G63" s="221"/>
      <c r="H63" s="221"/>
      <c r="I63" s="221"/>
      <c r="J63" s="221"/>
      <c r="K63" s="221"/>
      <c r="L63" s="221"/>
      <c r="M63" s="221"/>
      <c r="N63" s="221"/>
      <c r="O63" s="221"/>
      <c r="P63" s="221"/>
      <c r="Q63" s="221"/>
      <c r="R63" s="221"/>
      <c r="S63" s="220"/>
      <c r="X63" s="2053"/>
      <c r="Y63" s="2053"/>
    </row>
    <row r="64" spans="1:45">
      <c r="B64" s="43" t="s">
        <v>225</v>
      </c>
      <c r="C64" s="1417"/>
      <c r="D64" s="1418"/>
      <c r="E64" s="1418"/>
      <c r="F64" s="1418"/>
      <c r="G64" s="1418"/>
      <c r="H64" s="1418"/>
      <c r="I64" s="1418"/>
      <c r="J64" s="1418"/>
      <c r="K64" s="1418"/>
      <c r="L64" s="1418"/>
      <c r="M64" s="1418"/>
      <c r="N64" s="1418"/>
      <c r="O64" s="1418"/>
      <c r="P64" s="1418"/>
      <c r="Q64" s="1418"/>
      <c r="R64" s="1419"/>
      <c r="T64" s="16"/>
      <c r="X64" s="12"/>
      <c r="Y64" s="12"/>
    </row>
    <row r="65" spans="1:45" ht="15" customHeight="1">
      <c r="B65" s="23"/>
      <c r="C65" s="31" t="s">
        <v>476</v>
      </c>
      <c r="D65" s="31"/>
      <c r="E65" s="31"/>
      <c r="F65" s="31"/>
      <c r="G65" s="2946" t="str">
        <f>+$G$9</f>
        <v>RP1</v>
      </c>
      <c r="H65" s="2946" t="str">
        <f>+$H$9</f>
        <v>RP2</v>
      </c>
      <c r="I65" s="2946" t="str">
        <f>+$I$9</f>
        <v>RP3</v>
      </c>
      <c r="J65" s="2946" t="str">
        <f>+$J$9</f>
        <v>RP4</v>
      </c>
      <c r="K65" s="2946" t="str">
        <f>+$K$9</f>
        <v>RP5</v>
      </c>
      <c r="L65" s="2946" t="str">
        <f>+$L$9</f>
        <v>RP6</v>
      </c>
      <c r="M65" s="2946" t="str">
        <f>+$M$9</f>
        <v>RP7</v>
      </c>
      <c r="N65" s="2946" t="str">
        <f>+$N$9</f>
        <v>RP8</v>
      </c>
      <c r="O65" s="2946" t="str">
        <f>+$O$9</f>
        <v>RP9</v>
      </c>
      <c r="P65" s="2946" t="str">
        <f>+$P$9</f>
        <v>RP10</v>
      </c>
      <c r="Q65" s="2946" t="s">
        <v>478</v>
      </c>
      <c r="R65" s="2946" t="s">
        <v>160</v>
      </c>
      <c r="X65" s="12"/>
      <c r="Y65" s="12"/>
      <c r="AS65" s="5"/>
    </row>
    <row r="66" spans="1:45" ht="15">
      <c r="A66" s="2"/>
      <c r="B66" s="24"/>
      <c r="C66" s="355" t="str">
        <f>$C$10</f>
        <v>CN West</v>
      </c>
      <c r="D66" s="355" t="str">
        <f>$D$10</f>
        <v>DNO 2</v>
      </c>
      <c r="E66" s="355" t="str">
        <f>$E$10</f>
        <v>DNO 3</v>
      </c>
      <c r="F66" s="355" t="s">
        <v>479</v>
      </c>
      <c r="G66" s="2948"/>
      <c r="H66" s="2948"/>
      <c r="I66" s="2948"/>
      <c r="J66" s="2948"/>
      <c r="K66" s="2948"/>
      <c r="L66" s="2948"/>
      <c r="M66" s="2948"/>
      <c r="N66" s="2948"/>
      <c r="O66" s="2948"/>
      <c r="P66" s="2948"/>
      <c r="Q66" s="2947" t="s">
        <v>477</v>
      </c>
      <c r="R66" s="2947" t="s">
        <v>477</v>
      </c>
      <c r="X66" s="12"/>
      <c r="Y66" s="12"/>
    </row>
    <row r="67" spans="1:45" ht="15">
      <c r="B67" s="25"/>
      <c r="C67" s="29" t="s">
        <v>1168</v>
      </c>
      <c r="D67" s="10" t="s">
        <v>1168</v>
      </c>
      <c r="E67" s="28" t="s">
        <v>1168</v>
      </c>
      <c r="F67" s="28" t="s">
        <v>1168</v>
      </c>
      <c r="G67" s="10" t="s">
        <v>1168</v>
      </c>
      <c r="H67" s="10" t="s">
        <v>1168</v>
      </c>
      <c r="I67" s="10" t="s">
        <v>1168</v>
      </c>
      <c r="J67" s="10" t="s">
        <v>1168</v>
      </c>
      <c r="K67" s="10" t="s">
        <v>1168</v>
      </c>
      <c r="L67" s="10" t="s">
        <v>1168</v>
      </c>
      <c r="M67" s="10" t="s">
        <v>1168</v>
      </c>
      <c r="N67" s="10" t="s">
        <v>1168</v>
      </c>
      <c r="O67" s="10" t="s">
        <v>1168</v>
      </c>
      <c r="P67" s="10" t="s">
        <v>1168</v>
      </c>
      <c r="Q67" s="10" t="s">
        <v>1168</v>
      </c>
      <c r="R67" s="10" t="s">
        <v>1168</v>
      </c>
      <c r="X67" s="12"/>
      <c r="Y67" s="12"/>
    </row>
    <row r="68" spans="1:45" ht="15">
      <c r="B68" s="24"/>
      <c r="C68" s="27"/>
      <c r="D68" s="27"/>
      <c r="E68" s="27"/>
      <c r="F68" s="27"/>
      <c r="G68" s="27"/>
      <c r="H68" s="27"/>
      <c r="I68" s="27"/>
      <c r="J68" s="27"/>
      <c r="K68" s="27"/>
      <c r="L68" s="27"/>
      <c r="M68" s="27"/>
      <c r="N68" s="27"/>
      <c r="O68" s="27"/>
      <c r="P68" s="27"/>
      <c r="Q68" s="27"/>
      <c r="R68" s="27"/>
      <c r="X68" s="12"/>
      <c r="Y68" s="12"/>
    </row>
    <row r="69" spans="1:45">
      <c r="B69" s="24" t="s">
        <v>585</v>
      </c>
      <c r="C69" s="800"/>
      <c r="D69" s="800"/>
      <c r="E69" s="800"/>
      <c r="F69" s="800"/>
      <c r="G69" s="800"/>
      <c r="H69" s="800"/>
      <c r="I69" s="800"/>
      <c r="J69" s="800"/>
      <c r="K69" s="838"/>
      <c r="L69" s="800"/>
      <c r="M69" s="800"/>
      <c r="N69" s="800"/>
      <c r="O69" s="800"/>
      <c r="P69" s="800"/>
      <c r="Q69" s="800"/>
      <c r="R69" s="837">
        <f t="shared" ref="R69:R74" si="34">SUM(C69:Q69)</f>
        <v>0</v>
      </c>
      <c r="S69" s="924" t="str">
        <f>IF(ABS(C69-'4.4 RP Margin Adjustment'!AI17-'2.5 Atypicals &amp; provisions'!AN289-'3.2 Cash Pension contributions'!AC71)&lt;0.1,"OK","charges to DNO do not agree to Tables 2.2, 2.5 &amp; pension deficits on 2.12")</f>
        <v>OK</v>
      </c>
      <c r="X69" s="2052">
        <f>+'4.4 RP Margin Adjustment'!AI17+'2.5 Atypicals &amp; provisions'!AN289+'3.2 Cash Pension contributions'!P17+'3.2 Cash Pension contributions'!P44+'3.2 Cash Pension contributions'!P71</f>
        <v>0</v>
      </c>
      <c r="Y69" s="2052">
        <f>+C69-X69</f>
        <v>0</v>
      </c>
    </row>
    <row r="70" spans="1:45" s="218" customFormat="1">
      <c r="B70" s="219" t="s">
        <v>506</v>
      </c>
      <c r="C70" s="303">
        <f t="shared" ref="C70:J70" si="35">IF(ISERROR(+C69/$R69),0,+C69/$R69)</f>
        <v>0</v>
      </c>
      <c r="D70" s="303">
        <f t="shared" si="35"/>
        <v>0</v>
      </c>
      <c r="E70" s="303">
        <f t="shared" si="35"/>
        <v>0</v>
      </c>
      <c r="F70" s="303">
        <f t="shared" si="35"/>
        <v>0</v>
      </c>
      <c r="G70" s="303">
        <f t="shared" si="35"/>
        <v>0</v>
      </c>
      <c r="H70" s="303">
        <f t="shared" si="35"/>
        <v>0</v>
      </c>
      <c r="I70" s="303">
        <f t="shared" si="35"/>
        <v>0</v>
      </c>
      <c r="J70" s="303">
        <f t="shared" si="35"/>
        <v>0</v>
      </c>
      <c r="K70" s="304"/>
      <c r="L70" s="303">
        <f t="shared" ref="L70:Q70" si="36">IF(ISERROR(+L69/$R69),0,+L69/$R69)</f>
        <v>0</v>
      </c>
      <c r="M70" s="303">
        <f t="shared" si="36"/>
        <v>0</v>
      </c>
      <c r="N70" s="303">
        <f t="shared" si="36"/>
        <v>0</v>
      </c>
      <c r="O70" s="303">
        <f t="shared" si="36"/>
        <v>0</v>
      </c>
      <c r="P70" s="303">
        <f t="shared" si="36"/>
        <v>0</v>
      </c>
      <c r="Q70" s="303">
        <f t="shared" si="36"/>
        <v>0</v>
      </c>
      <c r="R70" s="305">
        <f t="shared" si="34"/>
        <v>0</v>
      </c>
      <c r="S70" s="220"/>
      <c r="X70" s="2053"/>
      <c r="Y70" s="2053"/>
    </row>
    <row r="71" spans="1:45">
      <c r="B71" s="64" t="s">
        <v>697</v>
      </c>
      <c r="C71" s="800"/>
      <c r="D71" s="800"/>
      <c r="E71" s="800"/>
      <c r="F71" s="800"/>
      <c r="G71" s="800"/>
      <c r="H71" s="800"/>
      <c r="I71" s="800"/>
      <c r="J71" s="800"/>
      <c r="K71" s="839"/>
      <c r="L71" s="800"/>
      <c r="M71" s="800"/>
      <c r="N71" s="800"/>
      <c r="O71" s="800"/>
      <c r="P71" s="800"/>
      <c r="Q71" s="800"/>
      <c r="R71" s="837">
        <f t="shared" si="34"/>
        <v>0</v>
      </c>
      <c r="X71" s="12"/>
      <c r="Y71" s="12"/>
    </row>
    <row r="72" spans="1:45" s="218" customFormat="1">
      <c r="B72" s="219" t="s">
        <v>506</v>
      </c>
      <c r="C72" s="303">
        <f t="shared" ref="C72:J72" si="37">IF(ISERROR(+C71/$R71),0,+C71/$R71)</f>
        <v>0</v>
      </c>
      <c r="D72" s="303">
        <f t="shared" si="37"/>
        <v>0</v>
      </c>
      <c r="E72" s="303">
        <f t="shared" si="37"/>
        <v>0</v>
      </c>
      <c r="F72" s="303">
        <f t="shared" si="37"/>
        <v>0</v>
      </c>
      <c r="G72" s="303">
        <f t="shared" si="37"/>
        <v>0</v>
      </c>
      <c r="H72" s="303">
        <f t="shared" si="37"/>
        <v>0</v>
      </c>
      <c r="I72" s="303">
        <f t="shared" si="37"/>
        <v>0</v>
      </c>
      <c r="J72" s="303">
        <f t="shared" si="37"/>
        <v>0</v>
      </c>
      <c r="K72" s="304"/>
      <c r="L72" s="303">
        <f t="shared" ref="L72:Q72" si="38">IF(ISERROR(+L71/$R71),0,+L71/$R71)</f>
        <v>0</v>
      </c>
      <c r="M72" s="303">
        <f t="shared" si="38"/>
        <v>0</v>
      </c>
      <c r="N72" s="303">
        <f t="shared" si="38"/>
        <v>0</v>
      </c>
      <c r="O72" s="303">
        <f t="shared" si="38"/>
        <v>0</v>
      </c>
      <c r="P72" s="303">
        <f t="shared" si="38"/>
        <v>0</v>
      </c>
      <c r="Q72" s="303">
        <f t="shared" si="38"/>
        <v>0</v>
      </c>
      <c r="R72" s="305">
        <f t="shared" si="34"/>
        <v>0</v>
      </c>
      <c r="S72" s="220"/>
      <c r="X72" s="2053"/>
      <c r="Y72" s="2053"/>
    </row>
    <row r="73" spans="1:45" ht="15" thickBot="1">
      <c r="A73" s="9"/>
      <c r="B73" s="24" t="s">
        <v>777</v>
      </c>
      <c r="C73" s="836">
        <f t="shared" ref="C73:J73" si="39">+C69+C71</f>
        <v>0</v>
      </c>
      <c r="D73" s="836">
        <f t="shared" si="39"/>
        <v>0</v>
      </c>
      <c r="E73" s="836">
        <f t="shared" si="39"/>
        <v>0</v>
      </c>
      <c r="F73" s="836">
        <f t="shared" si="39"/>
        <v>0</v>
      </c>
      <c r="G73" s="836">
        <f t="shared" si="39"/>
        <v>0</v>
      </c>
      <c r="H73" s="836">
        <f t="shared" si="39"/>
        <v>0</v>
      </c>
      <c r="I73" s="836">
        <f t="shared" si="39"/>
        <v>0</v>
      </c>
      <c r="J73" s="836">
        <f t="shared" si="39"/>
        <v>0</v>
      </c>
      <c r="K73" s="840"/>
      <c r="L73" s="836">
        <f t="shared" ref="L73:Q73" si="40">+L69+L71</f>
        <v>0</v>
      </c>
      <c r="M73" s="836">
        <f t="shared" si="40"/>
        <v>0</v>
      </c>
      <c r="N73" s="836">
        <f t="shared" si="40"/>
        <v>0</v>
      </c>
      <c r="O73" s="836">
        <f t="shared" si="40"/>
        <v>0</v>
      </c>
      <c r="P73" s="836">
        <f t="shared" si="40"/>
        <v>0</v>
      </c>
      <c r="Q73" s="836">
        <f t="shared" si="40"/>
        <v>0</v>
      </c>
      <c r="R73" s="836">
        <f t="shared" si="34"/>
        <v>0</v>
      </c>
      <c r="S73" s="215" t="str">
        <f>IF(R73-(+R69+R71)&lt;0.09,"OK","Error")</f>
        <v>OK</v>
      </c>
      <c r="X73" s="12"/>
      <c r="Y73" s="12"/>
    </row>
    <row r="74" spans="1:45" s="218" customFormat="1" ht="15.75" thickTop="1" thickBot="1">
      <c r="A74" s="221"/>
      <c r="B74" s="222" t="s">
        <v>506</v>
      </c>
      <c r="C74" s="306">
        <f t="shared" ref="C74:J74" si="41">IF(ISERROR(+C73/$R73),0,+C73/$R73)</f>
        <v>0</v>
      </c>
      <c r="D74" s="306">
        <f t="shared" si="41"/>
        <v>0</v>
      </c>
      <c r="E74" s="306">
        <f t="shared" si="41"/>
        <v>0</v>
      </c>
      <c r="F74" s="306">
        <f t="shared" si="41"/>
        <v>0</v>
      </c>
      <c r="G74" s="306">
        <f t="shared" si="41"/>
        <v>0</v>
      </c>
      <c r="H74" s="306">
        <f t="shared" si="41"/>
        <v>0</v>
      </c>
      <c r="I74" s="306">
        <f t="shared" si="41"/>
        <v>0</v>
      </c>
      <c r="J74" s="306">
        <f t="shared" si="41"/>
        <v>0</v>
      </c>
      <c r="K74" s="307"/>
      <c r="L74" s="306">
        <f t="shared" ref="L74:Q74" si="42">IF(ISERROR(+L73/$R73),0,+L73/$R73)</f>
        <v>0</v>
      </c>
      <c r="M74" s="306">
        <f t="shared" si="42"/>
        <v>0</v>
      </c>
      <c r="N74" s="306">
        <f t="shared" si="42"/>
        <v>0</v>
      </c>
      <c r="O74" s="306">
        <f t="shared" si="42"/>
        <v>0</v>
      </c>
      <c r="P74" s="306">
        <f t="shared" si="42"/>
        <v>0</v>
      </c>
      <c r="Q74" s="306">
        <f t="shared" si="42"/>
        <v>0</v>
      </c>
      <c r="R74" s="308">
        <f t="shared" si="34"/>
        <v>0</v>
      </c>
      <c r="S74" s="220"/>
      <c r="X74" s="2053"/>
      <c r="Y74" s="2053"/>
    </row>
    <row r="75" spans="1:45" s="218" customFormat="1" ht="15" thickTop="1">
      <c r="A75" s="221"/>
      <c r="B75" s="223" t="s">
        <v>1164</v>
      </c>
      <c r="C75" s="224">
        <f t="shared" ref="C75:J75" si="43">IF(ISERROR(+C73/C69),0,+C73/C69)</f>
        <v>0</v>
      </c>
      <c r="D75" s="224">
        <f t="shared" si="43"/>
        <v>0</v>
      </c>
      <c r="E75" s="224">
        <f t="shared" si="43"/>
        <v>0</v>
      </c>
      <c r="F75" s="224">
        <f t="shared" si="43"/>
        <v>0</v>
      </c>
      <c r="G75" s="224">
        <f t="shared" si="43"/>
        <v>0</v>
      </c>
      <c r="H75" s="224">
        <f t="shared" si="43"/>
        <v>0</v>
      </c>
      <c r="I75" s="224">
        <f t="shared" si="43"/>
        <v>0</v>
      </c>
      <c r="J75" s="224">
        <f t="shared" si="43"/>
        <v>0</v>
      </c>
      <c r="K75" s="307"/>
      <c r="L75" s="224">
        <f t="shared" ref="L75:R75" si="44">IF(ISERROR(+L73/L69),0,+L73/L69)</f>
        <v>0</v>
      </c>
      <c r="M75" s="224">
        <f t="shared" si="44"/>
        <v>0</v>
      </c>
      <c r="N75" s="224">
        <f t="shared" si="44"/>
        <v>0</v>
      </c>
      <c r="O75" s="224">
        <f t="shared" si="44"/>
        <v>0</v>
      </c>
      <c r="P75" s="224">
        <f t="shared" si="44"/>
        <v>0</v>
      </c>
      <c r="Q75" s="224">
        <f t="shared" si="44"/>
        <v>0</v>
      </c>
      <c r="R75" s="225">
        <f t="shared" si="44"/>
        <v>0</v>
      </c>
      <c r="S75" s="220"/>
      <c r="X75" s="2053"/>
      <c r="Y75" s="2053"/>
    </row>
    <row r="76" spans="1:45" s="218" customFormat="1">
      <c r="A76" s="221"/>
      <c r="B76" s="221"/>
      <c r="C76" s="221"/>
      <c r="D76" s="221"/>
      <c r="E76" s="221"/>
      <c r="F76" s="221"/>
      <c r="G76" s="221"/>
      <c r="H76" s="221"/>
      <c r="I76" s="221"/>
      <c r="J76" s="221"/>
      <c r="K76" s="221"/>
      <c r="L76" s="221"/>
      <c r="M76" s="221"/>
      <c r="N76" s="221"/>
      <c r="O76" s="221"/>
      <c r="P76" s="221"/>
      <c r="Q76" s="221"/>
      <c r="R76" s="221"/>
      <c r="S76" s="220"/>
      <c r="X76" s="2053"/>
      <c r="Y76" s="2053"/>
    </row>
    <row r="77" spans="1:45" s="218" customFormat="1" ht="15">
      <c r="A77" s="221"/>
      <c r="B77" s="30" t="str">
        <f>+'Names and date input'!B33</f>
        <v>Related Party 6</v>
      </c>
      <c r="C77" s="221"/>
      <c r="D77" s="221"/>
      <c r="E77" s="221"/>
      <c r="F77" s="221"/>
      <c r="G77" s="221"/>
      <c r="H77" s="221"/>
      <c r="I77" s="221"/>
      <c r="J77" s="221"/>
      <c r="K77" s="221"/>
      <c r="L77" s="221"/>
      <c r="M77" s="221"/>
      <c r="N77" s="221"/>
      <c r="O77" s="221"/>
      <c r="P77" s="221"/>
      <c r="Q77" s="221"/>
      <c r="R77" s="221"/>
      <c r="S77" s="220"/>
      <c r="X77" s="2053"/>
      <c r="Y77" s="2053"/>
    </row>
    <row r="78" spans="1:45">
      <c r="B78" s="43" t="s">
        <v>225</v>
      </c>
      <c r="C78" s="1417"/>
      <c r="D78" s="1418"/>
      <c r="E78" s="1418"/>
      <c r="F78" s="1418"/>
      <c r="G78" s="1418"/>
      <c r="H78" s="1418"/>
      <c r="I78" s="1418"/>
      <c r="J78" s="1418"/>
      <c r="K78" s="1418"/>
      <c r="L78" s="1418"/>
      <c r="M78" s="1418"/>
      <c r="N78" s="1418"/>
      <c r="O78" s="1418"/>
      <c r="P78" s="1418"/>
      <c r="Q78" s="1418"/>
      <c r="R78" s="1419"/>
      <c r="T78" s="16"/>
      <c r="X78" s="12"/>
      <c r="Y78" s="12"/>
    </row>
    <row r="79" spans="1:45" ht="15" customHeight="1">
      <c r="B79" s="23"/>
      <c r="C79" s="31" t="s">
        <v>476</v>
      </c>
      <c r="D79" s="31"/>
      <c r="E79" s="31"/>
      <c r="F79" s="31"/>
      <c r="G79" s="2946" t="str">
        <f>+$G$9</f>
        <v>RP1</v>
      </c>
      <c r="H79" s="2946" t="str">
        <f>+$H$9</f>
        <v>RP2</v>
      </c>
      <c r="I79" s="2946" t="str">
        <f>+$I$9</f>
        <v>RP3</v>
      </c>
      <c r="J79" s="2946" t="str">
        <f>+$J$9</f>
        <v>RP4</v>
      </c>
      <c r="K79" s="2946" t="str">
        <f>+$K$9</f>
        <v>RP5</v>
      </c>
      <c r="L79" s="2946" t="str">
        <f>+$L$9</f>
        <v>RP6</v>
      </c>
      <c r="M79" s="2946" t="str">
        <f>+$M$9</f>
        <v>RP7</v>
      </c>
      <c r="N79" s="2946" t="str">
        <f>+$N$9</f>
        <v>RP8</v>
      </c>
      <c r="O79" s="2946" t="str">
        <f>+$O$9</f>
        <v>RP9</v>
      </c>
      <c r="P79" s="2946" t="str">
        <f>+$P$9</f>
        <v>RP10</v>
      </c>
      <c r="Q79" s="2946" t="s">
        <v>478</v>
      </c>
      <c r="R79" s="2946" t="s">
        <v>160</v>
      </c>
      <c r="X79" s="12"/>
      <c r="Y79" s="12"/>
      <c r="AS79" s="5"/>
    </row>
    <row r="80" spans="1:45" ht="15">
      <c r="A80" s="2"/>
      <c r="B80" s="24"/>
      <c r="C80" s="355" t="str">
        <f>$C$10</f>
        <v>CN West</v>
      </c>
      <c r="D80" s="355" t="str">
        <f>$D$10</f>
        <v>DNO 2</v>
      </c>
      <c r="E80" s="355" t="str">
        <f>$E$10</f>
        <v>DNO 3</v>
      </c>
      <c r="F80" s="355" t="s">
        <v>479</v>
      </c>
      <c r="G80" s="2948"/>
      <c r="H80" s="2948"/>
      <c r="I80" s="2948"/>
      <c r="J80" s="2948"/>
      <c r="K80" s="2948"/>
      <c r="L80" s="2948"/>
      <c r="M80" s="2948"/>
      <c r="N80" s="2948"/>
      <c r="O80" s="2948"/>
      <c r="P80" s="2948"/>
      <c r="Q80" s="2947" t="s">
        <v>477</v>
      </c>
      <c r="R80" s="2947" t="s">
        <v>477</v>
      </c>
      <c r="X80" s="12"/>
      <c r="Y80" s="12"/>
    </row>
    <row r="81" spans="1:45" ht="15">
      <c r="B81" s="25"/>
      <c r="C81" s="29" t="s">
        <v>1168</v>
      </c>
      <c r="D81" s="10" t="s">
        <v>1168</v>
      </c>
      <c r="E81" s="28" t="s">
        <v>1168</v>
      </c>
      <c r="F81" s="28" t="s">
        <v>1168</v>
      </c>
      <c r="G81" s="10" t="s">
        <v>1168</v>
      </c>
      <c r="H81" s="10" t="s">
        <v>1168</v>
      </c>
      <c r="I81" s="10" t="s">
        <v>1168</v>
      </c>
      <c r="J81" s="10" t="s">
        <v>1168</v>
      </c>
      <c r="K81" s="10" t="s">
        <v>1168</v>
      </c>
      <c r="L81" s="10" t="s">
        <v>1168</v>
      </c>
      <c r="M81" s="10" t="s">
        <v>1168</v>
      </c>
      <c r="N81" s="10" t="s">
        <v>1168</v>
      </c>
      <c r="O81" s="10" t="s">
        <v>1168</v>
      </c>
      <c r="P81" s="10" t="s">
        <v>1168</v>
      </c>
      <c r="Q81" s="10" t="s">
        <v>1168</v>
      </c>
      <c r="R81" s="10" t="s">
        <v>1168</v>
      </c>
      <c r="X81" s="12"/>
      <c r="Y81" s="12"/>
    </row>
    <row r="82" spans="1:45" ht="15">
      <c r="B82" s="24"/>
      <c r="C82" s="27"/>
      <c r="D82" s="27"/>
      <c r="E82" s="27"/>
      <c r="F82" s="27"/>
      <c r="G82" s="27"/>
      <c r="H82" s="27"/>
      <c r="I82" s="27"/>
      <c r="J82" s="27"/>
      <c r="K82" s="27"/>
      <c r="L82" s="27"/>
      <c r="M82" s="27"/>
      <c r="N82" s="27"/>
      <c r="O82" s="27"/>
      <c r="P82" s="27"/>
      <c r="Q82" s="27"/>
      <c r="R82" s="27"/>
      <c r="X82" s="12"/>
      <c r="Y82" s="12"/>
    </row>
    <row r="83" spans="1:45">
      <c r="B83" s="24" t="s">
        <v>585</v>
      </c>
      <c r="C83" s="800"/>
      <c r="D83" s="800"/>
      <c r="E83" s="800"/>
      <c r="F83" s="800"/>
      <c r="G83" s="800"/>
      <c r="H83" s="800"/>
      <c r="I83" s="800"/>
      <c r="J83" s="800"/>
      <c r="K83" s="800"/>
      <c r="L83" s="838"/>
      <c r="M83" s="800"/>
      <c r="N83" s="800"/>
      <c r="O83" s="800"/>
      <c r="P83" s="800"/>
      <c r="Q83" s="800"/>
      <c r="R83" s="837">
        <f t="shared" ref="R83:R88" si="45">SUM(C83:Q83)</f>
        <v>0</v>
      </c>
      <c r="S83" s="924" t="str">
        <f>IF(ABS(C83-'4.4 RP Margin Adjustment'!AI18-'2.5 Atypicals &amp; provisions'!AN290-'3.2 Cash Pension contributions'!AC72)&lt;0.1,"OK","charges to DNO do not agree to Tables 2.2, 2.5 &amp; pension deficits on 2.12")</f>
        <v>OK</v>
      </c>
      <c r="X83" s="2052">
        <f>+'4.4 RP Margin Adjustment'!AI18+'2.5 Atypicals &amp; provisions'!AN290+'3.2 Cash Pension contributions'!P18+'3.2 Cash Pension contributions'!P45+'3.2 Cash Pension contributions'!P72</f>
        <v>0</v>
      </c>
      <c r="Y83" s="2052">
        <f>+C83-X83</f>
        <v>0</v>
      </c>
    </row>
    <row r="84" spans="1:45" s="218" customFormat="1">
      <c r="B84" s="219" t="s">
        <v>506</v>
      </c>
      <c r="C84" s="303">
        <f t="shared" ref="C84:K84" si="46">IF(ISERROR(+C83/$R83),0,+C83/$R83)</f>
        <v>0</v>
      </c>
      <c r="D84" s="303">
        <f t="shared" si="46"/>
        <v>0</v>
      </c>
      <c r="E84" s="303">
        <f t="shared" si="46"/>
        <v>0</v>
      </c>
      <c r="F84" s="303">
        <f t="shared" si="46"/>
        <v>0</v>
      </c>
      <c r="G84" s="303">
        <f t="shared" si="46"/>
        <v>0</v>
      </c>
      <c r="H84" s="303">
        <f t="shared" si="46"/>
        <v>0</v>
      </c>
      <c r="I84" s="303">
        <f t="shared" si="46"/>
        <v>0</v>
      </c>
      <c r="J84" s="303">
        <f t="shared" si="46"/>
        <v>0</v>
      </c>
      <c r="K84" s="303">
        <f t="shared" si="46"/>
        <v>0</v>
      </c>
      <c r="L84" s="304"/>
      <c r="M84" s="303">
        <f>IF(ISERROR(+M83/$R83),0,+M83/$R83)</f>
        <v>0</v>
      </c>
      <c r="N84" s="303">
        <f>IF(ISERROR(+N83/$R83),0,+N83/$R83)</f>
        <v>0</v>
      </c>
      <c r="O84" s="303">
        <f>IF(ISERROR(+O83/$R83),0,+O83/$R83)</f>
        <v>0</v>
      </c>
      <c r="P84" s="303">
        <f>IF(ISERROR(+P83/$R83),0,+P83/$R83)</f>
        <v>0</v>
      </c>
      <c r="Q84" s="303">
        <f>IF(ISERROR(+Q83/$R83),0,+Q83/$R83)</f>
        <v>0</v>
      </c>
      <c r="R84" s="305">
        <f t="shared" si="45"/>
        <v>0</v>
      </c>
      <c r="S84" s="220"/>
      <c r="X84" s="2053"/>
      <c r="Y84" s="2053"/>
    </row>
    <row r="85" spans="1:45">
      <c r="B85" s="64" t="s">
        <v>697</v>
      </c>
      <c r="C85" s="800"/>
      <c r="D85" s="800"/>
      <c r="E85" s="800"/>
      <c r="F85" s="800"/>
      <c r="G85" s="800"/>
      <c r="H85" s="800"/>
      <c r="I85" s="800"/>
      <c r="J85" s="800"/>
      <c r="K85" s="800"/>
      <c r="L85" s="839"/>
      <c r="M85" s="800"/>
      <c r="N85" s="800"/>
      <c r="O85" s="800"/>
      <c r="P85" s="800"/>
      <c r="Q85" s="800"/>
      <c r="R85" s="837">
        <f t="shared" si="45"/>
        <v>0</v>
      </c>
      <c r="X85" s="12"/>
      <c r="Y85" s="12"/>
    </row>
    <row r="86" spans="1:45" s="218" customFormat="1">
      <c r="B86" s="219" t="s">
        <v>506</v>
      </c>
      <c r="C86" s="303">
        <f t="shared" ref="C86:K86" si="47">IF(ISERROR(+C85/$R85),0,+C85/$R85)</f>
        <v>0</v>
      </c>
      <c r="D86" s="303">
        <f t="shared" si="47"/>
        <v>0</v>
      </c>
      <c r="E86" s="303">
        <f t="shared" si="47"/>
        <v>0</v>
      </c>
      <c r="F86" s="303">
        <f t="shared" si="47"/>
        <v>0</v>
      </c>
      <c r="G86" s="303">
        <f t="shared" si="47"/>
        <v>0</v>
      </c>
      <c r="H86" s="303">
        <f t="shared" si="47"/>
        <v>0</v>
      </c>
      <c r="I86" s="303">
        <f t="shared" si="47"/>
        <v>0</v>
      </c>
      <c r="J86" s="303">
        <f t="shared" si="47"/>
        <v>0</v>
      </c>
      <c r="K86" s="303">
        <f t="shared" si="47"/>
        <v>0</v>
      </c>
      <c r="L86" s="304"/>
      <c r="M86" s="303">
        <f>IF(ISERROR(+M85/$R85),0,+M85/$R85)</f>
        <v>0</v>
      </c>
      <c r="N86" s="303">
        <f>IF(ISERROR(+N85/$R85),0,+N85/$R85)</f>
        <v>0</v>
      </c>
      <c r="O86" s="303">
        <f>IF(ISERROR(+O85/$R85),0,+O85/$R85)</f>
        <v>0</v>
      </c>
      <c r="P86" s="303">
        <f>IF(ISERROR(+P85/$R85),0,+P85/$R85)</f>
        <v>0</v>
      </c>
      <c r="Q86" s="303">
        <f>IF(ISERROR(+Q85/$R85),0,+Q85/$R85)</f>
        <v>0</v>
      </c>
      <c r="R86" s="305">
        <f t="shared" si="45"/>
        <v>0</v>
      </c>
      <c r="S86" s="220"/>
      <c r="X86" s="2053"/>
      <c r="Y86" s="2053"/>
    </row>
    <row r="87" spans="1:45" ht="15" thickBot="1">
      <c r="A87" s="9"/>
      <c r="B87" s="24" t="s">
        <v>777</v>
      </c>
      <c r="C87" s="836">
        <f t="shared" ref="C87:K87" si="48">+C83+C85</f>
        <v>0</v>
      </c>
      <c r="D87" s="836">
        <f t="shared" si="48"/>
        <v>0</v>
      </c>
      <c r="E87" s="836">
        <f t="shared" si="48"/>
        <v>0</v>
      </c>
      <c r="F87" s="836">
        <f t="shared" si="48"/>
        <v>0</v>
      </c>
      <c r="G87" s="836">
        <f t="shared" si="48"/>
        <v>0</v>
      </c>
      <c r="H87" s="836">
        <f t="shared" si="48"/>
        <v>0</v>
      </c>
      <c r="I87" s="836">
        <f t="shared" si="48"/>
        <v>0</v>
      </c>
      <c r="J87" s="836">
        <f t="shared" si="48"/>
        <v>0</v>
      </c>
      <c r="K87" s="836">
        <f t="shared" si="48"/>
        <v>0</v>
      </c>
      <c r="L87" s="840"/>
      <c r="M87" s="836">
        <f>+M83+M85</f>
        <v>0</v>
      </c>
      <c r="N87" s="836">
        <f>+N83+N85</f>
        <v>0</v>
      </c>
      <c r="O87" s="836">
        <f>+O83+O85</f>
        <v>0</v>
      </c>
      <c r="P87" s="836">
        <f>+P83+P85</f>
        <v>0</v>
      </c>
      <c r="Q87" s="836">
        <f>+Q83+Q85</f>
        <v>0</v>
      </c>
      <c r="R87" s="836">
        <f t="shared" si="45"/>
        <v>0</v>
      </c>
      <c r="S87" s="215" t="str">
        <f>IF(R87-(+R83+R85)&lt;0.09,"OK","Error")</f>
        <v>OK</v>
      </c>
      <c r="X87" s="12"/>
      <c r="Y87" s="12"/>
    </row>
    <row r="88" spans="1:45" s="218" customFormat="1" ht="15.75" thickTop="1" thickBot="1">
      <c r="A88" s="221"/>
      <c r="B88" s="222" t="s">
        <v>506</v>
      </c>
      <c r="C88" s="306">
        <f t="shared" ref="C88:K88" si="49">IF(ISERROR(+C87/$R87),0,+C87/$R87)</f>
        <v>0</v>
      </c>
      <c r="D88" s="306">
        <f t="shared" si="49"/>
        <v>0</v>
      </c>
      <c r="E88" s="306">
        <f t="shared" si="49"/>
        <v>0</v>
      </c>
      <c r="F88" s="306">
        <f t="shared" si="49"/>
        <v>0</v>
      </c>
      <c r="G88" s="306">
        <f t="shared" si="49"/>
        <v>0</v>
      </c>
      <c r="H88" s="306">
        <f t="shared" si="49"/>
        <v>0</v>
      </c>
      <c r="I88" s="306">
        <f t="shared" si="49"/>
        <v>0</v>
      </c>
      <c r="J88" s="306">
        <f t="shared" si="49"/>
        <v>0</v>
      </c>
      <c r="K88" s="306">
        <f t="shared" si="49"/>
        <v>0</v>
      </c>
      <c r="L88" s="307"/>
      <c r="M88" s="306">
        <f>IF(ISERROR(+M87/$R87),0,+M87/$R87)</f>
        <v>0</v>
      </c>
      <c r="N88" s="306">
        <f>IF(ISERROR(+N87/$R87),0,+N87/$R87)</f>
        <v>0</v>
      </c>
      <c r="O88" s="306">
        <f>IF(ISERROR(+O87/$R87),0,+O87/$R87)</f>
        <v>0</v>
      </c>
      <c r="P88" s="306">
        <f>IF(ISERROR(+P87/$R87),0,+P87/$R87)</f>
        <v>0</v>
      </c>
      <c r="Q88" s="306">
        <f>IF(ISERROR(+Q87/$R87),0,+Q87/$R87)</f>
        <v>0</v>
      </c>
      <c r="R88" s="308">
        <f t="shared" si="45"/>
        <v>0</v>
      </c>
      <c r="S88" s="220"/>
      <c r="X88" s="2053"/>
      <c r="Y88" s="2053"/>
    </row>
    <row r="89" spans="1:45" s="218" customFormat="1" ht="15" thickTop="1">
      <c r="A89" s="221"/>
      <c r="B89" s="223" t="s">
        <v>1164</v>
      </c>
      <c r="C89" s="224">
        <f t="shared" ref="C89:K89" si="50">IF(ISERROR(+C87/C83),0,+C87/C83)</f>
        <v>0</v>
      </c>
      <c r="D89" s="224">
        <f t="shared" si="50"/>
        <v>0</v>
      </c>
      <c r="E89" s="224">
        <f t="shared" si="50"/>
        <v>0</v>
      </c>
      <c r="F89" s="224">
        <f t="shared" si="50"/>
        <v>0</v>
      </c>
      <c r="G89" s="224">
        <f t="shared" si="50"/>
        <v>0</v>
      </c>
      <c r="H89" s="224">
        <f t="shared" si="50"/>
        <v>0</v>
      </c>
      <c r="I89" s="224">
        <f t="shared" si="50"/>
        <v>0</v>
      </c>
      <c r="J89" s="224">
        <f t="shared" si="50"/>
        <v>0</v>
      </c>
      <c r="K89" s="224">
        <f t="shared" si="50"/>
        <v>0</v>
      </c>
      <c r="L89" s="307"/>
      <c r="M89" s="224">
        <f t="shared" ref="M89:R89" si="51">IF(ISERROR(+M87/M83),0,+M87/M83)</f>
        <v>0</v>
      </c>
      <c r="N89" s="224">
        <f t="shared" si="51"/>
        <v>0</v>
      </c>
      <c r="O89" s="224">
        <f t="shared" si="51"/>
        <v>0</v>
      </c>
      <c r="P89" s="224">
        <f t="shared" si="51"/>
        <v>0</v>
      </c>
      <c r="Q89" s="224">
        <f t="shared" si="51"/>
        <v>0</v>
      </c>
      <c r="R89" s="225">
        <f t="shared" si="51"/>
        <v>0</v>
      </c>
      <c r="S89" s="220"/>
      <c r="X89" s="2053"/>
      <c r="Y89" s="2053"/>
    </row>
    <row r="90" spans="1:45" s="218" customFormat="1">
      <c r="A90" s="221"/>
      <c r="B90" s="221"/>
      <c r="C90" s="221"/>
      <c r="D90" s="221"/>
      <c r="E90" s="221"/>
      <c r="F90" s="221"/>
      <c r="G90" s="221"/>
      <c r="H90" s="221"/>
      <c r="I90" s="221"/>
      <c r="J90" s="221"/>
      <c r="K90" s="221"/>
      <c r="L90" s="221"/>
      <c r="M90" s="221"/>
      <c r="N90" s="221"/>
      <c r="O90" s="221"/>
      <c r="P90" s="221"/>
      <c r="Q90" s="221"/>
      <c r="R90" s="221"/>
      <c r="S90" s="220"/>
      <c r="X90" s="2053"/>
      <c r="Y90" s="2053"/>
    </row>
    <row r="91" spans="1:45" s="218" customFormat="1" ht="15">
      <c r="A91" s="221"/>
      <c r="B91" s="30" t="str">
        <f>+'Names and date input'!B34</f>
        <v>Related Party 7</v>
      </c>
      <c r="C91" s="221"/>
      <c r="D91" s="221"/>
      <c r="E91" s="221"/>
      <c r="F91" s="221"/>
      <c r="G91" s="221"/>
      <c r="H91" s="221"/>
      <c r="I91" s="221"/>
      <c r="J91" s="221"/>
      <c r="K91" s="221"/>
      <c r="L91" s="221"/>
      <c r="M91" s="221"/>
      <c r="N91" s="221"/>
      <c r="O91" s="221"/>
      <c r="P91" s="221"/>
      <c r="Q91" s="221"/>
      <c r="R91" s="221"/>
      <c r="S91" s="220"/>
      <c r="X91" s="2053"/>
      <c r="Y91" s="2053"/>
    </row>
    <row r="92" spans="1:45">
      <c r="B92" s="43" t="s">
        <v>225</v>
      </c>
      <c r="C92" s="1417"/>
      <c r="D92" s="1418"/>
      <c r="E92" s="1418"/>
      <c r="F92" s="1418"/>
      <c r="G92" s="1418"/>
      <c r="H92" s="1418"/>
      <c r="I92" s="1418"/>
      <c r="J92" s="1418"/>
      <c r="K92" s="1418"/>
      <c r="L92" s="1418"/>
      <c r="M92" s="1418"/>
      <c r="N92" s="1418"/>
      <c r="O92" s="1418"/>
      <c r="P92" s="1418"/>
      <c r="Q92" s="1418"/>
      <c r="R92" s="1419"/>
      <c r="T92" s="16"/>
      <c r="X92" s="12"/>
      <c r="Y92" s="12"/>
    </row>
    <row r="93" spans="1:45" ht="15" customHeight="1">
      <c r="B93" s="23"/>
      <c r="C93" s="31" t="s">
        <v>476</v>
      </c>
      <c r="D93" s="31"/>
      <c r="E93" s="31"/>
      <c r="F93" s="31"/>
      <c r="G93" s="2946" t="str">
        <f>+$G$9</f>
        <v>RP1</v>
      </c>
      <c r="H93" s="2946" t="str">
        <f>+$H$9</f>
        <v>RP2</v>
      </c>
      <c r="I93" s="2946" t="str">
        <f>+$I$9</f>
        <v>RP3</v>
      </c>
      <c r="J93" s="2946" t="str">
        <f>+$J$9</f>
        <v>RP4</v>
      </c>
      <c r="K93" s="2946" t="str">
        <f>+$K$9</f>
        <v>RP5</v>
      </c>
      <c r="L93" s="2946" t="str">
        <f>+$L$9</f>
        <v>RP6</v>
      </c>
      <c r="M93" s="2946" t="str">
        <f>+$M$9</f>
        <v>RP7</v>
      </c>
      <c r="N93" s="2946" t="str">
        <f>+$N$9</f>
        <v>RP8</v>
      </c>
      <c r="O93" s="2946" t="str">
        <f>+$O$9</f>
        <v>RP9</v>
      </c>
      <c r="P93" s="2946" t="str">
        <f>+$P$9</f>
        <v>RP10</v>
      </c>
      <c r="Q93" s="2946" t="s">
        <v>478</v>
      </c>
      <c r="R93" s="2946" t="s">
        <v>160</v>
      </c>
      <c r="X93" s="12"/>
      <c r="Y93" s="12"/>
      <c r="AS93" s="5"/>
    </row>
    <row r="94" spans="1:45" ht="15">
      <c r="A94" s="2"/>
      <c r="B94" s="24"/>
      <c r="C94" s="355" t="str">
        <f>$C$10</f>
        <v>CN West</v>
      </c>
      <c r="D94" s="355" t="str">
        <f>$D$10</f>
        <v>DNO 2</v>
      </c>
      <c r="E94" s="355" t="str">
        <f>$E$10</f>
        <v>DNO 3</v>
      </c>
      <c r="F94" s="355" t="s">
        <v>479</v>
      </c>
      <c r="G94" s="2948"/>
      <c r="H94" s="2948"/>
      <c r="I94" s="2948"/>
      <c r="J94" s="2948"/>
      <c r="K94" s="2948"/>
      <c r="L94" s="2948"/>
      <c r="M94" s="2948"/>
      <c r="N94" s="2948"/>
      <c r="O94" s="2948"/>
      <c r="P94" s="2948"/>
      <c r="Q94" s="2947" t="s">
        <v>477</v>
      </c>
      <c r="R94" s="2947" t="s">
        <v>477</v>
      </c>
      <c r="X94" s="12"/>
      <c r="Y94" s="12"/>
    </row>
    <row r="95" spans="1:45" ht="15">
      <c r="B95" s="25"/>
      <c r="C95" s="29" t="s">
        <v>1168</v>
      </c>
      <c r="D95" s="10" t="s">
        <v>1168</v>
      </c>
      <c r="E95" s="28" t="s">
        <v>1168</v>
      </c>
      <c r="F95" s="28" t="s">
        <v>1168</v>
      </c>
      <c r="G95" s="10" t="s">
        <v>1168</v>
      </c>
      <c r="H95" s="10" t="s">
        <v>1168</v>
      </c>
      <c r="I95" s="10" t="s">
        <v>1168</v>
      </c>
      <c r="J95" s="10" t="s">
        <v>1168</v>
      </c>
      <c r="K95" s="10" t="s">
        <v>1168</v>
      </c>
      <c r="L95" s="10" t="s">
        <v>1168</v>
      </c>
      <c r="M95" s="10" t="s">
        <v>1168</v>
      </c>
      <c r="N95" s="10" t="s">
        <v>1168</v>
      </c>
      <c r="O95" s="10" t="s">
        <v>1168</v>
      </c>
      <c r="P95" s="10" t="s">
        <v>1168</v>
      </c>
      <c r="Q95" s="10" t="s">
        <v>1168</v>
      </c>
      <c r="R95" s="10" t="s">
        <v>1168</v>
      </c>
      <c r="X95" s="12"/>
      <c r="Y95" s="12"/>
    </row>
    <row r="96" spans="1:45" ht="15">
      <c r="B96" s="24"/>
      <c r="C96" s="27"/>
      <c r="D96" s="27"/>
      <c r="E96" s="27"/>
      <c r="F96" s="27"/>
      <c r="G96" s="27"/>
      <c r="H96" s="27"/>
      <c r="I96" s="27"/>
      <c r="J96" s="27"/>
      <c r="K96" s="27"/>
      <c r="L96" s="27"/>
      <c r="M96" s="27"/>
      <c r="N96" s="27"/>
      <c r="O96" s="27"/>
      <c r="P96" s="27"/>
      <c r="Q96" s="27"/>
      <c r="R96" s="27"/>
      <c r="X96" s="12"/>
      <c r="Y96" s="12"/>
    </row>
    <row r="97" spans="1:45">
      <c r="B97" s="24" t="s">
        <v>585</v>
      </c>
      <c r="C97" s="800"/>
      <c r="D97" s="800"/>
      <c r="E97" s="800"/>
      <c r="F97" s="800"/>
      <c r="G97" s="800"/>
      <c r="H97" s="800"/>
      <c r="I97" s="800"/>
      <c r="J97" s="800"/>
      <c r="K97" s="800"/>
      <c r="L97" s="800"/>
      <c r="M97" s="838"/>
      <c r="N97" s="800"/>
      <c r="O97" s="800"/>
      <c r="P97" s="800"/>
      <c r="Q97" s="800"/>
      <c r="R97" s="837">
        <f t="shared" ref="R97:R102" si="52">SUM(C97:Q97)</f>
        <v>0</v>
      </c>
      <c r="S97" s="924" t="str">
        <f>IF(ABS(C97-'4.4 RP Margin Adjustment'!AI19-'2.5 Atypicals &amp; provisions'!AN291-'3.2 Cash Pension contributions'!AC73)&lt;0.1,"OK","charges to DNO do not agree to Tables 2.2, 2.5 &amp; pension deficits on 2.12")</f>
        <v>OK</v>
      </c>
      <c r="X97" s="2052">
        <f>+'4.4 RP Margin Adjustment'!AI19+'2.5 Atypicals &amp; provisions'!AN291+'3.2 Cash Pension contributions'!P19+'3.2 Cash Pension contributions'!P46+'3.2 Cash Pension contributions'!P73</f>
        <v>0</v>
      </c>
      <c r="Y97" s="2052">
        <f>+C97-X97</f>
        <v>0</v>
      </c>
    </row>
    <row r="98" spans="1:45" s="218" customFormat="1">
      <c r="B98" s="219" t="s">
        <v>506</v>
      </c>
      <c r="C98" s="303">
        <f t="shared" ref="C98:L98" si="53">IF(ISERROR(+C97/$R97),0,+C97/$R97)</f>
        <v>0</v>
      </c>
      <c r="D98" s="303">
        <f t="shared" si="53"/>
        <v>0</v>
      </c>
      <c r="E98" s="303">
        <f t="shared" si="53"/>
        <v>0</v>
      </c>
      <c r="F98" s="303">
        <f t="shared" si="53"/>
        <v>0</v>
      </c>
      <c r="G98" s="303">
        <f t="shared" si="53"/>
        <v>0</v>
      </c>
      <c r="H98" s="303">
        <f t="shared" si="53"/>
        <v>0</v>
      </c>
      <c r="I98" s="303">
        <f t="shared" si="53"/>
        <v>0</v>
      </c>
      <c r="J98" s="303">
        <f t="shared" si="53"/>
        <v>0</v>
      </c>
      <c r="K98" s="303">
        <f t="shared" si="53"/>
        <v>0</v>
      </c>
      <c r="L98" s="303">
        <f t="shared" si="53"/>
        <v>0</v>
      </c>
      <c r="M98" s="304"/>
      <c r="N98" s="303">
        <f>IF(ISERROR(+N97/$R97),0,+N97/$R97)</f>
        <v>0</v>
      </c>
      <c r="O98" s="303">
        <f>IF(ISERROR(+O97/$R97),0,+O97/$R97)</f>
        <v>0</v>
      </c>
      <c r="P98" s="303">
        <f>IF(ISERROR(+P97/$R97),0,+P97/$R97)</f>
        <v>0</v>
      </c>
      <c r="Q98" s="303">
        <f>IF(ISERROR(+Q97/$R97),0,+Q97/$R97)</f>
        <v>0</v>
      </c>
      <c r="R98" s="305">
        <f t="shared" si="52"/>
        <v>0</v>
      </c>
      <c r="S98" s="220"/>
      <c r="X98" s="2053"/>
      <c r="Y98" s="2053"/>
    </row>
    <row r="99" spans="1:45">
      <c r="B99" s="64" t="s">
        <v>697</v>
      </c>
      <c r="C99" s="800"/>
      <c r="D99" s="800"/>
      <c r="E99" s="800"/>
      <c r="F99" s="800"/>
      <c r="G99" s="800"/>
      <c r="H99" s="800"/>
      <c r="I99" s="800"/>
      <c r="J99" s="800"/>
      <c r="K99" s="800"/>
      <c r="L99" s="800"/>
      <c r="M99" s="839"/>
      <c r="N99" s="800"/>
      <c r="O99" s="800"/>
      <c r="P99" s="800"/>
      <c r="Q99" s="800"/>
      <c r="R99" s="837">
        <f t="shared" si="52"/>
        <v>0</v>
      </c>
      <c r="X99" s="12"/>
      <c r="Y99" s="12"/>
    </row>
    <row r="100" spans="1:45" s="218" customFormat="1">
      <c r="B100" s="219" t="s">
        <v>506</v>
      </c>
      <c r="C100" s="303">
        <f t="shared" ref="C100:L100" si="54">IF(ISERROR(+C99/$R99),0,+C99/$R99)</f>
        <v>0</v>
      </c>
      <c r="D100" s="303">
        <f t="shared" si="54"/>
        <v>0</v>
      </c>
      <c r="E100" s="303">
        <f t="shared" si="54"/>
        <v>0</v>
      </c>
      <c r="F100" s="303">
        <f t="shared" si="54"/>
        <v>0</v>
      </c>
      <c r="G100" s="303">
        <f t="shared" si="54"/>
        <v>0</v>
      </c>
      <c r="H100" s="303">
        <f t="shared" si="54"/>
        <v>0</v>
      </c>
      <c r="I100" s="303">
        <f t="shared" si="54"/>
        <v>0</v>
      </c>
      <c r="J100" s="303">
        <f t="shared" si="54"/>
        <v>0</v>
      </c>
      <c r="K100" s="303">
        <f t="shared" si="54"/>
        <v>0</v>
      </c>
      <c r="L100" s="303">
        <f t="shared" si="54"/>
        <v>0</v>
      </c>
      <c r="M100" s="304"/>
      <c r="N100" s="303">
        <f>IF(ISERROR(+N99/$R99),0,+N99/$R99)</f>
        <v>0</v>
      </c>
      <c r="O100" s="303">
        <f>IF(ISERROR(+O99/$R99),0,+O99/$R99)</f>
        <v>0</v>
      </c>
      <c r="P100" s="303">
        <f>IF(ISERROR(+P99/$R99),0,+P99/$R99)</f>
        <v>0</v>
      </c>
      <c r="Q100" s="303">
        <f>IF(ISERROR(+Q99/$R99),0,+Q99/$R99)</f>
        <v>0</v>
      </c>
      <c r="R100" s="305">
        <f t="shared" si="52"/>
        <v>0</v>
      </c>
      <c r="S100" s="220"/>
      <c r="X100" s="2053"/>
      <c r="Y100" s="2053"/>
    </row>
    <row r="101" spans="1:45" ht="15" thickBot="1">
      <c r="A101" s="9"/>
      <c r="B101" s="24" t="s">
        <v>777</v>
      </c>
      <c r="C101" s="836">
        <f t="shared" ref="C101:L101" si="55">+C97+C99</f>
        <v>0</v>
      </c>
      <c r="D101" s="836">
        <f t="shared" si="55"/>
        <v>0</v>
      </c>
      <c r="E101" s="836">
        <f t="shared" si="55"/>
        <v>0</v>
      </c>
      <c r="F101" s="836">
        <f t="shared" si="55"/>
        <v>0</v>
      </c>
      <c r="G101" s="836">
        <f t="shared" si="55"/>
        <v>0</v>
      </c>
      <c r="H101" s="836">
        <f t="shared" si="55"/>
        <v>0</v>
      </c>
      <c r="I101" s="836">
        <f t="shared" si="55"/>
        <v>0</v>
      </c>
      <c r="J101" s="836">
        <f t="shared" si="55"/>
        <v>0</v>
      </c>
      <c r="K101" s="836">
        <f t="shared" si="55"/>
        <v>0</v>
      </c>
      <c r="L101" s="836">
        <f t="shared" si="55"/>
        <v>0</v>
      </c>
      <c r="M101" s="840"/>
      <c r="N101" s="836">
        <f>+N97+N99</f>
        <v>0</v>
      </c>
      <c r="O101" s="836">
        <f>+O97+O99</f>
        <v>0</v>
      </c>
      <c r="P101" s="836">
        <f>+P97+P99</f>
        <v>0</v>
      </c>
      <c r="Q101" s="836">
        <f>+Q97+Q99</f>
        <v>0</v>
      </c>
      <c r="R101" s="836">
        <f t="shared" si="52"/>
        <v>0</v>
      </c>
      <c r="S101" s="215" t="str">
        <f>IF(R101-(+R97+R99)&lt;0.09,"OK","Error")</f>
        <v>OK</v>
      </c>
      <c r="X101" s="12"/>
      <c r="Y101" s="12"/>
    </row>
    <row r="102" spans="1:45" s="218" customFormat="1" ht="15.75" thickTop="1" thickBot="1">
      <c r="A102" s="221"/>
      <c r="B102" s="222" t="s">
        <v>506</v>
      </c>
      <c r="C102" s="306">
        <f t="shared" ref="C102:L102" si="56">IF(ISERROR(+C101/$R101),0,+C101/$R101)</f>
        <v>0</v>
      </c>
      <c r="D102" s="306">
        <f t="shared" si="56"/>
        <v>0</v>
      </c>
      <c r="E102" s="306">
        <f t="shared" si="56"/>
        <v>0</v>
      </c>
      <c r="F102" s="306">
        <f t="shared" si="56"/>
        <v>0</v>
      </c>
      <c r="G102" s="306">
        <f t="shared" si="56"/>
        <v>0</v>
      </c>
      <c r="H102" s="306">
        <f t="shared" si="56"/>
        <v>0</v>
      </c>
      <c r="I102" s="306">
        <f t="shared" si="56"/>
        <v>0</v>
      </c>
      <c r="J102" s="306">
        <f t="shared" si="56"/>
        <v>0</v>
      </c>
      <c r="K102" s="306">
        <f t="shared" si="56"/>
        <v>0</v>
      </c>
      <c r="L102" s="306">
        <f t="shared" si="56"/>
        <v>0</v>
      </c>
      <c r="M102" s="307"/>
      <c r="N102" s="306">
        <f>IF(ISERROR(+N101/$R101),0,+N101/$R101)</f>
        <v>0</v>
      </c>
      <c r="O102" s="306">
        <f>IF(ISERROR(+O101/$R101),0,+O101/$R101)</f>
        <v>0</v>
      </c>
      <c r="P102" s="306">
        <f>IF(ISERROR(+P101/$R101),0,+P101/$R101)</f>
        <v>0</v>
      </c>
      <c r="Q102" s="306">
        <f>IF(ISERROR(+Q101/$R101),0,+Q101/$R101)</f>
        <v>0</v>
      </c>
      <c r="R102" s="308">
        <f t="shared" si="52"/>
        <v>0</v>
      </c>
      <c r="S102" s="220"/>
      <c r="X102" s="2053"/>
      <c r="Y102" s="2053"/>
    </row>
    <row r="103" spans="1:45" s="218" customFormat="1" ht="15" thickTop="1">
      <c r="A103" s="221"/>
      <c r="B103" s="223" t="s">
        <v>1164</v>
      </c>
      <c r="C103" s="224">
        <f t="shared" ref="C103:L103" si="57">IF(ISERROR(+C101/C97),0,+C101/C97)</f>
        <v>0</v>
      </c>
      <c r="D103" s="224">
        <f t="shared" si="57"/>
        <v>0</v>
      </c>
      <c r="E103" s="224">
        <f t="shared" si="57"/>
        <v>0</v>
      </c>
      <c r="F103" s="224">
        <f t="shared" si="57"/>
        <v>0</v>
      </c>
      <c r="G103" s="224">
        <f t="shared" si="57"/>
        <v>0</v>
      </c>
      <c r="H103" s="224">
        <f t="shared" si="57"/>
        <v>0</v>
      </c>
      <c r="I103" s="224">
        <f t="shared" si="57"/>
        <v>0</v>
      </c>
      <c r="J103" s="224">
        <f t="shared" si="57"/>
        <v>0</v>
      </c>
      <c r="K103" s="224">
        <f t="shared" si="57"/>
        <v>0</v>
      </c>
      <c r="L103" s="224">
        <f t="shared" si="57"/>
        <v>0</v>
      </c>
      <c r="M103" s="307"/>
      <c r="N103" s="224">
        <f>IF(ISERROR(+N101/N97),0,+N101/N97)</f>
        <v>0</v>
      </c>
      <c r="O103" s="224">
        <f>IF(ISERROR(+O101/O97),0,+O101/O97)</f>
        <v>0</v>
      </c>
      <c r="P103" s="224">
        <f>IF(ISERROR(+P101/P97),0,+P101/P97)</f>
        <v>0</v>
      </c>
      <c r="Q103" s="224">
        <f>IF(ISERROR(+Q101/Q97),0,+Q101/Q97)</f>
        <v>0</v>
      </c>
      <c r="R103" s="225">
        <f>IF(ISERROR(+R101/R97),0,+R101/R97)</f>
        <v>0</v>
      </c>
      <c r="S103" s="220"/>
      <c r="X103" s="2053"/>
      <c r="Y103" s="2053"/>
    </row>
    <row r="104" spans="1:45" s="218" customFormat="1">
      <c r="A104" s="221"/>
      <c r="B104" s="221"/>
      <c r="C104" s="221"/>
      <c r="D104" s="221"/>
      <c r="E104" s="221"/>
      <c r="F104" s="221"/>
      <c r="G104" s="221"/>
      <c r="H104" s="221"/>
      <c r="I104" s="221"/>
      <c r="J104" s="221"/>
      <c r="K104" s="221"/>
      <c r="L104" s="221"/>
      <c r="M104" s="221"/>
      <c r="N104" s="221"/>
      <c r="O104" s="221"/>
      <c r="P104" s="221"/>
      <c r="Q104" s="221"/>
      <c r="R104" s="221"/>
      <c r="S104" s="220"/>
      <c r="X104" s="2053"/>
      <c r="Y104" s="2053"/>
    </row>
    <row r="105" spans="1:45" s="218" customFormat="1" ht="15">
      <c r="A105" s="221"/>
      <c r="B105" s="30" t="str">
        <f>+'Names and date input'!B35</f>
        <v>Related Party 8</v>
      </c>
      <c r="C105" s="221"/>
      <c r="D105" s="221"/>
      <c r="E105" s="221"/>
      <c r="F105" s="221"/>
      <c r="G105" s="221"/>
      <c r="H105" s="221"/>
      <c r="I105" s="221"/>
      <c r="J105" s="221"/>
      <c r="K105" s="221"/>
      <c r="L105" s="221"/>
      <c r="M105" s="221"/>
      <c r="N105" s="221"/>
      <c r="O105" s="221"/>
      <c r="P105" s="221"/>
      <c r="Q105" s="221"/>
      <c r="R105" s="221"/>
      <c r="S105" s="220"/>
      <c r="X105" s="2053"/>
      <c r="Y105" s="2053"/>
    </row>
    <row r="106" spans="1:45">
      <c r="B106" s="43" t="s">
        <v>225</v>
      </c>
      <c r="C106" s="1417"/>
      <c r="D106" s="1418"/>
      <c r="E106" s="1418"/>
      <c r="F106" s="1418"/>
      <c r="G106" s="1418"/>
      <c r="H106" s="1418"/>
      <c r="I106" s="1418"/>
      <c r="J106" s="1418"/>
      <c r="K106" s="1418"/>
      <c r="L106" s="1418"/>
      <c r="M106" s="1418"/>
      <c r="N106" s="1418"/>
      <c r="O106" s="1418"/>
      <c r="P106" s="1418"/>
      <c r="Q106" s="1418"/>
      <c r="R106" s="1419"/>
      <c r="T106" s="16"/>
      <c r="X106" s="12"/>
      <c r="Y106" s="12"/>
    </row>
    <row r="107" spans="1:45" ht="15" customHeight="1">
      <c r="B107" s="23"/>
      <c r="C107" s="31" t="s">
        <v>476</v>
      </c>
      <c r="D107" s="31"/>
      <c r="E107" s="31"/>
      <c r="F107" s="31"/>
      <c r="G107" s="2946" t="str">
        <f>+$G$9</f>
        <v>RP1</v>
      </c>
      <c r="H107" s="2946" t="str">
        <f>+$H$9</f>
        <v>RP2</v>
      </c>
      <c r="I107" s="2946" t="str">
        <f>+$I$9</f>
        <v>RP3</v>
      </c>
      <c r="J107" s="2946" t="str">
        <f>+$J$9</f>
        <v>RP4</v>
      </c>
      <c r="K107" s="2946" t="str">
        <f>+$K$9</f>
        <v>RP5</v>
      </c>
      <c r="L107" s="2946" t="str">
        <f>+$L$9</f>
        <v>RP6</v>
      </c>
      <c r="M107" s="2946" t="str">
        <f>+$M$9</f>
        <v>RP7</v>
      </c>
      <c r="N107" s="2946" t="str">
        <f>+$N$9</f>
        <v>RP8</v>
      </c>
      <c r="O107" s="2946" t="str">
        <f>+$O$9</f>
        <v>RP9</v>
      </c>
      <c r="P107" s="2946" t="str">
        <f>+$P$9</f>
        <v>RP10</v>
      </c>
      <c r="Q107" s="26" t="s">
        <v>478</v>
      </c>
      <c r="R107" s="26" t="s">
        <v>160</v>
      </c>
      <c r="X107" s="12"/>
      <c r="Y107" s="12"/>
      <c r="AS107" s="5"/>
    </row>
    <row r="108" spans="1:45" ht="15" customHeight="1">
      <c r="A108" s="2"/>
      <c r="B108" s="24"/>
      <c r="C108" s="355" t="str">
        <f>$C$10</f>
        <v>CN West</v>
      </c>
      <c r="D108" s="355" t="str">
        <f>$D$10</f>
        <v>DNO 2</v>
      </c>
      <c r="E108" s="355" t="str">
        <f>$E$10</f>
        <v>DNO 3</v>
      </c>
      <c r="F108" s="355" t="s">
        <v>479</v>
      </c>
      <c r="G108" s="2948"/>
      <c r="H108" s="2948"/>
      <c r="I108" s="2948"/>
      <c r="J108" s="2948"/>
      <c r="K108" s="2948"/>
      <c r="L108" s="2948"/>
      <c r="M108" s="2948"/>
      <c r="N108" s="2948"/>
      <c r="O108" s="2948"/>
      <c r="P108" s="2948"/>
      <c r="Q108" s="906" t="s">
        <v>477</v>
      </c>
      <c r="R108" s="906" t="s">
        <v>477</v>
      </c>
      <c r="X108" s="12"/>
      <c r="Y108" s="12"/>
    </row>
    <row r="109" spans="1:45" ht="15">
      <c r="B109" s="25"/>
      <c r="C109" s="29" t="s">
        <v>1168</v>
      </c>
      <c r="D109" s="10" t="s">
        <v>1168</v>
      </c>
      <c r="E109" s="28" t="s">
        <v>1168</v>
      </c>
      <c r="F109" s="28" t="s">
        <v>1168</v>
      </c>
      <c r="G109" s="10" t="s">
        <v>1168</v>
      </c>
      <c r="H109" s="10" t="s">
        <v>1168</v>
      </c>
      <c r="I109" s="10" t="s">
        <v>1168</v>
      </c>
      <c r="J109" s="10" t="s">
        <v>1168</v>
      </c>
      <c r="K109" s="10" t="s">
        <v>1168</v>
      </c>
      <c r="L109" s="10" t="s">
        <v>1168</v>
      </c>
      <c r="M109" s="10" t="s">
        <v>1168</v>
      </c>
      <c r="N109" s="10" t="s">
        <v>1168</v>
      </c>
      <c r="O109" s="10" t="s">
        <v>1168</v>
      </c>
      <c r="P109" s="10" t="s">
        <v>1168</v>
      </c>
      <c r="Q109" s="10" t="s">
        <v>1168</v>
      </c>
      <c r="R109" s="10" t="s">
        <v>1168</v>
      </c>
      <c r="X109" s="12"/>
      <c r="Y109" s="12"/>
    </row>
    <row r="110" spans="1:45" ht="15">
      <c r="B110" s="24"/>
      <c r="C110" s="27"/>
      <c r="D110" s="27"/>
      <c r="E110" s="27"/>
      <c r="F110" s="27"/>
      <c r="G110" s="27"/>
      <c r="H110" s="27"/>
      <c r="I110" s="27"/>
      <c r="J110" s="27"/>
      <c r="K110" s="27"/>
      <c r="L110" s="27"/>
      <c r="M110" s="27"/>
      <c r="N110" s="27"/>
      <c r="O110" s="27"/>
      <c r="P110" s="27"/>
      <c r="Q110" s="27"/>
      <c r="R110" s="27"/>
      <c r="X110" s="12"/>
      <c r="Y110" s="12"/>
    </row>
    <row r="111" spans="1:45">
      <c r="B111" s="24" t="s">
        <v>585</v>
      </c>
      <c r="C111" s="800"/>
      <c r="D111" s="800"/>
      <c r="E111" s="800"/>
      <c r="F111" s="800"/>
      <c r="G111" s="800"/>
      <c r="H111" s="800"/>
      <c r="I111" s="800"/>
      <c r="J111" s="800"/>
      <c r="K111" s="800"/>
      <c r="L111" s="800"/>
      <c r="M111" s="800"/>
      <c r="N111" s="839"/>
      <c r="O111" s="800"/>
      <c r="P111" s="800"/>
      <c r="Q111" s="800"/>
      <c r="R111" s="837">
        <f t="shared" ref="R111:R116" si="58">SUM(C111:Q111)</f>
        <v>0</v>
      </c>
      <c r="S111" s="924" t="str">
        <f>IF(ABS(C111-'4.4 RP Margin Adjustment'!AI20-'2.5 Atypicals &amp; provisions'!AN292-'3.2 Cash Pension contributions'!AC74)&lt;0.1,"OK","charges to DNO do not agree to Tables 2.2, 2.5 &amp; pension deficits on 2.12")</f>
        <v>OK</v>
      </c>
      <c r="X111" s="2052">
        <f>+'4.4 RP Margin Adjustment'!AI20+'2.5 Atypicals &amp; provisions'!AN292+'3.2 Cash Pension contributions'!P20+'3.2 Cash Pension contributions'!P47+'3.2 Cash Pension contributions'!P74</f>
        <v>0</v>
      </c>
      <c r="Y111" s="2052">
        <f>+C111-X111</f>
        <v>0</v>
      </c>
    </row>
    <row r="112" spans="1:45" s="218" customFormat="1">
      <c r="B112" s="219" t="s">
        <v>506</v>
      </c>
      <c r="C112" s="303">
        <f t="shared" ref="C112:M112" si="59">IF(ISERROR(+C111/$R111),0,+C111/$R111)</f>
        <v>0</v>
      </c>
      <c r="D112" s="303">
        <f t="shared" si="59"/>
        <v>0</v>
      </c>
      <c r="E112" s="303">
        <f t="shared" si="59"/>
        <v>0</v>
      </c>
      <c r="F112" s="303">
        <f t="shared" si="59"/>
        <v>0</v>
      </c>
      <c r="G112" s="303">
        <f t="shared" si="59"/>
        <v>0</v>
      </c>
      <c r="H112" s="303">
        <f t="shared" si="59"/>
        <v>0</v>
      </c>
      <c r="I112" s="303">
        <f t="shared" si="59"/>
        <v>0</v>
      </c>
      <c r="J112" s="303">
        <f t="shared" si="59"/>
        <v>0</v>
      </c>
      <c r="K112" s="303">
        <f t="shared" si="59"/>
        <v>0</v>
      </c>
      <c r="L112" s="303">
        <f t="shared" si="59"/>
        <v>0</v>
      </c>
      <c r="M112" s="303">
        <f t="shared" si="59"/>
        <v>0</v>
      </c>
      <c r="N112" s="304"/>
      <c r="O112" s="303">
        <f>IF(ISERROR(+O111/$R111),0,+O111/$R111)</f>
        <v>0</v>
      </c>
      <c r="P112" s="303">
        <f>IF(ISERROR(+P111/$R111),0,+P111/$R111)</f>
        <v>0</v>
      </c>
      <c r="Q112" s="303">
        <f>IF(ISERROR(+Q111/$R111),0,+Q111/$R111)</f>
        <v>0</v>
      </c>
      <c r="R112" s="305">
        <f t="shared" si="58"/>
        <v>0</v>
      </c>
      <c r="S112" s="220"/>
      <c r="X112" s="2053"/>
      <c r="Y112" s="2053"/>
    </row>
    <row r="113" spans="1:45">
      <c r="B113" s="64" t="s">
        <v>697</v>
      </c>
      <c r="C113" s="800"/>
      <c r="D113" s="800"/>
      <c r="E113" s="800"/>
      <c r="F113" s="800"/>
      <c r="G113" s="800"/>
      <c r="H113" s="800"/>
      <c r="I113" s="800"/>
      <c r="J113" s="800"/>
      <c r="K113" s="800"/>
      <c r="L113" s="800"/>
      <c r="M113" s="800"/>
      <c r="N113" s="839"/>
      <c r="O113" s="800"/>
      <c r="P113" s="800"/>
      <c r="Q113" s="800"/>
      <c r="R113" s="837">
        <f t="shared" si="58"/>
        <v>0</v>
      </c>
      <c r="X113" s="12"/>
      <c r="Y113" s="12"/>
    </row>
    <row r="114" spans="1:45" s="218" customFormat="1">
      <c r="B114" s="219" t="s">
        <v>506</v>
      </c>
      <c r="C114" s="303">
        <f t="shared" ref="C114:M114" si="60">IF(ISERROR(+C113/$R113),0,+C113/$R113)</f>
        <v>0</v>
      </c>
      <c r="D114" s="303">
        <f t="shared" si="60"/>
        <v>0</v>
      </c>
      <c r="E114" s="303">
        <f t="shared" si="60"/>
        <v>0</v>
      </c>
      <c r="F114" s="303">
        <f t="shared" si="60"/>
        <v>0</v>
      </c>
      <c r="G114" s="303">
        <f t="shared" si="60"/>
        <v>0</v>
      </c>
      <c r="H114" s="303">
        <f t="shared" si="60"/>
        <v>0</v>
      </c>
      <c r="I114" s="303">
        <f t="shared" si="60"/>
        <v>0</v>
      </c>
      <c r="J114" s="303">
        <f t="shared" si="60"/>
        <v>0</v>
      </c>
      <c r="K114" s="303">
        <f t="shared" si="60"/>
        <v>0</v>
      </c>
      <c r="L114" s="303">
        <f t="shared" si="60"/>
        <v>0</v>
      </c>
      <c r="M114" s="303">
        <f t="shared" si="60"/>
        <v>0</v>
      </c>
      <c r="N114" s="304"/>
      <c r="O114" s="303">
        <f>IF(ISERROR(+O113/$R113),0,+O113/$R113)</f>
        <v>0</v>
      </c>
      <c r="P114" s="303">
        <f>IF(ISERROR(+P113/$R113),0,+P113/$R113)</f>
        <v>0</v>
      </c>
      <c r="Q114" s="303">
        <f>IF(ISERROR(+Q113/$R113),0,+Q113/$R113)</f>
        <v>0</v>
      </c>
      <c r="R114" s="305">
        <f t="shared" si="58"/>
        <v>0</v>
      </c>
      <c r="S114" s="220"/>
      <c r="X114" s="2053"/>
      <c r="Y114" s="2053"/>
    </row>
    <row r="115" spans="1:45" ht="15" thickBot="1">
      <c r="A115" s="9"/>
      <c r="B115" s="24" t="s">
        <v>777</v>
      </c>
      <c r="C115" s="836">
        <f t="shared" ref="C115:M115" si="61">+C111+C113</f>
        <v>0</v>
      </c>
      <c r="D115" s="836">
        <f t="shared" si="61"/>
        <v>0</v>
      </c>
      <c r="E115" s="836">
        <f t="shared" si="61"/>
        <v>0</v>
      </c>
      <c r="F115" s="836">
        <f t="shared" si="61"/>
        <v>0</v>
      </c>
      <c r="G115" s="836">
        <f t="shared" si="61"/>
        <v>0</v>
      </c>
      <c r="H115" s="836">
        <f t="shared" si="61"/>
        <v>0</v>
      </c>
      <c r="I115" s="836">
        <f t="shared" si="61"/>
        <v>0</v>
      </c>
      <c r="J115" s="836">
        <f t="shared" si="61"/>
        <v>0</v>
      </c>
      <c r="K115" s="836">
        <f t="shared" si="61"/>
        <v>0</v>
      </c>
      <c r="L115" s="836">
        <f t="shared" si="61"/>
        <v>0</v>
      </c>
      <c r="M115" s="836">
        <f t="shared" si="61"/>
        <v>0</v>
      </c>
      <c r="N115" s="840"/>
      <c r="O115" s="836">
        <f>+O111+O113</f>
        <v>0</v>
      </c>
      <c r="P115" s="836">
        <f>+P111+P113</f>
        <v>0</v>
      </c>
      <c r="Q115" s="836">
        <f>+Q111+Q113</f>
        <v>0</v>
      </c>
      <c r="R115" s="836">
        <f t="shared" si="58"/>
        <v>0</v>
      </c>
      <c r="S115" s="215" t="str">
        <f>IF(R115-(+R111+R113)&lt;0.09,"OK","Error")</f>
        <v>OK</v>
      </c>
      <c r="X115" s="12"/>
      <c r="Y115" s="12"/>
    </row>
    <row r="116" spans="1:45" s="218" customFormat="1" ht="15.75" thickTop="1" thickBot="1">
      <c r="A116" s="221"/>
      <c r="B116" s="222" t="s">
        <v>506</v>
      </c>
      <c r="C116" s="306">
        <f t="shared" ref="C116:M116" si="62">IF(ISERROR(+C115/$R115),0,+C115/$R115)</f>
        <v>0</v>
      </c>
      <c r="D116" s="306">
        <f t="shared" si="62"/>
        <v>0</v>
      </c>
      <c r="E116" s="306">
        <f t="shared" si="62"/>
        <v>0</v>
      </c>
      <c r="F116" s="306">
        <f t="shared" si="62"/>
        <v>0</v>
      </c>
      <c r="G116" s="306">
        <f t="shared" si="62"/>
        <v>0</v>
      </c>
      <c r="H116" s="306">
        <f t="shared" si="62"/>
        <v>0</v>
      </c>
      <c r="I116" s="306">
        <f t="shared" si="62"/>
        <v>0</v>
      </c>
      <c r="J116" s="306">
        <f t="shared" si="62"/>
        <v>0</v>
      </c>
      <c r="K116" s="306">
        <f t="shared" si="62"/>
        <v>0</v>
      </c>
      <c r="L116" s="306">
        <f t="shared" si="62"/>
        <v>0</v>
      </c>
      <c r="M116" s="306">
        <f t="shared" si="62"/>
        <v>0</v>
      </c>
      <c r="N116" s="307"/>
      <c r="O116" s="306">
        <f>IF(ISERROR(+O115/$R115),0,+O115/$R115)</f>
        <v>0</v>
      </c>
      <c r="P116" s="306">
        <f>IF(ISERROR(+P115/$R115),0,+P115/$R115)</f>
        <v>0</v>
      </c>
      <c r="Q116" s="306">
        <f>IF(ISERROR(+Q115/$R115),0,+Q115/$R115)</f>
        <v>0</v>
      </c>
      <c r="R116" s="308">
        <f t="shared" si="58"/>
        <v>0</v>
      </c>
      <c r="S116" s="220"/>
      <c r="X116" s="2053"/>
      <c r="Y116" s="2053"/>
    </row>
    <row r="117" spans="1:45" s="218" customFormat="1" ht="15" thickTop="1">
      <c r="A117" s="221"/>
      <c r="B117" s="223" t="s">
        <v>1164</v>
      </c>
      <c r="C117" s="224">
        <f t="shared" ref="C117:M117" si="63">IF(ISERROR(+C115/C111),0,+C115/C111)</f>
        <v>0</v>
      </c>
      <c r="D117" s="224">
        <f t="shared" si="63"/>
        <v>0</v>
      </c>
      <c r="E117" s="224">
        <f t="shared" si="63"/>
        <v>0</v>
      </c>
      <c r="F117" s="224">
        <f t="shared" si="63"/>
        <v>0</v>
      </c>
      <c r="G117" s="224">
        <f t="shared" si="63"/>
        <v>0</v>
      </c>
      <c r="H117" s="224">
        <f t="shared" si="63"/>
        <v>0</v>
      </c>
      <c r="I117" s="224">
        <f t="shared" si="63"/>
        <v>0</v>
      </c>
      <c r="J117" s="224">
        <f t="shared" si="63"/>
        <v>0</v>
      </c>
      <c r="K117" s="224">
        <f t="shared" si="63"/>
        <v>0</v>
      </c>
      <c r="L117" s="224">
        <f t="shared" si="63"/>
        <v>0</v>
      </c>
      <c r="M117" s="224">
        <f t="shared" si="63"/>
        <v>0</v>
      </c>
      <c r="N117" s="307"/>
      <c r="O117" s="224">
        <f>IF(ISERROR(+O115/O111),0,+O115/O111)</f>
        <v>0</v>
      </c>
      <c r="P117" s="224">
        <f>IF(ISERROR(+P115/P111),0,+P115/P111)</f>
        <v>0</v>
      </c>
      <c r="Q117" s="224">
        <f>IF(ISERROR(+Q115/Q111),0,+Q115/Q111)</f>
        <v>0</v>
      </c>
      <c r="R117" s="225">
        <f>IF(ISERROR(+R115/R111),0,+R115/R111)</f>
        <v>0</v>
      </c>
      <c r="S117" s="220"/>
      <c r="X117" s="2053"/>
      <c r="Y117" s="2053"/>
    </row>
    <row r="118" spans="1:45" s="218" customFormat="1">
      <c r="A118" s="221"/>
      <c r="B118" s="221"/>
      <c r="C118" s="221"/>
      <c r="D118" s="221"/>
      <c r="E118" s="221"/>
      <c r="F118" s="221"/>
      <c r="G118" s="221"/>
      <c r="H118" s="221"/>
      <c r="I118" s="221"/>
      <c r="J118" s="221"/>
      <c r="K118" s="221"/>
      <c r="L118" s="221"/>
      <c r="M118" s="221"/>
      <c r="N118" s="221"/>
      <c r="O118" s="221"/>
      <c r="P118" s="221"/>
      <c r="Q118" s="221"/>
      <c r="R118" s="221"/>
      <c r="S118" s="220"/>
      <c r="X118" s="2053"/>
      <c r="Y118" s="2053"/>
    </row>
    <row r="119" spans="1:45" s="218" customFormat="1" ht="15">
      <c r="A119" s="221"/>
      <c r="B119" s="30" t="str">
        <f>+'Names and date input'!B36</f>
        <v>Related Party 9</v>
      </c>
      <c r="C119" s="221"/>
      <c r="D119" s="221"/>
      <c r="E119" s="221"/>
      <c r="F119" s="221"/>
      <c r="G119" s="221"/>
      <c r="H119" s="221"/>
      <c r="I119" s="221"/>
      <c r="J119" s="221"/>
      <c r="K119" s="221"/>
      <c r="L119" s="221"/>
      <c r="M119" s="221"/>
      <c r="N119" s="221"/>
      <c r="O119" s="221"/>
      <c r="P119" s="221"/>
      <c r="Q119" s="221"/>
      <c r="R119" s="221"/>
      <c r="S119" s="220"/>
      <c r="X119" s="2053"/>
      <c r="Y119" s="2053"/>
    </row>
    <row r="120" spans="1:45">
      <c r="B120" s="43" t="s">
        <v>225</v>
      </c>
      <c r="C120" s="1417"/>
      <c r="D120" s="1418"/>
      <c r="E120" s="1418"/>
      <c r="F120" s="1418"/>
      <c r="G120" s="1418"/>
      <c r="H120" s="1418"/>
      <c r="I120" s="1418"/>
      <c r="J120" s="1418"/>
      <c r="K120" s="1418"/>
      <c r="L120" s="1418"/>
      <c r="M120" s="1418"/>
      <c r="N120" s="1418"/>
      <c r="O120" s="1418"/>
      <c r="P120" s="1418"/>
      <c r="Q120" s="1418"/>
      <c r="R120" s="1419"/>
      <c r="T120" s="16"/>
      <c r="X120" s="12"/>
      <c r="Y120" s="12"/>
    </row>
    <row r="121" spans="1:45" ht="15" customHeight="1">
      <c r="B121" s="23"/>
      <c r="C121" s="31" t="s">
        <v>476</v>
      </c>
      <c r="D121" s="31"/>
      <c r="E121" s="31"/>
      <c r="F121" s="31"/>
      <c r="G121" s="2946" t="str">
        <f>+$G$9</f>
        <v>RP1</v>
      </c>
      <c r="H121" s="2946" t="str">
        <f>+$H$9</f>
        <v>RP2</v>
      </c>
      <c r="I121" s="2946" t="str">
        <f>+$I$9</f>
        <v>RP3</v>
      </c>
      <c r="J121" s="2946" t="str">
        <f>+$J$9</f>
        <v>RP4</v>
      </c>
      <c r="K121" s="2946" t="str">
        <f>+$K$9</f>
        <v>RP5</v>
      </c>
      <c r="L121" s="2946" t="str">
        <f>+$L$9</f>
        <v>RP6</v>
      </c>
      <c r="M121" s="2946" t="str">
        <f>+$M$9</f>
        <v>RP7</v>
      </c>
      <c r="N121" s="2946" t="str">
        <f>+$N$9</f>
        <v>RP8</v>
      </c>
      <c r="O121" s="2946" t="str">
        <f>+$O$9</f>
        <v>RP9</v>
      </c>
      <c r="P121" s="2946" t="str">
        <f>+$P$9</f>
        <v>RP10</v>
      </c>
      <c r="Q121" s="2946" t="s">
        <v>478</v>
      </c>
      <c r="R121" s="2946" t="s">
        <v>160</v>
      </c>
      <c r="X121" s="12"/>
      <c r="Y121" s="12"/>
      <c r="AS121" s="5"/>
    </row>
    <row r="122" spans="1:45" ht="15">
      <c r="A122" s="2"/>
      <c r="B122" s="24"/>
      <c r="C122" s="355" t="str">
        <f>$C$10</f>
        <v>CN West</v>
      </c>
      <c r="D122" s="355" t="str">
        <f>$D$10</f>
        <v>DNO 2</v>
      </c>
      <c r="E122" s="355" t="str">
        <f>$E$10</f>
        <v>DNO 3</v>
      </c>
      <c r="F122" s="355" t="s">
        <v>479</v>
      </c>
      <c r="G122" s="2948"/>
      <c r="H122" s="2948"/>
      <c r="I122" s="2948"/>
      <c r="J122" s="2948"/>
      <c r="K122" s="2948"/>
      <c r="L122" s="2948"/>
      <c r="M122" s="2948"/>
      <c r="N122" s="2948"/>
      <c r="O122" s="2948"/>
      <c r="P122" s="2948"/>
      <c r="Q122" s="2947" t="s">
        <v>477</v>
      </c>
      <c r="R122" s="2947" t="s">
        <v>477</v>
      </c>
      <c r="X122" s="12"/>
      <c r="Y122" s="12"/>
    </row>
    <row r="123" spans="1:45" ht="15">
      <c r="B123" s="25"/>
      <c r="C123" s="29" t="s">
        <v>1168</v>
      </c>
      <c r="D123" s="10" t="s">
        <v>1168</v>
      </c>
      <c r="E123" s="28" t="s">
        <v>1168</v>
      </c>
      <c r="F123" s="28" t="s">
        <v>1168</v>
      </c>
      <c r="G123" s="10" t="s">
        <v>1168</v>
      </c>
      <c r="H123" s="10" t="s">
        <v>1168</v>
      </c>
      <c r="I123" s="10" t="s">
        <v>1168</v>
      </c>
      <c r="J123" s="10" t="s">
        <v>1168</v>
      </c>
      <c r="K123" s="10" t="s">
        <v>1168</v>
      </c>
      <c r="L123" s="10" t="s">
        <v>1168</v>
      </c>
      <c r="M123" s="10" t="s">
        <v>1168</v>
      </c>
      <c r="N123" s="10" t="s">
        <v>1168</v>
      </c>
      <c r="O123" s="10" t="s">
        <v>1168</v>
      </c>
      <c r="P123" s="10" t="s">
        <v>1168</v>
      </c>
      <c r="Q123" s="10" t="s">
        <v>1168</v>
      </c>
      <c r="R123" s="10" t="s">
        <v>1168</v>
      </c>
      <c r="X123" s="12"/>
      <c r="Y123" s="12"/>
    </row>
    <row r="124" spans="1:45" ht="15">
      <c r="B124" s="24"/>
      <c r="C124" s="27"/>
      <c r="D124" s="27"/>
      <c r="E124" s="27"/>
      <c r="F124" s="27"/>
      <c r="G124" s="27"/>
      <c r="H124" s="27"/>
      <c r="I124" s="27"/>
      <c r="J124" s="27"/>
      <c r="K124" s="27"/>
      <c r="L124" s="27"/>
      <c r="M124" s="27"/>
      <c r="N124" s="27"/>
      <c r="O124" s="27"/>
      <c r="P124" s="27"/>
      <c r="Q124" s="27"/>
      <c r="R124" s="27"/>
      <c r="X124" s="12"/>
      <c r="Y124" s="12"/>
    </row>
    <row r="125" spans="1:45">
      <c r="B125" s="24" t="s">
        <v>585</v>
      </c>
      <c r="C125" s="800"/>
      <c r="D125" s="800"/>
      <c r="E125" s="800"/>
      <c r="F125" s="800"/>
      <c r="G125" s="800"/>
      <c r="H125" s="800"/>
      <c r="I125" s="800"/>
      <c r="J125" s="800"/>
      <c r="K125" s="800"/>
      <c r="L125" s="800"/>
      <c r="M125" s="800"/>
      <c r="N125" s="800"/>
      <c r="O125" s="838"/>
      <c r="P125" s="800"/>
      <c r="Q125" s="800"/>
      <c r="R125" s="837">
        <f t="shared" ref="R125:R130" si="64">SUM(C125:Q125)</f>
        <v>0</v>
      </c>
      <c r="S125" s="924" t="str">
        <f>IF(ABS(C125-'4.4 RP Margin Adjustment'!AI21-'2.5 Atypicals &amp; provisions'!AN293-'3.2 Cash Pension contributions'!AC75)&lt;0.1,"OK","charges to DNO do not agree to Tables 2.2, 2.5 &amp; pension deficits on 2.12")</f>
        <v>OK</v>
      </c>
      <c r="X125" s="2052">
        <f>+'4.4 RP Margin Adjustment'!AI21+'2.5 Atypicals &amp; provisions'!AN293+'3.2 Cash Pension contributions'!P21+'3.2 Cash Pension contributions'!P48+'3.2 Cash Pension contributions'!P75</f>
        <v>0</v>
      </c>
      <c r="Y125" s="2052">
        <f>+C125-X125</f>
        <v>0</v>
      </c>
    </row>
    <row r="126" spans="1:45" s="218" customFormat="1">
      <c r="B126" s="219" t="s">
        <v>506</v>
      </c>
      <c r="C126" s="303">
        <f t="shared" ref="C126:N126" si="65">IF(ISERROR(+C125/$R125),0,+C125/$R125)</f>
        <v>0</v>
      </c>
      <c r="D126" s="303">
        <f t="shared" si="65"/>
        <v>0</v>
      </c>
      <c r="E126" s="303">
        <f t="shared" si="65"/>
        <v>0</v>
      </c>
      <c r="F126" s="303">
        <f t="shared" si="65"/>
        <v>0</v>
      </c>
      <c r="G126" s="303">
        <f t="shared" si="65"/>
        <v>0</v>
      </c>
      <c r="H126" s="303">
        <f t="shared" si="65"/>
        <v>0</v>
      </c>
      <c r="I126" s="303">
        <f t="shared" si="65"/>
        <v>0</v>
      </c>
      <c r="J126" s="303">
        <f t="shared" si="65"/>
        <v>0</v>
      </c>
      <c r="K126" s="303">
        <f t="shared" si="65"/>
        <v>0</v>
      </c>
      <c r="L126" s="303">
        <f t="shared" si="65"/>
        <v>0</v>
      </c>
      <c r="M126" s="303">
        <f t="shared" si="65"/>
        <v>0</v>
      </c>
      <c r="N126" s="303">
        <f t="shared" si="65"/>
        <v>0</v>
      </c>
      <c r="O126" s="304"/>
      <c r="P126" s="303">
        <f>IF(ISERROR(+P125/$R125),0,+P125/$R125)</f>
        <v>0</v>
      </c>
      <c r="Q126" s="303">
        <f>IF(ISERROR(+Q125/$R125),0,+Q125/$R125)</f>
        <v>0</v>
      </c>
      <c r="R126" s="305">
        <f t="shared" si="64"/>
        <v>0</v>
      </c>
      <c r="S126" s="220"/>
      <c r="X126" s="2053"/>
      <c r="Y126" s="2053"/>
    </row>
    <row r="127" spans="1:45">
      <c r="B127" s="64" t="s">
        <v>697</v>
      </c>
      <c r="C127" s="800"/>
      <c r="D127" s="800"/>
      <c r="E127" s="800"/>
      <c r="F127" s="800"/>
      <c r="G127" s="800"/>
      <c r="H127" s="800"/>
      <c r="I127" s="800"/>
      <c r="J127" s="800"/>
      <c r="K127" s="800"/>
      <c r="L127" s="800"/>
      <c r="M127" s="800"/>
      <c r="N127" s="800"/>
      <c r="O127" s="839"/>
      <c r="P127" s="800"/>
      <c r="Q127" s="800"/>
      <c r="R127" s="837">
        <f t="shared" si="64"/>
        <v>0</v>
      </c>
      <c r="X127" s="12"/>
      <c r="Y127" s="12"/>
    </row>
    <row r="128" spans="1:45" s="218" customFormat="1">
      <c r="B128" s="219" t="s">
        <v>506</v>
      </c>
      <c r="C128" s="303">
        <f t="shared" ref="C128:N128" si="66">IF(ISERROR(+C127/$R127),0,+C127/$R127)</f>
        <v>0</v>
      </c>
      <c r="D128" s="303">
        <f t="shared" si="66"/>
        <v>0</v>
      </c>
      <c r="E128" s="303">
        <f t="shared" si="66"/>
        <v>0</v>
      </c>
      <c r="F128" s="303">
        <f t="shared" si="66"/>
        <v>0</v>
      </c>
      <c r="G128" s="303">
        <f t="shared" si="66"/>
        <v>0</v>
      </c>
      <c r="H128" s="303">
        <f t="shared" si="66"/>
        <v>0</v>
      </c>
      <c r="I128" s="303">
        <f t="shared" si="66"/>
        <v>0</v>
      </c>
      <c r="J128" s="303">
        <f t="shared" si="66"/>
        <v>0</v>
      </c>
      <c r="K128" s="303">
        <f t="shared" si="66"/>
        <v>0</v>
      </c>
      <c r="L128" s="303">
        <f t="shared" si="66"/>
        <v>0</v>
      </c>
      <c r="M128" s="303">
        <f t="shared" si="66"/>
        <v>0</v>
      </c>
      <c r="N128" s="303">
        <f t="shared" si="66"/>
        <v>0</v>
      </c>
      <c r="O128" s="304"/>
      <c r="P128" s="303">
        <f>IF(ISERROR(+P127/$R127),0,+P127/$R127)</f>
        <v>0</v>
      </c>
      <c r="Q128" s="303">
        <f>IF(ISERROR(+Q127/$R127),0,+Q127/$R127)</f>
        <v>0</v>
      </c>
      <c r="R128" s="305">
        <f t="shared" si="64"/>
        <v>0</v>
      </c>
      <c r="S128" s="220"/>
      <c r="X128" s="2053"/>
      <c r="Y128" s="2053"/>
    </row>
    <row r="129" spans="1:45" ht="15" thickBot="1">
      <c r="A129" s="9"/>
      <c r="B129" s="24" t="s">
        <v>777</v>
      </c>
      <c r="C129" s="836">
        <f t="shared" ref="C129:N129" si="67">+C125+C127</f>
        <v>0</v>
      </c>
      <c r="D129" s="836">
        <f t="shared" si="67"/>
        <v>0</v>
      </c>
      <c r="E129" s="836">
        <f t="shared" si="67"/>
        <v>0</v>
      </c>
      <c r="F129" s="836">
        <f t="shared" si="67"/>
        <v>0</v>
      </c>
      <c r="G129" s="836">
        <f t="shared" si="67"/>
        <v>0</v>
      </c>
      <c r="H129" s="836">
        <f t="shared" si="67"/>
        <v>0</v>
      </c>
      <c r="I129" s="836">
        <f t="shared" si="67"/>
        <v>0</v>
      </c>
      <c r="J129" s="836">
        <f t="shared" si="67"/>
        <v>0</v>
      </c>
      <c r="K129" s="836">
        <f t="shared" si="67"/>
        <v>0</v>
      </c>
      <c r="L129" s="836">
        <f t="shared" si="67"/>
        <v>0</v>
      </c>
      <c r="M129" s="836">
        <f t="shared" si="67"/>
        <v>0</v>
      </c>
      <c r="N129" s="836">
        <f t="shared" si="67"/>
        <v>0</v>
      </c>
      <c r="O129" s="840"/>
      <c r="P129" s="836">
        <f>+P125+P127</f>
        <v>0</v>
      </c>
      <c r="Q129" s="836">
        <f>+Q125+Q127</f>
        <v>0</v>
      </c>
      <c r="R129" s="836">
        <f t="shared" si="64"/>
        <v>0</v>
      </c>
      <c r="S129" s="215" t="str">
        <f>IF(R129-(+R125+R127)&lt;0.09,"OK","Error")</f>
        <v>OK</v>
      </c>
      <c r="X129" s="12"/>
      <c r="Y129" s="12"/>
    </row>
    <row r="130" spans="1:45" s="218" customFormat="1" ht="15.75" thickTop="1" thickBot="1">
      <c r="A130" s="221"/>
      <c r="B130" s="222" t="s">
        <v>506</v>
      </c>
      <c r="C130" s="306">
        <f t="shared" ref="C130:N130" si="68">IF(ISERROR(+C129/$R129),0,+C129/$R129)</f>
        <v>0</v>
      </c>
      <c r="D130" s="306">
        <f t="shared" si="68"/>
        <v>0</v>
      </c>
      <c r="E130" s="306">
        <f t="shared" si="68"/>
        <v>0</v>
      </c>
      <c r="F130" s="306">
        <f t="shared" si="68"/>
        <v>0</v>
      </c>
      <c r="G130" s="306">
        <f t="shared" si="68"/>
        <v>0</v>
      </c>
      <c r="H130" s="306">
        <f t="shared" si="68"/>
        <v>0</v>
      </c>
      <c r="I130" s="306">
        <f t="shared" si="68"/>
        <v>0</v>
      </c>
      <c r="J130" s="306">
        <f t="shared" si="68"/>
        <v>0</v>
      </c>
      <c r="K130" s="306">
        <f t="shared" si="68"/>
        <v>0</v>
      </c>
      <c r="L130" s="306">
        <f t="shared" si="68"/>
        <v>0</v>
      </c>
      <c r="M130" s="306">
        <f t="shared" si="68"/>
        <v>0</v>
      </c>
      <c r="N130" s="306">
        <f t="shared" si="68"/>
        <v>0</v>
      </c>
      <c r="O130" s="307"/>
      <c r="P130" s="306">
        <f>IF(ISERROR(+P129/$R129),0,+P129/$R129)</f>
        <v>0</v>
      </c>
      <c r="Q130" s="306">
        <f>IF(ISERROR(+Q129/$R129),0,+Q129/$R129)</f>
        <v>0</v>
      </c>
      <c r="R130" s="308">
        <f t="shared" si="64"/>
        <v>0</v>
      </c>
      <c r="S130" s="220"/>
      <c r="X130" s="2053"/>
      <c r="Y130" s="2053"/>
    </row>
    <row r="131" spans="1:45" s="218" customFormat="1" ht="15" thickTop="1">
      <c r="A131" s="221"/>
      <c r="B131" s="223" t="s">
        <v>1164</v>
      </c>
      <c r="C131" s="224">
        <f t="shared" ref="C131:N131" si="69">IF(ISERROR(+C129/C125),0,+C129/C125)</f>
        <v>0</v>
      </c>
      <c r="D131" s="224">
        <f t="shared" si="69"/>
        <v>0</v>
      </c>
      <c r="E131" s="224">
        <f t="shared" si="69"/>
        <v>0</v>
      </c>
      <c r="F131" s="224">
        <f t="shared" si="69"/>
        <v>0</v>
      </c>
      <c r="G131" s="224">
        <f t="shared" si="69"/>
        <v>0</v>
      </c>
      <c r="H131" s="224">
        <f t="shared" si="69"/>
        <v>0</v>
      </c>
      <c r="I131" s="224">
        <f t="shared" si="69"/>
        <v>0</v>
      </c>
      <c r="J131" s="224">
        <f t="shared" si="69"/>
        <v>0</v>
      </c>
      <c r="K131" s="224">
        <f t="shared" si="69"/>
        <v>0</v>
      </c>
      <c r="L131" s="224">
        <f t="shared" si="69"/>
        <v>0</v>
      </c>
      <c r="M131" s="224">
        <f t="shared" si="69"/>
        <v>0</v>
      </c>
      <c r="N131" s="224">
        <f t="shared" si="69"/>
        <v>0</v>
      </c>
      <c r="O131" s="307"/>
      <c r="P131" s="224">
        <f>IF(ISERROR(+P129/P125),0,+P129/P125)</f>
        <v>0</v>
      </c>
      <c r="Q131" s="224">
        <f>IF(ISERROR(+Q129/Q125),0,+Q129/Q125)</f>
        <v>0</v>
      </c>
      <c r="R131" s="225">
        <f>IF(ISERROR(+R129/R125),0,+R129/R125)</f>
        <v>0</v>
      </c>
      <c r="S131" s="220"/>
      <c r="X131" s="2053"/>
      <c r="Y131" s="2053"/>
    </row>
    <row r="132" spans="1:45" s="218" customFormat="1">
      <c r="A132" s="221"/>
      <c r="B132" s="221"/>
      <c r="C132" s="221"/>
      <c r="D132" s="221"/>
      <c r="E132" s="221"/>
      <c r="F132" s="221"/>
      <c r="G132" s="221"/>
      <c r="H132" s="221"/>
      <c r="I132" s="221"/>
      <c r="J132" s="221"/>
      <c r="K132" s="221"/>
      <c r="L132" s="221"/>
      <c r="M132" s="221"/>
      <c r="N132" s="221"/>
      <c r="O132" s="221"/>
      <c r="P132" s="221"/>
      <c r="Q132" s="221"/>
      <c r="R132" s="221"/>
      <c r="S132" s="220"/>
      <c r="X132" s="2053"/>
      <c r="Y132" s="2053"/>
    </row>
    <row r="133" spans="1:45" s="218" customFormat="1" ht="15">
      <c r="A133" s="221"/>
      <c r="B133" s="30" t="str">
        <f>+'Names and date input'!B37</f>
        <v>Related Party 10</v>
      </c>
      <c r="C133" s="221"/>
      <c r="D133" s="221"/>
      <c r="E133" s="221"/>
      <c r="F133" s="221"/>
      <c r="G133" s="221"/>
      <c r="H133" s="221"/>
      <c r="I133" s="221"/>
      <c r="J133" s="221"/>
      <c r="K133" s="221"/>
      <c r="L133" s="221"/>
      <c r="M133" s="221"/>
      <c r="N133" s="221"/>
      <c r="O133" s="221"/>
      <c r="P133" s="221"/>
      <c r="Q133" s="221"/>
      <c r="R133" s="221"/>
      <c r="S133" s="220"/>
      <c r="X133" s="2053"/>
      <c r="Y133" s="2053"/>
    </row>
    <row r="134" spans="1:45">
      <c r="B134" s="43" t="s">
        <v>225</v>
      </c>
      <c r="C134" s="1417"/>
      <c r="D134" s="1418"/>
      <c r="E134" s="1418"/>
      <c r="F134" s="1418"/>
      <c r="G134" s="1418"/>
      <c r="H134" s="1418"/>
      <c r="I134" s="1418"/>
      <c r="J134" s="1418"/>
      <c r="K134" s="1418"/>
      <c r="L134" s="1418"/>
      <c r="M134" s="1418"/>
      <c r="N134" s="1418"/>
      <c r="O134" s="1418"/>
      <c r="P134" s="1418"/>
      <c r="Q134" s="1418"/>
      <c r="R134" s="1419"/>
      <c r="T134" s="16"/>
      <c r="X134" s="12"/>
      <c r="Y134" s="12"/>
    </row>
    <row r="135" spans="1:45" ht="15" customHeight="1">
      <c r="B135" s="23"/>
      <c r="C135" s="31" t="s">
        <v>476</v>
      </c>
      <c r="D135" s="31"/>
      <c r="E135" s="31"/>
      <c r="F135" s="31"/>
      <c r="G135" s="2946" t="str">
        <f>+$G$9</f>
        <v>RP1</v>
      </c>
      <c r="H135" s="2946" t="str">
        <f>+$H$9</f>
        <v>RP2</v>
      </c>
      <c r="I135" s="2946" t="str">
        <f>+$I$9</f>
        <v>RP3</v>
      </c>
      <c r="J135" s="2946" t="str">
        <f>+$J$9</f>
        <v>RP4</v>
      </c>
      <c r="K135" s="2946" t="str">
        <f>+$K$9</f>
        <v>RP5</v>
      </c>
      <c r="L135" s="2946" t="str">
        <f>+$L$9</f>
        <v>RP6</v>
      </c>
      <c r="M135" s="2946" t="str">
        <f>+$M$9</f>
        <v>RP7</v>
      </c>
      <c r="N135" s="2946" t="str">
        <f>+$N$9</f>
        <v>RP8</v>
      </c>
      <c r="O135" s="2946" t="str">
        <f>+$O$9</f>
        <v>RP9</v>
      </c>
      <c r="P135" s="2946" t="str">
        <f>+$P$9</f>
        <v>RP10</v>
      </c>
      <c r="Q135" s="2946" t="s">
        <v>478</v>
      </c>
      <c r="R135" s="2946" t="s">
        <v>160</v>
      </c>
      <c r="X135" s="12"/>
      <c r="Y135" s="12"/>
      <c r="AS135" s="5"/>
    </row>
    <row r="136" spans="1:45" ht="15">
      <c r="A136" s="2"/>
      <c r="B136" s="24"/>
      <c r="C136" s="355" t="str">
        <f>$C$10</f>
        <v>CN West</v>
      </c>
      <c r="D136" s="355" t="str">
        <f>$D$10</f>
        <v>DNO 2</v>
      </c>
      <c r="E136" s="355" t="str">
        <f>$E$10</f>
        <v>DNO 3</v>
      </c>
      <c r="F136" s="355" t="s">
        <v>479</v>
      </c>
      <c r="G136" s="2948"/>
      <c r="H136" s="2948"/>
      <c r="I136" s="2948"/>
      <c r="J136" s="2948"/>
      <c r="K136" s="2948"/>
      <c r="L136" s="2948"/>
      <c r="M136" s="2948"/>
      <c r="N136" s="2948"/>
      <c r="O136" s="2948"/>
      <c r="P136" s="2948"/>
      <c r="Q136" s="2947" t="s">
        <v>477</v>
      </c>
      <c r="R136" s="2947" t="s">
        <v>477</v>
      </c>
      <c r="X136" s="12"/>
      <c r="Y136" s="12"/>
    </row>
    <row r="137" spans="1:45" ht="15">
      <c r="B137" s="25"/>
      <c r="C137" s="29" t="s">
        <v>1168</v>
      </c>
      <c r="D137" s="10" t="s">
        <v>1168</v>
      </c>
      <c r="E137" s="28" t="s">
        <v>1168</v>
      </c>
      <c r="F137" s="28" t="s">
        <v>1168</v>
      </c>
      <c r="G137" s="10" t="s">
        <v>1168</v>
      </c>
      <c r="H137" s="10" t="s">
        <v>1168</v>
      </c>
      <c r="I137" s="10" t="s">
        <v>1168</v>
      </c>
      <c r="J137" s="10" t="s">
        <v>1168</v>
      </c>
      <c r="K137" s="10" t="s">
        <v>1168</v>
      </c>
      <c r="L137" s="10" t="s">
        <v>1168</v>
      </c>
      <c r="M137" s="10" t="s">
        <v>1168</v>
      </c>
      <c r="N137" s="10" t="s">
        <v>1168</v>
      </c>
      <c r="O137" s="10" t="s">
        <v>1168</v>
      </c>
      <c r="P137" s="10" t="s">
        <v>1168</v>
      </c>
      <c r="Q137" s="10" t="s">
        <v>1168</v>
      </c>
      <c r="R137" s="10" t="s">
        <v>1168</v>
      </c>
      <c r="X137" s="12"/>
      <c r="Y137" s="12"/>
    </row>
    <row r="138" spans="1:45" ht="15">
      <c r="B138" s="24"/>
      <c r="C138" s="27"/>
      <c r="D138" s="27"/>
      <c r="E138" s="27"/>
      <c r="F138" s="27"/>
      <c r="G138" s="27"/>
      <c r="H138" s="27"/>
      <c r="I138" s="27"/>
      <c r="J138" s="27"/>
      <c r="K138" s="27"/>
      <c r="L138" s="27"/>
      <c r="M138" s="27"/>
      <c r="N138" s="27"/>
      <c r="O138" s="27"/>
      <c r="P138" s="27"/>
      <c r="Q138" s="27"/>
      <c r="R138" s="27"/>
      <c r="X138" s="12"/>
      <c r="Y138" s="12"/>
    </row>
    <row r="139" spans="1:45">
      <c r="B139" s="24" t="s">
        <v>585</v>
      </c>
      <c r="C139" s="800"/>
      <c r="D139" s="800"/>
      <c r="E139" s="800"/>
      <c r="F139" s="800"/>
      <c r="G139" s="800"/>
      <c r="H139" s="800"/>
      <c r="I139" s="800"/>
      <c r="J139" s="800"/>
      <c r="K139" s="800"/>
      <c r="L139" s="800"/>
      <c r="M139" s="800"/>
      <c r="N139" s="800"/>
      <c r="O139" s="800"/>
      <c r="P139" s="838"/>
      <c r="Q139" s="800"/>
      <c r="R139" s="837">
        <f t="shared" ref="R139:R144" si="70">SUM(C139:Q139)</f>
        <v>0</v>
      </c>
      <c r="S139" s="924" t="str">
        <f>IF(ABS(C139-'4.4 RP Margin Adjustment'!AI22-'2.5 Atypicals &amp; provisions'!AN294-'3.2 Cash Pension contributions'!AC76)&lt;0.1,"OK","charges to DNO do not agree to Tables 2.2, 2.5 &amp; pension deficits on 2.12")</f>
        <v>OK</v>
      </c>
      <c r="X139" s="2052">
        <f>+'4.4 RP Margin Adjustment'!AI22+'2.5 Atypicals &amp; provisions'!AN294+'3.2 Cash Pension contributions'!P22+'3.2 Cash Pension contributions'!P49+'3.2 Cash Pension contributions'!P76</f>
        <v>0</v>
      </c>
      <c r="Y139" s="2052">
        <f>+C139-X139</f>
        <v>0</v>
      </c>
    </row>
    <row r="140" spans="1:45" s="218" customFormat="1">
      <c r="B140" s="219" t="s">
        <v>506</v>
      </c>
      <c r="C140" s="303">
        <f t="shared" ref="C140:O140" si="71">IF(ISERROR(+C139/$R139),0,+C139/$R139)</f>
        <v>0</v>
      </c>
      <c r="D140" s="303">
        <f t="shared" si="71"/>
        <v>0</v>
      </c>
      <c r="E140" s="303">
        <f t="shared" si="71"/>
        <v>0</v>
      </c>
      <c r="F140" s="303">
        <f t="shared" si="71"/>
        <v>0</v>
      </c>
      <c r="G140" s="303">
        <f t="shared" si="71"/>
        <v>0</v>
      </c>
      <c r="H140" s="303">
        <f t="shared" si="71"/>
        <v>0</v>
      </c>
      <c r="I140" s="303">
        <f t="shared" si="71"/>
        <v>0</v>
      </c>
      <c r="J140" s="303">
        <f t="shared" si="71"/>
        <v>0</v>
      </c>
      <c r="K140" s="303">
        <f t="shared" si="71"/>
        <v>0</v>
      </c>
      <c r="L140" s="303">
        <f t="shared" si="71"/>
        <v>0</v>
      </c>
      <c r="M140" s="303">
        <f t="shared" si="71"/>
        <v>0</v>
      </c>
      <c r="N140" s="303">
        <f t="shared" si="71"/>
        <v>0</v>
      </c>
      <c r="O140" s="303">
        <f t="shared" si="71"/>
        <v>0</v>
      </c>
      <c r="P140" s="304"/>
      <c r="Q140" s="303">
        <f>IF(ISERROR(+Q139/$R139),0,+Q139/$R139)</f>
        <v>0</v>
      </c>
      <c r="R140" s="305">
        <f t="shared" si="70"/>
        <v>0</v>
      </c>
      <c r="S140" s="220"/>
      <c r="X140" s="2053"/>
      <c r="Y140" s="2053"/>
    </row>
    <row r="141" spans="1:45">
      <c r="B141" s="64" t="s">
        <v>697</v>
      </c>
      <c r="C141" s="800"/>
      <c r="D141" s="800"/>
      <c r="E141" s="800"/>
      <c r="F141" s="800"/>
      <c r="G141" s="800"/>
      <c r="H141" s="800"/>
      <c r="I141" s="800"/>
      <c r="J141" s="800"/>
      <c r="K141" s="800"/>
      <c r="L141" s="800"/>
      <c r="M141" s="800"/>
      <c r="N141" s="800"/>
      <c r="O141" s="800"/>
      <c r="P141" s="839"/>
      <c r="Q141" s="800"/>
      <c r="R141" s="837">
        <f t="shared" si="70"/>
        <v>0</v>
      </c>
      <c r="X141" s="12"/>
      <c r="Y141" s="12"/>
    </row>
    <row r="142" spans="1:45" s="218" customFormat="1">
      <c r="B142" s="219" t="s">
        <v>506</v>
      </c>
      <c r="C142" s="303">
        <f t="shared" ref="C142:O142" si="72">IF(ISERROR(+C141/$R141),0,+C141/$R141)</f>
        <v>0</v>
      </c>
      <c r="D142" s="303">
        <f t="shared" si="72"/>
        <v>0</v>
      </c>
      <c r="E142" s="303">
        <f t="shared" si="72"/>
        <v>0</v>
      </c>
      <c r="F142" s="303">
        <f t="shared" si="72"/>
        <v>0</v>
      </c>
      <c r="G142" s="303">
        <f t="shared" si="72"/>
        <v>0</v>
      </c>
      <c r="H142" s="303">
        <f t="shared" si="72"/>
        <v>0</v>
      </c>
      <c r="I142" s="303">
        <f t="shared" si="72"/>
        <v>0</v>
      </c>
      <c r="J142" s="303">
        <f t="shared" si="72"/>
        <v>0</v>
      </c>
      <c r="K142" s="303">
        <f t="shared" si="72"/>
        <v>0</v>
      </c>
      <c r="L142" s="303">
        <f t="shared" si="72"/>
        <v>0</v>
      </c>
      <c r="M142" s="303">
        <f t="shared" si="72"/>
        <v>0</v>
      </c>
      <c r="N142" s="303">
        <f t="shared" si="72"/>
        <v>0</v>
      </c>
      <c r="O142" s="303">
        <f t="shared" si="72"/>
        <v>0</v>
      </c>
      <c r="P142" s="304"/>
      <c r="Q142" s="303">
        <f>IF(ISERROR(+Q141/$R141),0,+Q141/$R141)</f>
        <v>0</v>
      </c>
      <c r="R142" s="305">
        <f t="shared" si="70"/>
        <v>0</v>
      </c>
      <c r="S142" s="220"/>
      <c r="X142" s="2053"/>
      <c r="Y142" s="2053"/>
    </row>
    <row r="143" spans="1:45" ht="15" thickBot="1">
      <c r="A143" s="9"/>
      <c r="B143" s="24" t="s">
        <v>777</v>
      </c>
      <c r="C143" s="836">
        <f t="shared" ref="C143:O143" si="73">+C139+C141</f>
        <v>0</v>
      </c>
      <c r="D143" s="836">
        <f t="shared" si="73"/>
        <v>0</v>
      </c>
      <c r="E143" s="836">
        <f t="shared" si="73"/>
        <v>0</v>
      </c>
      <c r="F143" s="836">
        <f t="shared" si="73"/>
        <v>0</v>
      </c>
      <c r="G143" s="836">
        <f t="shared" si="73"/>
        <v>0</v>
      </c>
      <c r="H143" s="836">
        <f t="shared" si="73"/>
        <v>0</v>
      </c>
      <c r="I143" s="836">
        <f t="shared" si="73"/>
        <v>0</v>
      </c>
      <c r="J143" s="836">
        <f t="shared" si="73"/>
        <v>0</v>
      </c>
      <c r="K143" s="836">
        <f t="shared" si="73"/>
        <v>0</v>
      </c>
      <c r="L143" s="836">
        <f t="shared" si="73"/>
        <v>0</v>
      </c>
      <c r="M143" s="836">
        <f t="shared" si="73"/>
        <v>0</v>
      </c>
      <c r="N143" s="836">
        <f t="shared" si="73"/>
        <v>0</v>
      </c>
      <c r="O143" s="836">
        <f t="shared" si="73"/>
        <v>0</v>
      </c>
      <c r="P143" s="840"/>
      <c r="Q143" s="836">
        <f>+Q139+Q141</f>
        <v>0</v>
      </c>
      <c r="R143" s="836">
        <f t="shared" si="70"/>
        <v>0</v>
      </c>
      <c r="S143" s="215" t="str">
        <f>IF(R143-(+R139+R141)&lt;0.09,"OK","Error")</f>
        <v>OK</v>
      </c>
      <c r="X143" s="12"/>
      <c r="Y143" s="12"/>
    </row>
    <row r="144" spans="1:45" s="218" customFormat="1" ht="15.75" thickTop="1" thickBot="1">
      <c r="A144" s="221"/>
      <c r="B144" s="222" t="s">
        <v>506</v>
      </c>
      <c r="C144" s="306">
        <f t="shared" ref="C144:O144" si="74">IF(ISERROR(+C143/$R143),0,+C143/$R143)</f>
        <v>0</v>
      </c>
      <c r="D144" s="306">
        <f t="shared" si="74"/>
        <v>0</v>
      </c>
      <c r="E144" s="306">
        <f t="shared" si="74"/>
        <v>0</v>
      </c>
      <c r="F144" s="306">
        <f t="shared" si="74"/>
        <v>0</v>
      </c>
      <c r="G144" s="306">
        <f t="shared" si="74"/>
        <v>0</v>
      </c>
      <c r="H144" s="306">
        <f t="shared" si="74"/>
        <v>0</v>
      </c>
      <c r="I144" s="306">
        <f t="shared" si="74"/>
        <v>0</v>
      </c>
      <c r="J144" s="306">
        <f t="shared" si="74"/>
        <v>0</v>
      </c>
      <c r="K144" s="306">
        <f t="shared" si="74"/>
        <v>0</v>
      </c>
      <c r="L144" s="306">
        <f t="shared" si="74"/>
        <v>0</v>
      </c>
      <c r="M144" s="306">
        <f t="shared" si="74"/>
        <v>0</v>
      </c>
      <c r="N144" s="306">
        <f t="shared" si="74"/>
        <v>0</v>
      </c>
      <c r="O144" s="306">
        <f t="shared" si="74"/>
        <v>0</v>
      </c>
      <c r="P144" s="307"/>
      <c r="Q144" s="306">
        <f>IF(ISERROR(+Q143/$R143),0,+Q143/$R143)</f>
        <v>0</v>
      </c>
      <c r="R144" s="308">
        <f t="shared" si="70"/>
        <v>0</v>
      </c>
      <c r="S144" s="220"/>
      <c r="X144" s="2053"/>
      <c r="Y144" s="2053"/>
    </row>
    <row r="145" spans="1:25" s="218" customFormat="1" ht="15" thickTop="1">
      <c r="A145" s="221"/>
      <c r="B145" s="223" t="s">
        <v>1164</v>
      </c>
      <c r="C145" s="224">
        <f t="shared" ref="C145:O145" si="75">IF(ISERROR(+C143/C139),0,+C143/C139)</f>
        <v>0</v>
      </c>
      <c r="D145" s="224">
        <f t="shared" si="75"/>
        <v>0</v>
      </c>
      <c r="E145" s="224">
        <f t="shared" si="75"/>
        <v>0</v>
      </c>
      <c r="F145" s="224">
        <f t="shared" si="75"/>
        <v>0</v>
      </c>
      <c r="G145" s="224">
        <f t="shared" si="75"/>
        <v>0</v>
      </c>
      <c r="H145" s="224">
        <f t="shared" si="75"/>
        <v>0</v>
      </c>
      <c r="I145" s="224">
        <f t="shared" si="75"/>
        <v>0</v>
      </c>
      <c r="J145" s="224">
        <f t="shared" si="75"/>
        <v>0</v>
      </c>
      <c r="K145" s="224">
        <f t="shared" si="75"/>
        <v>0</v>
      </c>
      <c r="L145" s="224">
        <f t="shared" si="75"/>
        <v>0</v>
      </c>
      <c r="M145" s="224">
        <f t="shared" si="75"/>
        <v>0</v>
      </c>
      <c r="N145" s="224">
        <f t="shared" si="75"/>
        <v>0</v>
      </c>
      <c r="O145" s="224">
        <f t="shared" si="75"/>
        <v>0</v>
      </c>
      <c r="P145" s="307"/>
      <c r="Q145" s="224">
        <f>IF(ISERROR(+Q143/Q139),0,+Q143/Q139)</f>
        <v>0</v>
      </c>
      <c r="R145" s="225">
        <f>IF(ISERROR(+R143/R139),0,+R143/R139)</f>
        <v>0</v>
      </c>
      <c r="S145" s="220"/>
      <c r="X145" s="2053"/>
      <c r="Y145" s="2053"/>
    </row>
    <row r="146" spans="1:25">
      <c r="X146" s="12"/>
      <c r="Y146" s="12"/>
    </row>
    <row r="147" spans="1:25">
      <c r="X147" s="12"/>
      <c r="Y147" s="12"/>
    </row>
    <row r="148" spans="1:25">
      <c r="X148" s="12"/>
      <c r="Y148" s="12"/>
    </row>
    <row r="149" spans="1:25">
      <c r="X149" s="12"/>
      <c r="Y149" s="12"/>
    </row>
    <row r="150" spans="1:25">
      <c r="X150" s="12"/>
      <c r="Y150" s="12"/>
    </row>
    <row r="151" spans="1:25">
      <c r="X151" s="12"/>
      <c r="Y151" s="12"/>
    </row>
    <row r="152" spans="1:25">
      <c r="X152" s="12"/>
      <c r="Y152" s="12"/>
    </row>
    <row r="153" spans="1:25">
      <c r="X153" s="12"/>
      <c r="Y153" s="12"/>
    </row>
    <row r="154" spans="1:25">
      <c r="X154" s="12"/>
      <c r="Y154" s="12"/>
    </row>
    <row r="155" spans="1:25">
      <c r="X155" s="12"/>
      <c r="Y155" s="12"/>
    </row>
    <row r="156" spans="1:25">
      <c r="X156" s="12"/>
      <c r="Y156" s="12"/>
    </row>
    <row r="157" spans="1:25">
      <c r="X157" s="12"/>
      <c r="Y157" s="12"/>
    </row>
    <row r="158" spans="1:25">
      <c r="X158" s="12"/>
      <c r="Y158" s="12"/>
    </row>
    <row r="159" spans="1:25">
      <c r="X159" s="12"/>
      <c r="Y159" s="12"/>
    </row>
    <row r="160" spans="1:25">
      <c r="X160" s="12"/>
      <c r="Y160" s="12"/>
    </row>
    <row r="161" spans="24:25">
      <c r="X161" s="12"/>
      <c r="Y161" s="12"/>
    </row>
    <row r="162" spans="24:25">
      <c r="X162" s="12"/>
      <c r="Y162" s="12"/>
    </row>
  </sheetData>
  <sheetProtection password="C634" sheet="1"/>
  <mergeCells count="118">
    <mergeCell ref="R121:R122"/>
    <mergeCell ref="R93:R94"/>
    <mergeCell ref="K107:K108"/>
    <mergeCell ref="L107:L108"/>
    <mergeCell ref="M107:M108"/>
    <mergeCell ref="R135:R136"/>
    <mergeCell ref="N135:N136"/>
    <mergeCell ref="O135:O136"/>
    <mergeCell ref="P135:P136"/>
    <mergeCell ref="Q135:Q136"/>
    <mergeCell ref="O121:O122"/>
    <mergeCell ref="P121:P122"/>
    <mergeCell ref="N121:N122"/>
    <mergeCell ref="Q121:Q122"/>
    <mergeCell ref="N93:N94"/>
    <mergeCell ref="Q93:Q94"/>
    <mergeCell ref="K93:K94"/>
    <mergeCell ref="N107:N108"/>
    <mergeCell ref="P93:P94"/>
    <mergeCell ref="P107:P108"/>
    <mergeCell ref="O107:O108"/>
    <mergeCell ref="O93:O94"/>
    <mergeCell ref="L93:L94"/>
    <mergeCell ref="M93:M94"/>
    <mergeCell ref="M135:M136"/>
    <mergeCell ref="K121:K122"/>
    <mergeCell ref="L121:L122"/>
    <mergeCell ref="M121:M122"/>
    <mergeCell ref="K135:K136"/>
    <mergeCell ref="G135:G136"/>
    <mergeCell ref="H135:H136"/>
    <mergeCell ref="I135:I136"/>
    <mergeCell ref="J135:J136"/>
    <mergeCell ref="L135:L136"/>
    <mergeCell ref="G79:G80"/>
    <mergeCell ref="J93:J94"/>
    <mergeCell ref="H121:H122"/>
    <mergeCell ref="I121:I122"/>
    <mergeCell ref="J121:J122"/>
    <mergeCell ref="Q79:Q80"/>
    <mergeCell ref="N65:N66"/>
    <mergeCell ref="O65:O66"/>
    <mergeCell ref="P65:P66"/>
    <mergeCell ref="P79:P80"/>
    <mergeCell ref="G93:G94"/>
    <mergeCell ref="I107:I108"/>
    <mergeCell ref="J107:J108"/>
    <mergeCell ref="G121:G122"/>
    <mergeCell ref="G107:G108"/>
    <mergeCell ref="H107:H108"/>
    <mergeCell ref="H79:H80"/>
    <mergeCell ref="I79:I80"/>
    <mergeCell ref="J79:J80"/>
    <mergeCell ref="H93:H94"/>
    <mergeCell ref="I93:I94"/>
    <mergeCell ref="R79:R80"/>
    <mergeCell ref="K79:K80"/>
    <mergeCell ref="L79:L80"/>
    <mergeCell ref="M79:M80"/>
    <mergeCell ref="N79:N80"/>
    <mergeCell ref="O79:O80"/>
    <mergeCell ref="K65:K66"/>
    <mergeCell ref="L65:L66"/>
    <mergeCell ref="Q65:Q66"/>
    <mergeCell ref="M65:M66"/>
    <mergeCell ref="G51:G52"/>
    <mergeCell ref="H51:H52"/>
    <mergeCell ref="I51:I52"/>
    <mergeCell ref="J51:J52"/>
    <mergeCell ref="G65:G66"/>
    <mergeCell ref="H65:H66"/>
    <mergeCell ref="I65:I66"/>
    <mergeCell ref="J65:J66"/>
    <mergeCell ref="R37:R38"/>
    <mergeCell ref="G37:G38"/>
    <mergeCell ref="H37:H38"/>
    <mergeCell ref="I37:I38"/>
    <mergeCell ref="J37:J38"/>
    <mergeCell ref="R65:R66"/>
    <mergeCell ref="Q51:Q52"/>
    <mergeCell ref="R51:R52"/>
    <mergeCell ref="K51:K52"/>
    <mergeCell ref="L51:L52"/>
    <mergeCell ref="M51:M52"/>
    <mergeCell ref="N51:N52"/>
    <mergeCell ref="O51:O52"/>
    <mergeCell ref="P51:P52"/>
    <mergeCell ref="L37:L38"/>
    <mergeCell ref="M37:M38"/>
    <mergeCell ref="N37:N38"/>
    <mergeCell ref="O37:O38"/>
    <mergeCell ref="P37:P38"/>
    <mergeCell ref="Q37:Q38"/>
    <mergeCell ref="K37:K38"/>
    <mergeCell ref="H23:H24"/>
    <mergeCell ref="I23:I24"/>
    <mergeCell ref="K23:K24"/>
    <mergeCell ref="G23:G24"/>
    <mergeCell ref="R23:R24"/>
    <mergeCell ref="G9:G10"/>
    <mergeCell ref="N9:N10"/>
    <mergeCell ref="L23:L24"/>
    <mergeCell ref="M23:M24"/>
    <mergeCell ref="N23:N24"/>
    <mergeCell ref="Q9:Q10"/>
    <mergeCell ref="O23:O24"/>
    <mergeCell ref="Q23:Q24"/>
    <mergeCell ref="J23:J24"/>
    <mergeCell ref="P23:P24"/>
    <mergeCell ref="R9:R10"/>
    <mergeCell ref="H9:H10"/>
    <mergeCell ref="I9:I10"/>
    <mergeCell ref="J9:J10"/>
    <mergeCell ref="K9:K10"/>
    <mergeCell ref="O9:O10"/>
    <mergeCell ref="P9:P10"/>
    <mergeCell ref="L9:L10"/>
    <mergeCell ref="M9:M10"/>
  </mergeCells>
  <phoneticPr fontId="0" type="noConversion"/>
  <dataValidations count="2">
    <dataValidation type="decimal" operator="lessThanOrEqual" allowBlank="1" showInputMessage="1" showErrorMessage="1" sqref="C141:Q141 C15:Q15 C29:Q29 C43:Q43 C57:Q57 C71:Q71 C85:Q85 C99:Q99 C113:Q113 C127:Q127">
      <formula1>0</formula1>
    </dataValidation>
    <dataValidation type="decimal" operator="greaterThanOrEqual" allowBlank="1" showInputMessage="1" showErrorMessage="1" sqref="C139:Q139 C13:Q13 C27:Q27 C41:Q41 C55:Q55 C69:Q69 C83:Q83 C97:Q97 C111:Q111 C125:Q125">
      <formula1>0</formula1>
    </dataValidation>
  </dataValidations>
  <printOptions horizontalCentered="1"/>
  <pageMargins left="0.15748031496062992" right="0.15748031496062992" top="0.59055118110236227" bottom="0.59055118110236227" header="0.31496062992125984" footer="0.11811023622047245"/>
  <pageSetup paperSize="8" scale="53" orientation="portrait" r:id="rId1"/>
  <headerFooter alignWithMargins="0">
    <oddHeader>&amp;R&amp;"CG Omega,Bold"&amp;18&amp;A</oddHeader>
    <oddFooter>&amp;L&amp;8&amp;D
&amp;T&amp;R&amp;8&amp;Z&amp;F</oddFooter>
  </headerFooter>
  <legacyDrawing r:id="rId2"/>
</worksheet>
</file>

<file path=xl/worksheets/sheet20.xml><?xml version="1.0" encoding="utf-8"?>
<worksheet xmlns="http://schemas.openxmlformats.org/spreadsheetml/2006/main" xmlns:r="http://schemas.openxmlformats.org/officeDocument/2006/relationships">
  <sheetPr codeName="Sheet7">
    <pageSetUpPr fitToPage="1"/>
  </sheetPr>
  <dimension ref="A1:AL503"/>
  <sheetViews>
    <sheetView showZeros="0" zoomScale="70" zoomScaleNormal="70" workbookViewId="0">
      <selection activeCell="I11" sqref="I11"/>
    </sheetView>
  </sheetViews>
  <sheetFormatPr defaultColWidth="10.875" defaultRowHeight="30" customHeight="1"/>
  <cols>
    <col min="1" max="1" width="10.875" style="89"/>
    <col min="2" max="2" width="10.875" style="363"/>
    <col min="3" max="3" width="10.875" style="5"/>
    <col min="10" max="12" width="10.875" style="2"/>
    <col min="32" max="34" width="10.875" style="12"/>
    <col min="35" max="16384" width="10.875" style="13"/>
  </cols>
  <sheetData>
    <row r="1" spans="1:38" ht="30" customHeight="1">
      <c r="A1" s="114" t="s">
        <v>713</v>
      </c>
      <c r="B1" s="447"/>
      <c r="C1" s="448"/>
      <c r="D1" s="120"/>
      <c r="E1" s="120"/>
      <c r="F1" s="120"/>
      <c r="G1" s="94" t="str">
        <f>+'Check&amp;Bal report'!$H$1</f>
        <v xml:space="preserve"> </v>
      </c>
      <c r="H1" s="120"/>
      <c r="I1" s="114"/>
      <c r="J1" s="120"/>
      <c r="K1" s="120"/>
      <c r="L1" s="120"/>
      <c r="M1" s="120"/>
      <c r="N1" s="434"/>
      <c r="O1" s="120"/>
      <c r="P1" s="120"/>
      <c r="Q1" s="120"/>
      <c r="R1" s="120"/>
      <c r="S1" s="120"/>
      <c r="T1" s="120"/>
      <c r="U1" s="120"/>
      <c r="V1" s="120"/>
      <c r="W1" s="120"/>
      <c r="X1" s="120"/>
      <c r="Y1" s="120"/>
      <c r="Z1" s="120"/>
      <c r="AA1" s="120"/>
      <c r="AB1" s="120"/>
      <c r="AC1" s="120"/>
      <c r="AD1" s="120"/>
      <c r="AE1" s="120"/>
      <c r="AF1" s="120"/>
      <c r="AG1" s="120"/>
      <c r="AH1" s="120"/>
      <c r="AI1" s="120"/>
      <c r="AJ1" s="120"/>
      <c r="AK1" s="120"/>
    </row>
    <row r="2" spans="1:38" ht="30" customHeight="1">
      <c r="A2" s="119" t="str">
        <f>+'Names and date input'!$D$21</f>
        <v>CN West</v>
      </c>
      <c r="B2" s="447"/>
      <c r="C2" s="448"/>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row>
    <row r="3" spans="1:38" ht="30" customHeight="1">
      <c r="A3" s="119" t="str">
        <f>+'Names and date input'!$D$9</f>
        <v>2009-10</v>
      </c>
      <c r="B3" s="447"/>
      <c r="C3" s="448"/>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row>
    <row r="4" spans="1:38" ht="30" customHeight="1">
      <c r="A4" s="2612"/>
      <c r="B4" s="523"/>
      <c r="C4" s="147"/>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0"/>
      <c r="AJ4" s="130"/>
      <c r="AK4" s="130"/>
    </row>
    <row r="5" spans="1:38" ht="30" customHeight="1">
      <c r="A5" s="2752"/>
      <c r="B5" s="523"/>
      <c r="C5" s="147"/>
      <c r="D5" s="130"/>
      <c r="E5" s="130"/>
      <c r="F5" s="130"/>
      <c r="G5" s="130"/>
      <c r="H5" s="130"/>
      <c r="I5" s="130"/>
      <c r="J5" s="130"/>
      <c r="K5" s="130"/>
      <c r="L5" s="130"/>
      <c r="M5" s="130"/>
      <c r="N5" s="130"/>
      <c r="O5" s="130"/>
      <c r="P5" s="130"/>
      <c r="Q5" s="130"/>
      <c r="R5" s="130"/>
      <c r="S5" s="130"/>
      <c r="T5" s="130"/>
      <c r="U5" s="130"/>
      <c r="V5" s="130"/>
      <c r="W5" s="130"/>
      <c r="X5" s="130"/>
      <c r="Y5" s="130"/>
      <c r="Z5" s="130"/>
      <c r="AA5" s="130"/>
      <c r="AB5" s="130"/>
      <c r="AC5" s="130"/>
      <c r="AD5" s="130"/>
      <c r="AE5" s="130"/>
      <c r="AF5" s="130"/>
      <c r="AG5" s="130"/>
      <c r="AH5" s="130"/>
      <c r="AI5" s="130"/>
      <c r="AJ5" s="130"/>
      <c r="AK5" s="130"/>
    </row>
    <row r="6" spans="1:38" ht="30" customHeight="1">
      <c r="A6" s="2752"/>
      <c r="B6" s="523"/>
      <c r="C6" s="461"/>
      <c r="D6" s="130"/>
      <c r="E6" s="130"/>
      <c r="F6" s="2743" t="s">
        <v>1344</v>
      </c>
      <c r="G6" s="130"/>
      <c r="H6" s="130"/>
      <c r="I6" s="130"/>
      <c r="J6" s="130"/>
      <c r="K6" s="130"/>
      <c r="L6" s="130"/>
      <c r="M6" s="130"/>
      <c r="N6" s="130"/>
      <c r="O6" s="130"/>
      <c r="P6" s="130"/>
      <c r="Q6" s="130"/>
      <c r="R6" s="130"/>
      <c r="S6" s="130"/>
      <c r="T6" s="130"/>
      <c r="U6" s="130"/>
      <c r="V6" s="130"/>
      <c r="W6" s="130"/>
      <c r="X6" s="130"/>
      <c r="Y6" s="130"/>
      <c r="Z6" s="130"/>
      <c r="AA6" s="130"/>
      <c r="AB6" s="130"/>
      <c r="AC6" s="130"/>
      <c r="AD6" s="130"/>
      <c r="AE6" s="130"/>
      <c r="AF6" s="130"/>
      <c r="AG6" s="130"/>
      <c r="AH6" s="130"/>
      <c r="AI6" s="130"/>
      <c r="AJ6" s="130"/>
      <c r="AK6" s="130"/>
    </row>
    <row r="7" spans="1:38" s="14" customFormat="1" ht="30" customHeight="1">
      <c r="A7" s="2744"/>
      <c r="B7" s="523"/>
      <c r="C7" s="147"/>
      <c r="D7" s="2753"/>
      <c r="E7" s="2754"/>
      <c r="F7" s="2754"/>
      <c r="G7" s="2755"/>
      <c r="H7" s="2756"/>
      <c r="I7" s="2756"/>
      <c r="J7" s="2756"/>
      <c r="K7" s="2756"/>
      <c r="L7" s="2756"/>
      <c r="M7" s="2756"/>
      <c r="N7" s="2756"/>
      <c r="O7" s="2756"/>
      <c r="P7" s="2756"/>
      <c r="Q7" s="2756"/>
      <c r="R7" s="2756"/>
      <c r="S7" s="2756"/>
      <c r="T7" s="2756"/>
      <c r="U7" s="2756"/>
      <c r="V7" s="2756"/>
      <c r="W7" s="2756"/>
      <c r="X7" s="2756"/>
      <c r="Y7" s="2949"/>
      <c r="Z7" s="2949"/>
      <c r="AA7" s="2949"/>
      <c r="AB7" s="2757"/>
      <c r="AC7" s="2949"/>
      <c r="AD7" s="2949"/>
      <c r="AE7" s="2758"/>
      <c r="AF7" s="2758"/>
      <c r="AG7" s="2951"/>
      <c r="AH7" s="2952"/>
      <c r="AI7" s="2953"/>
      <c r="AJ7" s="2953"/>
      <c r="AK7" s="2950"/>
    </row>
    <row r="8" spans="1:38" s="14" customFormat="1" ht="30" customHeight="1">
      <c r="A8" s="2745"/>
      <c r="B8" s="2746"/>
      <c r="C8" s="452"/>
      <c r="D8" s="2756"/>
      <c r="E8" s="2756"/>
      <c r="F8" s="2756"/>
      <c r="G8" s="2756"/>
      <c r="H8" s="2756"/>
      <c r="I8" s="2756"/>
      <c r="J8" s="2756"/>
      <c r="K8" s="2756"/>
      <c r="L8" s="2756"/>
      <c r="M8" s="2756"/>
      <c r="N8" s="2759"/>
      <c r="O8" s="2759"/>
      <c r="P8" s="2759"/>
      <c r="Q8" s="2759"/>
      <c r="R8" s="2759"/>
      <c r="S8" s="2759"/>
      <c r="T8" s="2759"/>
      <c r="U8" s="2759"/>
      <c r="V8" s="2759"/>
      <c r="W8" s="2759"/>
      <c r="X8" s="2759"/>
      <c r="Y8" s="2949"/>
      <c r="Z8" s="2949"/>
      <c r="AA8" s="2949"/>
      <c r="AB8" s="2760"/>
      <c r="AC8" s="2949"/>
      <c r="AD8" s="2949"/>
      <c r="AE8" s="2758"/>
      <c r="AF8" s="2758"/>
      <c r="AG8" s="2951"/>
      <c r="AH8" s="2952"/>
      <c r="AI8" s="2747"/>
      <c r="AJ8" s="145"/>
      <c r="AK8" s="2950"/>
    </row>
    <row r="9" spans="1:38" s="327" customFormat="1" ht="30" customHeight="1">
      <c r="A9" s="149"/>
      <c r="B9" s="149"/>
      <c r="C9" s="149"/>
      <c r="D9" s="2748"/>
      <c r="E9" s="2748"/>
      <c r="F9" s="2748"/>
      <c r="G9" s="2748"/>
      <c r="H9" s="2748"/>
      <c r="I9" s="2748"/>
      <c r="J9" s="2748"/>
      <c r="K9" s="2748"/>
      <c r="L9" s="2748"/>
      <c r="M9" s="2748"/>
      <c r="N9" s="2748"/>
      <c r="O9" s="2748"/>
      <c r="P9" s="2749"/>
      <c r="Q9" s="2748"/>
      <c r="R9" s="2748"/>
      <c r="S9" s="2748"/>
      <c r="T9" s="2748"/>
      <c r="U9" s="2748"/>
      <c r="V9" s="2748"/>
      <c r="W9" s="2748"/>
      <c r="X9" s="2749"/>
      <c r="Y9" s="2748"/>
      <c r="Z9" s="2749"/>
      <c r="AA9" s="2748"/>
      <c r="AB9" s="2748"/>
      <c r="AC9" s="2748"/>
      <c r="AD9" s="2748"/>
      <c r="AE9" s="2748"/>
      <c r="AF9" s="2748"/>
      <c r="AG9" s="2951"/>
      <c r="AH9" s="2952"/>
      <c r="AI9" s="2748"/>
      <c r="AJ9" s="2748"/>
      <c r="AK9" s="2950"/>
    </row>
    <row r="10" spans="1:38" s="329" customFormat="1" ht="30" customHeight="1">
      <c r="A10" s="2750"/>
      <c r="B10" s="2751"/>
      <c r="C10" s="149"/>
      <c r="D10" s="149"/>
      <c r="E10" s="149"/>
      <c r="F10" s="149"/>
      <c r="G10" s="149"/>
      <c r="H10" s="149"/>
      <c r="I10" s="149"/>
      <c r="J10" s="149"/>
      <c r="K10" s="149"/>
      <c r="L10" s="149"/>
      <c r="M10" s="149"/>
      <c r="N10" s="149"/>
      <c r="O10" s="149"/>
      <c r="P10" s="149"/>
      <c r="Q10" s="149"/>
      <c r="R10" s="149"/>
      <c r="S10" s="149"/>
      <c r="T10" s="149"/>
      <c r="U10" s="149"/>
      <c r="V10" s="149"/>
      <c r="W10" s="149"/>
      <c r="X10" s="149"/>
      <c r="Y10" s="149"/>
      <c r="Z10" s="149"/>
      <c r="AA10" s="149"/>
      <c r="AB10" s="149"/>
      <c r="AC10" s="149"/>
      <c r="AD10" s="149"/>
      <c r="AE10" s="149"/>
      <c r="AF10" s="149"/>
      <c r="AG10" s="149"/>
      <c r="AH10" s="149"/>
      <c r="AI10" s="149"/>
      <c r="AJ10" s="149"/>
      <c r="AK10" s="2950"/>
    </row>
    <row r="11" spans="1:38" s="96" customFormat="1" ht="30" customHeight="1">
      <c r="A11" s="1709"/>
      <c r="B11" s="884"/>
      <c r="C11" s="638"/>
      <c r="D11" s="562"/>
      <c r="E11" s="562"/>
      <c r="F11" s="562"/>
      <c r="G11" s="562"/>
      <c r="H11" s="562"/>
      <c r="I11" s="562"/>
      <c r="J11" s="562"/>
      <c r="K11" s="562"/>
      <c r="L11" s="562"/>
      <c r="M11" s="562"/>
      <c r="N11" s="562"/>
      <c r="O11" s="562"/>
      <c r="P11" s="562"/>
      <c r="Q11" s="562"/>
      <c r="R11" s="562"/>
      <c r="S11" s="562"/>
      <c r="T11" s="562"/>
      <c r="U11" s="562"/>
      <c r="V11" s="562"/>
      <c r="W11" s="562"/>
      <c r="X11" s="562"/>
      <c r="Y11" s="562"/>
      <c r="Z11" s="562"/>
      <c r="AA11" s="562"/>
      <c r="AB11" s="562"/>
      <c r="AC11" s="562"/>
      <c r="AD11" s="562"/>
      <c r="AE11" s="562"/>
      <c r="AF11" s="562"/>
      <c r="AG11" s="562"/>
      <c r="AH11" s="562"/>
      <c r="AI11" s="562"/>
      <c r="AJ11" s="562"/>
      <c r="AK11" s="2950"/>
      <c r="AL11" s="1747"/>
    </row>
    <row r="12" spans="1:38" ht="30" customHeight="1">
      <c r="A12" s="2761"/>
      <c r="B12" s="2762"/>
      <c r="C12" s="638"/>
      <c r="D12" s="820"/>
      <c r="E12" s="820"/>
      <c r="F12" s="820"/>
      <c r="G12" s="820"/>
      <c r="H12" s="820"/>
      <c r="I12" s="820"/>
      <c r="J12" s="820"/>
      <c r="K12" s="820"/>
      <c r="L12" s="820"/>
      <c r="M12" s="820"/>
      <c r="N12" s="820"/>
      <c r="O12" s="820"/>
      <c r="P12" s="820"/>
      <c r="Q12" s="820"/>
      <c r="R12" s="820"/>
      <c r="S12" s="820"/>
      <c r="T12" s="820"/>
      <c r="U12" s="820"/>
      <c r="V12" s="820"/>
      <c r="W12" s="820"/>
      <c r="X12" s="820"/>
      <c r="Y12" s="820"/>
      <c r="Z12" s="820"/>
      <c r="AA12" s="820"/>
      <c r="AB12" s="820"/>
      <c r="AC12" s="820"/>
      <c r="AD12" s="820"/>
      <c r="AE12" s="820"/>
      <c r="AF12" s="820"/>
      <c r="AG12" s="820"/>
      <c r="AH12" s="820"/>
      <c r="AI12" s="820"/>
      <c r="AJ12" s="820"/>
      <c r="AK12" s="2763"/>
      <c r="AL12" s="1747"/>
    </row>
    <row r="13" spans="1:38" ht="30" customHeight="1">
      <c r="A13" s="2761"/>
      <c r="B13" s="2762"/>
      <c r="C13" s="638"/>
      <c r="D13" s="820"/>
      <c r="E13" s="820"/>
      <c r="F13" s="820"/>
      <c r="G13" s="820"/>
      <c r="H13" s="820"/>
      <c r="I13" s="820"/>
      <c r="J13" s="820"/>
      <c r="K13" s="820"/>
      <c r="L13" s="820"/>
      <c r="M13" s="820"/>
      <c r="N13" s="820"/>
      <c r="O13" s="820"/>
      <c r="P13" s="820"/>
      <c r="Q13" s="820"/>
      <c r="R13" s="820"/>
      <c r="S13" s="820"/>
      <c r="T13" s="820"/>
      <c r="U13" s="820"/>
      <c r="V13" s="820"/>
      <c r="W13" s="820"/>
      <c r="X13" s="820"/>
      <c r="Y13" s="820"/>
      <c r="Z13" s="820"/>
      <c r="AA13" s="820"/>
      <c r="AB13" s="820"/>
      <c r="AC13" s="820"/>
      <c r="AD13" s="820"/>
      <c r="AE13" s="820"/>
      <c r="AF13" s="820"/>
      <c r="AG13" s="820"/>
      <c r="AH13" s="820"/>
      <c r="AI13" s="820"/>
      <c r="AJ13" s="820"/>
      <c r="AK13" s="2763"/>
      <c r="AL13" s="1747"/>
    </row>
    <row r="14" spans="1:38" ht="30" customHeight="1">
      <c r="A14" s="2761"/>
      <c r="B14" s="2762"/>
      <c r="C14" s="638"/>
      <c r="D14" s="820"/>
      <c r="E14" s="820"/>
      <c r="F14" s="820"/>
      <c r="G14" s="820"/>
      <c r="H14" s="820"/>
      <c r="I14" s="820"/>
      <c r="J14" s="820"/>
      <c r="K14" s="820"/>
      <c r="L14" s="820"/>
      <c r="M14" s="820"/>
      <c r="N14" s="820"/>
      <c r="O14" s="820"/>
      <c r="P14" s="820"/>
      <c r="Q14" s="820"/>
      <c r="R14" s="820"/>
      <c r="S14" s="820"/>
      <c r="T14" s="820"/>
      <c r="U14" s="820"/>
      <c r="V14" s="820"/>
      <c r="W14" s="820"/>
      <c r="X14" s="820"/>
      <c r="Y14" s="820"/>
      <c r="Z14" s="820"/>
      <c r="AA14" s="820"/>
      <c r="AB14" s="820"/>
      <c r="AC14" s="820"/>
      <c r="AD14" s="820"/>
      <c r="AE14" s="820"/>
      <c r="AF14" s="820"/>
      <c r="AG14" s="820"/>
      <c r="AH14" s="820"/>
      <c r="AI14" s="820"/>
      <c r="AJ14" s="820"/>
      <c r="AK14" s="2763"/>
      <c r="AL14" s="1747"/>
    </row>
    <row r="15" spans="1:38" ht="30" customHeight="1">
      <c r="A15" s="2761"/>
      <c r="B15" s="2762"/>
      <c r="C15" s="638"/>
      <c r="D15" s="820"/>
      <c r="E15" s="820"/>
      <c r="F15" s="820"/>
      <c r="G15" s="820"/>
      <c r="H15" s="820"/>
      <c r="I15" s="820"/>
      <c r="J15" s="820"/>
      <c r="K15" s="820"/>
      <c r="L15" s="820"/>
      <c r="M15" s="820"/>
      <c r="N15" s="820"/>
      <c r="O15" s="820"/>
      <c r="P15" s="820"/>
      <c r="Q15" s="820"/>
      <c r="R15" s="820"/>
      <c r="S15" s="820"/>
      <c r="T15" s="820"/>
      <c r="U15" s="820"/>
      <c r="V15" s="820"/>
      <c r="W15" s="820"/>
      <c r="X15" s="820"/>
      <c r="Y15" s="820"/>
      <c r="Z15" s="820"/>
      <c r="AA15" s="820"/>
      <c r="AB15" s="820"/>
      <c r="AC15" s="820"/>
      <c r="AD15" s="820"/>
      <c r="AE15" s="820"/>
      <c r="AF15" s="820"/>
      <c r="AG15" s="820"/>
      <c r="AH15" s="820"/>
      <c r="AI15" s="820"/>
      <c r="AJ15" s="820"/>
      <c r="AK15" s="2763"/>
      <c r="AL15" s="1747"/>
    </row>
    <row r="16" spans="1:38" ht="30" customHeight="1">
      <c r="A16" s="2761"/>
      <c r="B16" s="2762"/>
      <c r="C16" s="638"/>
      <c r="D16" s="820"/>
      <c r="E16" s="820"/>
      <c r="F16" s="820"/>
      <c r="G16" s="820"/>
      <c r="H16" s="820"/>
      <c r="I16" s="820"/>
      <c r="J16" s="820"/>
      <c r="K16" s="820"/>
      <c r="L16" s="820"/>
      <c r="M16" s="820"/>
      <c r="N16" s="820"/>
      <c r="O16" s="820"/>
      <c r="P16" s="820"/>
      <c r="Q16" s="820"/>
      <c r="R16" s="820"/>
      <c r="S16" s="820"/>
      <c r="T16" s="820"/>
      <c r="U16" s="820"/>
      <c r="V16" s="820"/>
      <c r="W16" s="820"/>
      <c r="X16" s="820"/>
      <c r="Y16" s="820"/>
      <c r="Z16" s="820"/>
      <c r="AA16" s="820"/>
      <c r="AB16" s="820"/>
      <c r="AC16" s="820"/>
      <c r="AD16" s="820"/>
      <c r="AE16" s="820"/>
      <c r="AF16" s="820"/>
      <c r="AG16" s="820"/>
      <c r="AH16" s="820"/>
      <c r="AI16" s="820"/>
      <c r="AJ16" s="820"/>
      <c r="AK16" s="2763"/>
      <c r="AL16" s="1747"/>
    </row>
    <row r="17" spans="1:38" ht="30" customHeight="1">
      <c r="A17" s="2761"/>
      <c r="B17" s="2762"/>
      <c r="C17" s="638"/>
      <c r="D17" s="820"/>
      <c r="E17" s="820"/>
      <c r="F17" s="820"/>
      <c r="G17" s="820"/>
      <c r="H17" s="820"/>
      <c r="I17" s="820"/>
      <c r="J17" s="820"/>
      <c r="K17" s="820"/>
      <c r="L17" s="820"/>
      <c r="M17" s="820"/>
      <c r="N17" s="820"/>
      <c r="O17" s="820"/>
      <c r="P17" s="820"/>
      <c r="Q17" s="820"/>
      <c r="R17" s="820"/>
      <c r="S17" s="820"/>
      <c r="T17" s="820"/>
      <c r="U17" s="820"/>
      <c r="V17" s="820"/>
      <c r="W17" s="820"/>
      <c r="X17" s="820"/>
      <c r="Y17" s="820"/>
      <c r="Z17" s="820"/>
      <c r="AA17" s="820"/>
      <c r="AB17" s="820"/>
      <c r="AC17" s="820"/>
      <c r="AD17" s="820"/>
      <c r="AE17" s="820"/>
      <c r="AF17" s="820"/>
      <c r="AG17" s="820"/>
      <c r="AH17" s="820"/>
      <c r="AI17" s="820"/>
      <c r="AJ17" s="820"/>
      <c r="AK17" s="2763"/>
      <c r="AL17" s="1747"/>
    </row>
    <row r="18" spans="1:38" ht="30" customHeight="1">
      <c r="A18" s="2761"/>
      <c r="B18" s="2762"/>
      <c r="C18" s="638"/>
      <c r="D18" s="820"/>
      <c r="E18" s="820"/>
      <c r="F18" s="820"/>
      <c r="G18" s="820"/>
      <c r="H18" s="820"/>
      <c r="I18" s="820"/>
      <c r="J18" s="820"/>
      <c r="K18" s="820"/>
      <c r="L18" s="820"/>
      <c r="M18" s="820"/>
      <c r="N18" s="820"/>
      <c r="O18" s="820"/>
      <c r="P18" s="820"/>
      <c r="Q18" s="820"/>
      <c r="R18" s="820"/>
      <c r="S18" s="820"/>
      <c r="T18" s="820"/>
      <c r="U18" s="820"/>
      <c r="V18" s="820"/>
      <c r="W18" s="820"/>
      <c r="X18" s="820"/>
      <c r="Y18" s="820"/>
      <c r="Z18" s="820"/>
      <c r="AA18" s="820"/>
      <c r="AB18" s="820"/>
      <c r="AC18" s="820"/>
      <c r="AD18" s="820"/>
      <c r="AE18" s="820"/>
      <c r="AF18" s="820"/>
      <c r="AG18" s="820"/>
      <c r="AH18" s="820"/>
      <c r="AI18" s="820"/>
      <c r="AJ18" s="820"/>
      <c r="AK18" s="2763"/>
      <c r="AL18" s="1747"/>
    </row>
    <row r="19" spans="1:38" ht="30" customHeight="1">
      <c r="A19" s="2761"/>
      <c r="B19" s="2762"/>
      <c r="C19" s="638"/>
      <c r="D19" s="820"/>
      <c r="E19" s="820"/>
      <c r="F19" s="820"/>
      <c r="G19" s="820"/>
      <c r="H19" s="820"/>
      <c r="I19" s="820"/>
      <c r="J19" s="820"/>
      <c r="K19" s="820"/>
      <c r="L19" s="820"/>
      <c r="M19" s="820"/>
      <c r="N19" s="820"/>
      <c r="O19" s="820"/>
      <c r="P19" s="820"/>
      <c r="Q19" s="820"/>
      <c r="R19" s="820"/>
      <c r="S19" s="820"/>
      <c r="T19" s="820"/>
      <c r="U19" s="820"/>
      <c r="V19" s="820"/>
      <c r="W19" s="820"/>
      <c r="X19" s="820"/>
      <c r="Y19" s="820"/>
      <c r="Z19" s="820"/>
      <c r="AA19" s="820"/>
      <c r="AB19" s="820"/>
      <c r="AC19" s="820"/>
      <c r="AD19" s="820"/>
      <c r="AE19" s="820"/>
      <c r="AF19" s="820"/>
      <c r="AG19" s="820"/>
      <c r="AH19" s="820"/>
      <c r="AI19" s="820"/>
      <c r="AJ19" s="820"/>
      <c r="AK19" s="2763"/>
      <c r="AL19" s="1747"/>
    </row>
    <row r="20" spans="1:38" ht="30" customHeight="1">
      <c r="A20" s="2761"/>
      <c r="B20" s="2762"/>
      <c r="C20" s="638"/>
      <c r="D20" s="820"/>
      <c r="E20" s="820"/>
      <c r="F20" s="820"/>
      <c r="G20" s="820"/>
      <c r="H20" s="820"/>
      <c r="I20" s="820"/>
      <c r="J20" s="820"/>
      <c r="K20" s="820"/>
      <c r="L20" s="820"/>
      <c r="M20" s="820"/>
      <c r="N20" s="820"/>
      <c r="O20" s="820"/>
      <c r="P20" s="820"/>
      <c r="Q20" s="820"/>
      <c r="R20" s="820"/>
      <c r="S20" s="820"/>
      <c r="T20" s="820"/>
      <c r="U20" s="820"/>
      <c r="V20" s="820"/>
      <c r="W20" s="820"/>
      <c r="X20" s="820"/>
      <c r="Y20" s="820"/>
      <c r="Z20" s="820"/>
      <c r="AA20" s="820"/>
      <c r="AB20" s="820"/>
      <c r="AC20" s="820"/>
      <c r="AD20" s="820"/>
      <c r="AE20" s="820"/>
      <c r="AF20" s="820"/>
      <c r="AG20" s="820"/>
      <c r="AH20" s="820"/>
      <c r="AI20" s="820"/>
      <c r="AJ20" s="820"/>
      <c r="AK20" s="2763"/>
      <c r="AL20" s="1747"/>
    </row>
    <row r="21" spans="1:38" ht="30" customHeight="1">
      <c r="A21" s="2761"/>
      <c r="B21" s="2762"/>
      <c r="C21" s="638"/>
      <c r="D21" s="820"/>
      <c r="E21" s="820"/>
      <c r="F21" s="820"/>
      <c r="G21" s="820"/>
      <c r="H21" s="820"/>
      <c r="I21" s="820"/>
      <c r="J21" s="820"/>
      <c r="K21" s="820"/>
      <c r="L21" s="820"/>
      <c r="M21" s="820"/>
      <c r="N21" s="820"/>
      <c r="O21" s="820"/>
      <c r="P21" s="820"/>
      <c r="Q21" s="820"/>
      <c r="R21" s="820"/>
      <c r="S21" s="820"/>
      <c r="T21" s="820"/>
      <c r="U21" s="820"/>
      <c r="V21" s="820"/>
      <c r="W21" s="820"/>
      <c r="X21" s="820"/>
      <c r="Y21" s="820"/>
      <c r="Z21" s="820"/>
      <c r="AA21" s="820"/>
      <c r="AB21" s="820"/>
      <c r="AC21" s="820"/>
      <c r="AD21" s="820"/>
      <c r="AE21" s="820"/>
      <c r="AF21" s="820"/>
      <c r="AG21" s="820"/>
      <c r="AH21" s="820"/>
      <c r="AI21" s="820"/>
      <c r="AJ21" s="820"/>
      <c r="AK21" s="2763"/>
      <c r="AL21" s="1747"/>
    </row>
    <row r="22" spans="1:38" ht="30" customHeight="1">
      <c r="A22" s="2761"/>
      <c r="B22" s="2762"/>
      <c r="C22" s="638"/>
      <c r="D22" s="820"/>
      <c r="E22" s="820"/>
      <c r="F22" s="820"/>
      <c r="G22" s="820"/>
      <c r="H22" s="820"/>
      <c r="I22" s="820"/>
      <c r="J22" s="820"/>
      <c r="K22" s="820"/>
      <c r="L22" s="820"/>
      <c r="M22" s="820"/>
      <c r="N22" s="820"/>
      <c r="O22" s="820"/>
      <c r="P22" s="820"/>
      <c r="Q22" s="820"/>
      <c r="R22" s="820"/>
      <c r="S22" s="820"/>
      <c r="T22" s="820"/>
      <c r="U22" s="820"/>
      <c r="V22" s="820"/>
      <c r="W22" s="820"/>
      <c r="X22" s="820"/>
      <c r="Y22" s="820"/>
      <c r="Z22" s="820"/>
      <c r="AA22" s="820"/>
      <c r="AB22" s="820"/>
      <c r="AC22" s="820"/>
      <c r="AD22" s="820"/>
      <c r="AE22" s="820"/>
      <c r="AF22" s="820"/>
      <c r="AG22" s="820"/>
      <c r="AH22" s="820"/>
      <c r="AI22" s="820"/>
      <c r="AJ22" s="820"/>
      <c r="AK22" s="2763"/>
      <c r="AL22" s="1747"/>
    </row>
    <row r="23" spans="1:38" ht="30" customHeight="1">
      <c r="A23" s="2761"/>
      <c r="B23" s="2762"/>
      <c r="C23" s="638"/>
      <c r="D23" s="820"/>
      <c r="E23" s="820"/>
      <c r="F23" s="820"/>
      <c r="G23" s="820"/>
      <c r="H23" s="820"/>
      <c r="I23" s="820"/>
      <c r="J23" s="820"/>
      <c r="K23" s="820"/>
      <c r="L23" s="820"/>
      <c r="M23" s="820"/>
      <c r="N23" s="820"/>
      <c r="O23" s="820"/>
      <c r="P23" s="820"/>
      <c r="Q23" s="820"/>
      <c r="R23" s="820"/>
      <c r="S23" s="820"/>
      <c r="T23" s="820"/>
      <c r="U23" s="820"/>
      <c r="V23" s="820"/>
      <c r="W23" s="820"/>
      <c r="X23" s="820"/>
      <c r="Y23" s="820"/>
      <c r="Z23" s="820"/>
      <c r="AA23" s="820"/>
      <c r="AB23" s="820"/>
      <c r="AC23" s="820"/>
      <c r="AD23" s="820"/>
      <c r="AE23" s="820"/>
      <c r="AF23" s="820"/>
      <c r="AG23" s="820"/>
      <c r="AH23" s="820"/>
      <c r="AI23" s="820"/>
      <c r="AJ23" s="820"/>
      <c r="AK23" s="2763"/>
      <c r="AL23" s="1747"/>
    </row>
    <row r="24" spans="1:38" ht="30" customHeight="1">
      <c r="A24" s="2761"/>
      <c r="B24" s="2762"/>
      <c r="C24" s="638"/>
      <c r="D24" s="820"/>
      <c r="E24" s="820"/>
      <c r="F24" s="820"/>
      <c r="G24" s="820"/>
      <c r="H24" s="820"/>
      <c r="I24" s="820"/>
      <c r="J24" s="820"/>
      <c r="K24" s="820"/>
      <c r="L24" s="820"/>
      <c r="M24" s="820"/>
      <c r="N24" s="820"/>
      <c r="O24" s="820"/>
      <c r="P24" s="820"/>
      <c r="Q24" s="820"/>
      <c r="R24" s="820"/>
      <c r="S24" s="820"/>
      <c r="T24" s="820"/>
      <c r="U24" s="820"/>
      <c r="V24" s="820"/>
      <c r="W24" s="820"/>
      <c r="X24" s="820"/>
      <c r="Y24" s="820"/>
      <c r="Z24" s="820"/>
      <c r="AA24" s="820"/>
      <c r="AB24" s="820"/>
      <c r="AC24" s="820"/>
      <c r="AD24" s="820"/>
      <c r="AE24" s="820"/>
      <c r="AF24" s="820"/>
      <c r="AG24" s="820"/>
      <c r="AH24" s="820"/>
      <c r="AI24" s="820"/>
      <c r="AJ24" s="820"/>
      <c r="AK24" s="2763"/>
      <c r="AL24" s="1747"/>
    </row>
    <row r="25" spans="1:38" ht="30" customHeight="1">
      <c r="A25" s="2761"/>
      <c r="B25" s="2762"/>
      <c r="C25" s="638"/>
      <c r="D25" s="820"/>
      <c r="E25" s="820"/>
      <c r="F25" s="820"/>
      <c r="G25" s="820"/>
      <c r="H25" s="820"/>
      <c r="I25" s="820"/>
      <c r="J25" s="820"/>
      <c r="K25" s="820"/>
      <c r="L25" s="820"/>
      <c r="M25" s="820"/>
      <c r="N25" s="820"/>
      <c r="O25" s="820"/>
      <c r="P25" s="820"/>
      <c r="Q25" s="820"/>
      <c r="R25" s="820"/>
      <c r="S25" s="820"/>
      <c r="T25" s="820"/>
      <c r="U25" s="820"/>
      <c r="V25" s="820"/>
      <c r="W25" s="820"/>
      <c r="X25" s="820"/>
      <c r="Y25" s="820"/>
      <c r="Z25" s="820"/>
      <c r="AA25" s="820"/>
      <c r="AB25" s="820"/>
      <c r="AC25" s="820"/>
      <c r="AD25" s="820"/>
      <c r="AE25" s="820"/>
      <c r="AF25" s="820"/>
      <c r="AG25" s="820"/>
      <c r="AH25" s="820"/>
      <c r="AI25" s="820"/>
      <c r="AJ25" s="820"/>
      <c r="AK25" s="2763"/>
      <c r="AL25" s="1747"/>
    </row>
    <row r="26" spans="1:38" ht="30" customHeight="1">
      <c r="A26" s="2761"/>
      <c r="B26" s="2762"/>
      <c r="C26" s="638"/>
      <c r="D26" s="820"/>
      <c r="E26" s="820"/>
      <c r="F26" s="820"/>
      <c r="G26" s="820"/>
      <c r="H26" s="820"/>
      <c r="I26" s="820"/>
      <c r="J26" s="820"/>
      <c r="K26" s="820"/>
      <c r="L26" s="820"/>
      <c r="M26" s="820"/>
      <c r="N26" s="820"/>
      <c r="O26" s="820"/>
      <c r="P26" s="820"/>
      <c r="Q26" s="820"/>
      <c r="R26" s="820"/>
      <c r="S26" s="820"/>
      <c r="T26" s="820"/>
      <c r="U26" s="820"/>
      <c r="V26" s="820"/>
      <c r="W26" s="820"/>
      <c r="X26" s="820"/>
      <c r="Y26" s="820"/>
      <c r="Z26" s="820"/>
      <c r="AA26" s="820"/>
      <c r="AB26" s="820"/>
      <c r="AC26" s="820"/>
      <c r="AD26" s="820"/>
      <c r="AE26" s="820"/>
      <c r="AF26" s="820"/>
      <c r="AG26" s="820"/>
      <c r="AH26" s="820"/>
      <c r="AI26" s="820"/>
      <c r="AJ26" s="820"/>
      <c r="AK26" s="2763"/>
      <c r="AL26" s="1747"/>
    </row>
    <row r="27" spans="1:38" ht="30" customHeight="1">
      <c r="A27" s="2761"/>
      <c r="B27" s="2762"/>
      <c r="C27" s="638"/>
      <c r="D27" s="820"/>
      <c r="E27" s="820"/>
      <c r="F27" s="820"/>
      <c r="G27" s="820"/>
      <c r="H27" s="820"/>
      <c r="I27" s="820"/>
      <c r="J27" s="820"/>
      <c r="K27" s="820"/>
      <c r="L27" s="820"/>
      <c r="M27" s="820"/>
      <c r="N27" s="820"/>
      <c r="O27" s="820"/>
      <c r="P27" s="820"/>
      <c r="Q27" s="820"/>
      <c r="R27" s="820"/>
      <c r="S27" s="820"/>
      <c r="T27" s="820"/>
      <c r="U27" s="820"/>
      <c r="V27" s="820"/>
      <c r="W27" s="820"/>
      <c r="X27" s="820"/>
      <c r="Y27" s="820"/>
      <c r="Z27" s="820"/>
      <c r="AA27" s="820"/>
      <c r="AB27" s="820"/>
      <c r="AC27" s="820"/>
      <c r="AD27" s="820"/>
      <c r="AE27" s="820"/>
      <c r="AF27" s="820"/>
      <c r="AG27" s="820"/>
      <c r="AH27" s="820"/>
      <c r="AI27" s="820"/>
      <c r="AJ27" s="820"/>
      <c r="AK27" s="2763"/>
      <c r="AL27" s="1747"/>
    </row>
    <row r="28" spans="1:38" ht="30" customHeight="1">
      <c r="A28" s="2761"/>
      <c r="B28" s="2761"/>
      <c r="C28" s="638"/>
      <c r="D28" s="820"/>
      <c r="E28" s="820"/>
      <c r="F28" s="820"/>
      <c r="G28" s="820"/>
      <c r="H28" s="820"/>
      <c r="I28" s="820"/>
      <c r="J28" s="820"/>
      <c r="K28" s="820"/>
      <c r="L28" s="820"/>
      <c r="M28" s="820"/>
      <c r="N28" s="820"/>
      <c r="O28" s="820"/>
      <c r="P28" s="820"/>
      <c r="Q28" s="820"/>
      <c r="R28" s="820"/>
      <c r="S28" s="820"/>
      <c r="T28" s="820"/>
      <c r="U28" s="820"/>
      <c r="V28" s="820"/>
      <c r="W28" s="820"/>
      <c r="X28" s="820"/>
      <c r="Y28" s="820"/>
      <c r="Z28" s="820"/>
      <c r="AA28" s="820"/>
      <c r="AB28" s="820"/>
      <c r="AC28" s="820"/>
      <c r="AD28" s="820"/>
      <c r="AE28" s="820"/>
      <c r="AF28" s="820"/>
      <c r="AG28" s="820"/>
      <c r="AH28" s="820"/>
      <c r="AI28" s="820"/>
      <c r="AJ28" s="820"/>
      <c r="AK28" s="2763"/>
      <c r="AL28" s="1747"/>
    </row>
    <row r="29" spans="1:38" ht="30" customHeight="1">
      <c r="A29" s="2761"/>
      <c r="B29" s="2761"/>
      <c r="C29" s="638"/>
      <c r="D29" s="820"/>
      <c r="E29" s="820"/>
      <c r="F29" s="820"/>
      <c r="G29" s="820"/>
      <c r="H29" s="820"/>
      <c r="I29" s="820"/>
      <c r="J29" s="820"/>
      <c r="K29" s="820"/>
      <c r="L29" s="820"/>
      <c r="M29" s="820"/>
      <c r="N29" s="820"/>
      <c r="O29" s="820"/>
      <c r="P29" s="820"/>
      <c r="Q29" s="820"/>
      <c r="R29" s="820"/>
      <c r="S29" s="820"/>
      <c r="T29" s="820"/>
      <c r="U29" s="820"/>
      <c r="V29" s="820"/>
      <c r="W29" s="820"/>
      <c r="X29" s="820"/>
      <c r="Y29" s="820"/>
      <c r="Z29" s="820"/>
      <c r="AA29" s="820"/>
      <c r="AB29" s="820"/>
      <c r="AC29" s="820"/>
      <c r="AD29" s="820"/>
      <c r="AE29" s="820"/>
      <c r="AF29" s="820"/>
      <c r="AG29" s="820"/>
      <c r="AH29" s="820"/>
      <c r="AI29" s="820"/>
      <c r="AJ29" s="820"/>
      <c r="AK29" s="2763"/>
      <c r="AL29" s="1747"/>
    </row>
    <row r="30" spans="1:38" ht="30" customHeight="1">
      <c r="A30" s="2761"/>
      <c r="B30" s="2761"/>
      <c r="C30" s="638"/>
      <c r="D30" s="820"/>
      <c r="E30" s="820"/>
      <c r="F30" s="820"/>
      <c r="G30" s="820"/>
      <c r="H30" s="820"/>
      <c r="I30" s="820"/>
      <c r="J30" s="820"/>
      <c r="K30" s="820"/>
      <c r="L30" s="820"/>
      <c r="M30" s="820"/>
      <c r="N30" s="820"/>
      <c r="O30" s="820"/>
      <c r="P30" s="820"/>
      <c r="Q30" s="820"/>
      <c r="R30" s="820"/>
      <c r="S30" s="820"/>
      <c r="T30" s="820"/>
      <c r="U30" s="820"/>
      <c r="V30" s="820"/>
      <c r="W30" s="820"/>
      <c r="X30" s="820"/>
      <c r="Y30" s="820"/>
      <c r="Z30" s="820"/>
      <c r="AA30" s="820"/>
      <c r="AB30" s="820"/>
      <c r="AC30" s="820"/>
      <c r="AD30" s="820"/>
      <c r="AE30" s="820"/>
      <c r="AF30" s="820"/>
      <c r="AG30" s="820"/>
      <c r="AH30" s="820"/>
      <c r="AI30" s="820"/>
      <c r="AJ30" s="820"/>
      <c r="AK30" s="2763"/>
      <c r="AL30" s="1747"/>
    </row>
    <row r="31" spans="1:38" ht="30" customHeight="1">
      <c r="A31" s="2761"/>
      <c r="B31" s="2761"/>
      <c r="C31" s="638"/>
      <c r="D31" s="820"/>
      <c r="E31" s="820"/>
      <c r="F31" s="820"/>
      <c r="G31" s="820"/>
      <c r="H31" s="820"/>
      <c r="I31" s="820"/>
      <c r="J31" s="820"/>
      <c r="K31" s="820"/>
      <c r="L31" s="820"/>
      <c r="M31" s="820"/>
      <c r="N31" s="820"/>
      <c r="O31" s="820"/>
      <c r="P31" s="820"/>
      <c r="Q31" s="820"/>
      <c r="R31" s="820"/>
      <c r="S31" s="820"/>
      <c r="T31" s="820"/>
      <c r="U31" s="820"/>
      <c r="V31" s="820"/>
      <c r="W31" s="820"/>
      <c r="X31" s="820"/>
      <c r="Y31" s="820"/>
      <c r="Z31" s="820"/>
      <c r="AA31" s="820"/>
      <c r="AB31" s="820"/>
      <c r="AC31" s="820"/>
      <c r="AD31" s="820"/>
      <c r="AE31" s="820"/>
      <c r="AF31" s="820"/>
      <c r="AG31" s="820"/>
      <c r="AH31" s="820"/>
      <c r="AI31" s="820"/>
      <c r="AJ31" s="820"/>
      <c r="AK31" s="2763"/>
      <c r="AL31" s="1747"/>
    </row>
    <row r="32" spans="1:38" ht="30" customHeight="1">
      <c r="A32" s="2761"/>
      <c r="B32" s="2761"/>
      <c r="C32" s="638"/>
      <c r="D32" s="820"/>
      <c r="E32" s="820"/>
      <c r="F32" s="820"/>
      <c r="G32" s="820"/>
      <c r="H32" s="820"/>
      <c r="I32" s="820"/>
      <c r="J32" s="820"/>
      <c r="K32" s="820"/>
      <c r="L32" s="820"/>
      <c r="M32" s="820"/>
      <c r="N32" s="820"/>
      <c r="O32" s="820"/>
      <c r="P32" s="820"/>
      <c r="Q32" s="820"/>
      <c r="R32" s="820"/>
      <c r="S32" s="820"/>
      <c r="T32" s="820"/>
      <c r="U32" s="820"/>
      <c r="V32" s="820"/>
      <c r="W32" s="820"/>
      <c r="X32" s="820"/>
      <c r="Y32" s="820"/>
      <c r="Z32" s="820"/>
      <c r="AA32" s="820"/>
      <c r="AB32" s="820"/>
      <c r="AC32" s="820"/>
      <c r="AD32" s="820"/>
      <c r="AE32" s="820"/>
      <c r="AF32" s="820"/>
      <c r="AG32" s="820"/>
      <c r="AH32" s="820"/>
      <c r="AI32" s="820"/>
      <c r="AJ32" s="820"/>
      <c r="AK32" s="2763"/>
      <c r="AL32" s="1747"/>
    </row>
    <row r="33" spans="1:38" ht="30" customHeight="1">
      <c r="A33" s="2761"/>
      <c r="B33" s="2761"/>
      <c r="C33" s="638"/>
      <c r="D33" s="820"/>
      <c r="E33" s="820"/>
      <c r="F33" s="820"/>
      <c r="G33" s="820"/>
      <c r="H33" s="820"/>
      <c r="I33" s="820"/>
      <c r="J33" s="820"/>
      <c r="K33" s="820"/>
      <c r="L33" s="820"/>
      <c r="M33" s="820"/>
      <c r="N33" s="820"/>
      <c r="O33" s="820"/>
      <c r="P33" s="820"/>
      <c r="Q33" s="820"/>
      <c r="R33" s="820"/>
      <c r="S33" s="820"/>
      <c r="T33" s="820"/>
      <c r="U33" s="820"/>
      <c r="V33" s="820"/>
      <c r="W33" s="820"/>
      <c r="X33" s="820"/>
      <c r="Y33" s="820"/>
      <c r="Z33" s="820"/>
      <c r="AA33" s="820"/>
      <c r="AB33" s="820"/>
      <c r="AC33" s="820"/>
      <c r="AD33" s="820"/>
      <c r="AE33" s="820"/>
      <c r="AF33" s="820"/>
      <c r="AG33" s="820"/>
      <c r="AH33" s="820"/>
      <c r="AI33" s="820"/>
      <c r="AJ33" s="820"/>
      <c r="AK33" s="2763"/>
      <c r="AL33" s="1747"/>
    </row>
    <row r="34" spans="1:38" ht="30" customHeight="1">
      <c r="A34" s="2761"/>
      <c r="B34" s="2761"/>
      <c r="C34" s="638"/>
      <c r="D34" s="820"/>
      <c r="E34" s="820"/>
      <c r="F34" s="820"/>
      <c r="G34" s="820"/>
      <c r="H34" s="820"/>
      <c r="I34" s="820"/>
      <c r="J34" s="820"/>
      <c r="K34" s="820"/>
      <c r="L34" s="820"/>
      <c r="M34" s="820"/>
      <c r="N34" s="820"/>
      <c r="O34" s="820"/>
      <c r="P34" s="820"/>
      <c r="Q34" s="820"/>
      <c r="R34" s="820"/>
      <c r="S34" s="820"/>
      <c r="T34" s="820"/>
      <c r="U34" s="820"/>
      <c r="V34" s="820"/>
      <c r="W34" s="820"/>
      <c r="X34" s="820"/>
      <c r="Y34" s="820"/>
      <c r="Z34" s="820"/>
      <c r="AA34" s="820"/>
      <c r="AB34" s="820"/>
      <c r="AC34" s="820"/>
      <c r="AD34" s="820"/>
      <c r="AE34" s="820"/>
      <c r="AF34" s="820"/>
      <c r="AG34" s="820"/>
      <c r="AH34" s="820"/>
      <c r="AI34" s="820"/>
      <c r="AJ34" s="820"/>
      <c r="AK34" s="2763"/>
      <c r="AL34" s="1747"/>
    </row>
    <row r="35" spans="1:38" ht="30" customHeight="1">
      <c r="A35" s="2761"/>
      <c r="B35" s="2761"/>
      <c r="C35" s="638"/>
      <c r="D35" s="820"/>
      <c r="E35" s="820"/>
      <c r="F35" s="820"/>
      <c r="G35" s="820"/>
      <c r="H35" s="820"/>
      <c r="I35" s="820"/>
      <c r="J35" s="820"/>
      <c r="K35" s="820"/>
      <c r="L35" s="820"/>
      <c r="M35" s="820"/>
      <c r="N35" s="820"/>
      <c r="O35" s="820"/>
      <c r="P35" s="820"/>
      <c r="Q35" s="820"/>
      <c r="R35" s="820"/>
      <c r="S35" s="820"/>
      <c r="T35" s="820"/>
      <c r="U35" s="820"/>
      <c r="V35" s="820"/>
      <c r="W35" s="820"/>
      <c r="X35" s="820"/>
      <c r="Y35" s="820"/>
      <c r="Z35" s="820"/>
      <c r="AA35" s="820"/>
      <c r="AB35" s="820"/>
      <c r="AC35" s="820"/>
      <c r="AD35" s="820"/>
      <c r="AE35" s="820"/>
      <c r="AF35" s="820"/>
      <c r="AG35" s="820"/>
      <c r="AH35" s="820"/>
      <c r="AI35" s="820"/>
      <c r="AJ35" s="820"/>
      <c r="AK35" s="2763"/>
      <c r="AL35" s="1747"/>
    </row>
    <row r="36" spans="1:38" ht="30" customHeight="1">
      <c r="A36" s="2761"/>
      <c r="B36" s="2761"/>
      <c r="C36" s="638"/>
      <c r="D36" s="820"/>
      <c r="E36" s="820"/>
      <c r="F36" s="820"/>
      <c r="G36" s="820"/>
      <c r="H36" s="820"/>
      <c r="I36" s="820"/>
      <c r="J36" s="820"/>
      <c r="K36" s="820"/>
      <c r="L36" s="820"/>
      <c r="M36" s="820"/>
      <c r="N36" s="820"/>
      <c r="O36" s="820"/>
      <c r="P36" s="820"/>
      <c r="Q36" s="820"/>
      <c r="R36" s="820"/>
      <c r="S36" s="820"/>
      <c r="T36" s="820"/>
      <c r="U36" s="820"/>
      <c r="V36" s="820"/>
      <c r="W36" s="820"/>
      <c r="X36" s="820"/>
      <c r="Y36" s="820"/>
      <c r="Z36" s="820"/>
      <c r="AA36" s="820"/>
      <c r="AB36" s="820"/>
      <c r="AC36" s="820"/>
      <c r="AD36" s="820"/>
      <c r="AE36" s="820"/>
      <c r="AF36" s="820"/>
      <c r="AG36" s="820"/>
      <c r="AH36" s="820"/>
      <c r="AI36" s="820"/>
      <c r="AJ36" s="820"/>
      <c r="AK36" s="2763"/>
      <c r="AL36" s="1747"/>
    </row>
    <row r="37" spans="1:38" ht="30" customHeight="1">
      <c r="A37" s="2761"/>
      <c r="B37" s="2761"/>
      <c r="C37" s="638"/>
      <c r="D37" s="820"/>
      <c r="E37" s="820"/>
      <c r="F37" s="820"/>
      <c r="G37" s="820"/>
      <c r="H37" s="820"/>
      <c r="I37" s="820"/>
      <c r="J37" s="820"/>
      <c r="K37" s="820"/>
      <c r="L37" s="820"/>
      <c r="M37" s="820"/>
      <c r="N37" s="820"/>
      <c r="O37" s="820"/>
      <c r="P37" s="820"/>
      <c r="Q37" s="820"/>
      <c r="R37" s="820"/>
      <c r="S37" s="820"/>
      <c r="T37" s="820"/>
      <c r="U37" s="820"/>
      <c r="V37" s="820"/>
      <c r="W37" s="820"/>
      <c r="X37" s="820"/>
      <c r="Y37" s="820"/>
      <c r="Z37" s="820"/>
      <c r="AA37" s="820"/>
      <c r="AB37" s="820"/>
      <c r="AC37" s="820"/>
      <c r="AD37" s="820"/>
      <c r="AE37" s="820"/>
      <c r="AF37" s="820"/>
      <c r="AG37" s="820"/>
      <c r="AH37" s="820"/>
      <c r="AI37" s="820"/>
      <c r="AJ37" s="820"/>
      <c r="AK37" s="2763"/>
      <c r="AL37" s="1747"/>
    </row>
    <row r="38" spans="1:38" ht="30" customHeight="1">
      <c r="A38" s="2761"/>
      <c r="B38" s="2761"/>
      <c r="C38" s="638"/>
      <c r="D38" s="820"/>
      <c r="E38" s="820"/>
      <c r="F38" s="820"/>
      <c r="G38" s="820"/>
      <c r="H38" s="820"/>
      <c r="I38" s="820"/>
      <c r="J38" s="820"/>
      <c r="K38" s="820"/>
      <c r="L38" s="820"/>
      <c r="M38" s="820"/>
      <c r="N38" s="820"/>
      <c r="O38" s="820"/>
      <c r="P38" s="820"/>
      <c r="Q38" s="820"/>
      <c r="R38" s="820"/>
      <c r="S38" s="820"/>
      <c r="T38" s="820"/>
      <c r="U38" s="820"/>
      <c r="V38" s="820"/>
      <c r="W38" s="820"/>
      <c r="X38" s="820"/>
      <c r="Y38" s="820"/>
      <c r="Z38" s="820"/>
      <c r="AA38" s="820"/>
      <c r="AB38" s="820"/>
      <c r="AC38" s="820"/>
      <c r="AD38" s="820"/>
      <c r="AE38" s="820"/>
      <c r="AF38" s="820"/>
      <c r="AG38" s="820"/>
      <c r="AH38" s="820"/>
      <c r="AI38" s="820"/>
      <c r="AJ38" s="820"/>
      <c r="AK38" s="2763"/>
      <c r="AL38" s="1747"/>
    </row>
    <row r="39" spans="1:38" ht="30" customHeight="1">
      <c r="A39" s="2761"/>
      <c r="B39" s="2761"/>
      <c r="C39" s="638"/>
      <c r="D39" s="820"/>
      <c r="E39" s="820"/>
      <c r="F39" s="820"/>
      <c r="G39" s="820"/>
      <c r="H39" s="820"/>
      <c r="I39" s="820"/>
      <c r="J39" s="820"/>
      <c r="K39" s="820"/>
      <c r="L39" s="820"/>
      <c r="M39" s="820"/>
      <c r="N39" s="820"/>
      <c r="O39" s="820"/>
      <c r="P39" s="820"/>
      <c r="Q39" s="820"/>
      <c r="R39" s="820"/>
      <c r="S39" s="820"/>
      <c r="T39" s="820"/>
      <c r="U39" s="820"/>
      <c r="V39" s="820"/>
      <c r="W39" s="820"/>
      <c r="X39" s="820"/>
      <c r="Y39" s="820"/>
      <c r="Z39" s="820"/>
      <c r="AA39" s="820"/>
      <c r="AB39" s="820"/>
      <c r="AC39" s="820"/>
      <c r="AD39" s="820"/>
      <c r="AE39" s="820"/>
      <c r="AF39" s="820"/>
      <c r="AG39" s="820"/>
      <c r="AH39" s="820"/>
      <c r="AI39" s="820"/>
      <c r="AJ39" s="820"/>
      <c r="AK39" s="2763"/>
      <c r="AL39" s="1747"/>
    </row>
    <row r="40" spans="1:38" ht="30" customHeight="1">
      <c r="A40" s="2761"/>
      <c r="B40" s="2761"/>
      <c r="C40" s="638"/>
      <c r="D40" s="820"/>
      <c r="E40" s="820"/>
      <c r="F40" s="820"/>
      <c r="G40" s="820"/>
      <c r="H40" s="820"/>
      <c r="I40" s="820"/>
      <c r="J40" s="820"/>
      <c r="K40" s="820"/>
      <c r="L40" s="820"/>
      <c r="M40" s="820"/>
      <c r="N40" s="820"/>
      <c r="O40" s="820"/>
      <c r="P40" s="820"/>
      <c r="Q40" s="820"/>
      <c r="R40" s="820"/>
      <c r="S40" s="820"/>
      <c r="T40" s="820"/>
      <c r="U40" s="820"/>
      <c r="V40" s="820"/>
      <c r="W40" s="820"/>
      <c r="X40" s="820"/>
      <c r="Y40" s="820"/>
      <c r="Z40" s="820"/>
      <c r="AA40" s="820"/>
      <c r="AB40" s="820"/>
      <c r="AC40" s="820"/>
      <c r="AD40" s="820"/>
      <c r="AE40" s="820"/>
      <c r="AF40" s="820"/>
      <c r="AG40" s="820"/>
      <c r="AH40" s="820"/>
      <c r="AI40" s="820"/>
      <c r="AJ40" s="820"/>
      <c r="AK40" s="2763"/>
      <c r="AL40" s="1747"/>
    </row>
    <row r="41" spans="1:38" ht="30" customHeight="1">
      <c r="A41" s="2761"/>
      <c r="B41" s="2761"/>
      <c r="C41" s="638"/>
      <c r="D41" s="820"/>
      <c r="E41" s="820"/>
      <c r="F41" s="820"/>
      <c r="G41" s="820"/>
      <c r="H41" s="820"/>
      <c r="I41" s="820"/>
      <c r="J41" s="820"/>
      <c r="K41" s="820"/>
      <c r="L41" s="820"/>
      <c r="M41" s="820"/>
      <c r="N41" s="820"/>
      <c r="O41" s="820"/>
      <c r="P41" s="820"/>
      <c r="Q41" s="820"/>
      <c r="R41" s="820"/>
      <c r="S41" s="820"/>
      <c r="T41" s="820"/>
      <c r="U41" s="820"/>
      <c r="V41" s="820"/>
      <c r="W41" s="820"/>
      <c r="X41" s="820"/>
      <c r="Y41" s="820"/>
      <c r="Z41" s="820"/>
      <c r="AA41" s="820"/>
      <c r="AB41" s="820"/>
      <c r="AC41" s="820"/>
      <c r="AD41" s="820"/>
      <c r="AE41" s="820"/>
      <c r="AF41" s="820"/>
      <c r="AG41" s="820"/>
      <c r="AH41" s="820"/>
      <c r="AI41" s="820"/>
      <c r="AJ41" s="820"/>
      <c r="AK41" s="2763"/>
      <c r="AL41" s="1747"/>
    </row>
    <row r="42" spans="1:38" ht="30" customHeight="1">
      <c r="A42" s="2761"/>
      <c r="B42" s="2761"/>
      <c r="C42" s="638"/>
      <c r="D42" s="820"/>
      <c r="E42" s="820"/>
      <c r="F42" s="820"/>
      <c r="G42" s="820"/>
      <c r="H42" s="820"/>
      <c r="I42" s="820"/>
      <c r="J42" s="820"/>
      <c r="K42" s="820"/>
      <c r="L42" s="820"/>
      <c r="M42" s="820"/>
      <c r="N42" s="820"/>
      <c r="O42" s="820"/>
      <c r="P42" s="820"/>
      <c r="Q42" s="820"/>
      <c r="R42" s="820"/>
      <c r="S42" s="820"/>
      <c r="T42" s="820"/>
      <c r="U42" s="820"/>
      <c r="V42" s="820"/>
      <c r="W42" s="820"/>
      <c r="X42" s="820"/>
      <c r="Y42" s="820"/>
      <c r="Z42" s="820"/>
      <c r="AA42" s="820"/>
      <c r="AB42" s="820"/>
      <c r="AC42" s="820"/>
      <c r="AD42" s="820"/>
      <c r="AE42" s="820"/>
      <c r="AF42" s="820"/>
      <c r="AG42" s="820"/>
      <c r="AH42" s="820"/>
      <c r="AI42" s="820"/>
      <c r="AJ42" s="820"/>
      <c r="AK42" s="2763"/>
      <c r="AL42" s="1747"/>
    </row>
    <row r="43" spans="1:38" ht="30" customHeight="1">
      <c r="A43" s="2761"/>
      <c r="B43" s="2761"/>
      <c r="C43" s="638"/>
      <c r="D43" s="820"/>
      <c r="E43" s="820"/>
      <c r="F43" s="820"/>
      <c r="G43" s="820"/>
      <c r="H43" s="820"/>
      <c r="I43" s="820"/>
      <c r="J43" s="820"/>
      <c r="K43" s="820"/>
      <c r="L43" s="820"/>
      <c r="M43" s="820"/>
      <c r="N43" s="820"/>
      <c r="O43" s="820"/>
      <c r="P43" s="820"/>
      <c r="Q43" s="820"/>
      <c r="R43" s="820"/>
      <c r="S43" s="820"/>
      <c r="T43" s="820"/>
      <c r="U43" s="820"/>
      <c r="V43" s="820"/>
      <c r="W43" s="820"/>
      <c r="X43" s="820"/>
      <c r="Y43" s="820"/>
      <c r="Z43" s="820"/>
      <c r="AA43" s="820"/>
      <c r="AB43" s="820"/>
      <c r="AC43" s="820"/>
      <c r="AD43" s="820"/>
      <c r="AE43" s="820"/>
      <c r="AF43" s="820"/>
      <c r="AG43" s="820"/>
      <c r="AH43" s="820"/>
      <c r="AI43" s="820"/>
      <c r="AJ43" s="820"/>
      <c r="AK43" s="2763"/>
      <c r="AL43" s="1747"/>
    </row>
    <row r="44" spans="1:38" ht="30" customHeight="1">
      <c r="A44" s="2761"/>
      <c r="B44" s="2761"/>
      <c r="C44" s="638"/>
      <c r="D44" s="820"/>
      <c r="E44" s="820"/>
      <c r="F44" s="820"/>
      <c r="G44" s="820"/>
      <c r="H44" s="820"/>
      <c r="I44" s="820"/>
      <c r="J44" s="820"/>
      <c r="K44" s="820"/>
      <c r="L44" s="820"/>
      <c r="M44" s="820"/>
      <c r="N44" s="820"/>
      <c r="O44" s="820"/>
      <c r="P44" s="820"/>
      <c r="Q44" s="820"/>
      <c r="R44" s="820"/>
      <c r="S44" s="820"/>
      <c r="T44" s="820"/>
      <c r="U44" s="820"/>
      <c r="V44" s="820"/>
      <c r="W44" s="820"/>
      <c r="X44" s="820"/>
      <c r="Y44" s="820"/>
      <c r="Z44" s="820"/>
      <c r="AA44" s="820"/>
      <c r="AB44" s="820"/>
      <c r="AC44" s="820"/>
      <c r="AD44" s="820"/>
      <c r="AE44" s="820"/>
      <c r="AF44" s="820"/>
      <c r="AG44" s="820"/>
      <c r="AH44" s="820"/>
      <c r="AI44" s="820"/>
      <c r="AJ44" s="820"/>
      <c r="AK44" s="2763"/>
      <c r="AL44" s="1747"/>
    </row>
    <row r="45" spans="1:38" ht="30" customHeight="1">
      <c r="A45" s="2761"/>
      <c r="B45" s="2761"/>
      <c r="C45" s="638"/>
      <c r="D45" s="820"/>
      <c r="E45" s="820"/>
      <c r="F45" s="820"/>
      <c r="G45" s="820"/>
      <c r="H45" s="820"/>
      <c r="I45" s="820"/>
      <c r="J45" s="820"/>
      <c r="K45" s="820"/>
      <c r="L45" s="820"/>
      <c r="M45" s="820"/>
      <c r="N45" s="820"/>
      <c r="O45" s="820"/>
      <c r="P45" s="820"/>
      <c r="Q45" s="820"/>
      <c r="R45" s="820"/>
      <c r="S45" s="820"/>
      <c r="T45" s="820"/>
      <c r="U45" s="820"/>
      <c r="V45" s="820"/>
      <c r="W45" s="820"/>
      <c r="X45" s="820"/>
      <c r="Y45" s="820"/>
      <c r="Z45" s="820"/>
      <c r="AA45" s="820"/>
      <c r="AB45" s="820"/>
      <c r="AC45" s="820"/>
      <c r="AD45" s="820"/>
      <c r="AE45" s="820"/>
      <c r="AF45" s="820"/>
      <c r="AG45" s="820"/>
      <c r="AH45" s="820"/>
      <c r="AI45" s="820"/>
      <c r="AJ45" s="820"/>
      <c r="AK45" s="2763"/>
      <c r="AL45" s="1747"/>
    </row>
    <row r="46" spans="1:38" ht="30" customHeight="1">
      <c r="A46" s="2761"/>
      <c r="B46" s="2761"/>
      <c r="C46" s="638"/>
      <c r="D46" s="820"/>
      <c r="E46" s="820"/>
      <c r="F46" s="820"/>
      <c r="G46" s="820"/>
      <c r="H46" s="820"/>
      <c r="I46" s="820"/>
      <c r="J46" s="820"/>
      <c r="K46" s="820"/>
      <c r="L46" s="820"/>
      <c r="M46" s="820"/>
      <c r="N46" s="820"/>
      <c r="O46" s="820"/>
      <c r="P46" s="820"/>
      <c r="Q46" s="820"/>
      <c r="R46" s="820"/>
      <c r="S46" s="820"/>
      <c r="T46" s="820"/>
      <c r="U46" s="820"/>
      <c r="V46" s="820"/>
      <c r="W46" s="820"/>
      <c r="X46" s="820"/>
      <c r="Y46" s="820"/>
      <c r="Z46" s="820"/>
      <c r="AA46" s="820"/>
      <c r="AB46" s="820"/>
      <c r="AC46" s="820"/>
      <c r="AD46" s="820"/>
      <c r="AE46" s="820"/>
      <c r="AF46" s="820"/>
      <c r="AG46" s="820"/>
      <c r="AH46" s="820"/>
      <c r="AI46" s="820"/>
      <c r="AJ46" s="820"/>
      <c r="AK46" s="2763"/>
      <c r="AL46" s="1747"/>
    </row>
    <row r="47" spans="1:38" ht="30" customHeight="1">
      <c r="A47" s="2761"/>
      <c r="B47" s="2761"/>
      <c r="C47" s="638"/>
      <c r="D47" s="820"/>
      <c r="E47" s="820"/>
      <c r="F47" s="820"/>
      <c r="G47" s="820"/>
      <c r="H47" s="820"/>
      <c r="I47" s="820"/>
      <c r="J47" s="820"/>
      <c r="K47" s="820"/>
      <c r="L47" s="820"/>
      <c r="M47" s="820"/>
      <c r="N47" s="820"/>
      <c r="O47" s="820"/>
      <c r="P47" s="820"/>
      <c r="Q47" s="820"/>
      <c r="R47" s="820"/>
      <c r="S47" s="820"/>
      <c r="T47" s="820"/>
      <c r="U47" s="820"/>
      <c r="V47" s="820"/>
      <c r="W47" s="820"/>
      <c r="X47" s="820"/>
      <c r="Y47" s="820"/>
      <c r="Z47" s="820"/>
      <c r="AA47" s="820"/>
      <c r="AB47" s="820"/>
      <c r="AC47" s="820"/>
      <c r="AD47" s="820"/>
      <c r="AE47" s="820"/>
      <c r="AF47" s="820"/>
      <c r="AG47" s="820"/>
      <c r="AH47" s="820"/>
      <c r="AI47" s="820"/>
      <c r="AJ47" s="820"/>
      <c r="AK47" s="2763"/>
      <c r="AL47" s="1747"/>
    </row>
    <row r="48" spans="1:38" ht="30" customHeight="1">
      <c r="A48" s="2761"/>
      <c r="B48" s="2761"/>
      <c r="C48" s="638"/>
      <c r="D48" s="820"/>
      <c r="E48" s="820"/>
      <c r="F48" s="820"/>
      <c r="G48" s="820"/>
      <c r="H48" s="820"/>
      <c r="I48" s="820"/>
      <c r="J48" s="820"/>
      <c r="K48" s="820"/>
      <c r="L48" s="820"/>
      <c r="M48" s="820"/>
      <c r="N48" s="820"/>
      <c r="O48" s="820"/>
      <c r="P48" s="820"/>
      <c r="Q48" s="820"/>
      <c r="R48" s="820"/>
      <c r="S48" s="820"/>
      <c r="T48" s="820"/>
      <c r="U48" s="820"/>
      <c r="V48" s="820"/>
      <c r="W48" s="820"/>
      <c r="X48" s="820"/>
      <c r="Y48" s="820"/>
      <c r="Z48" s="820"/>
      <c r="AA48" s="820"/>
      <c r="AB48" s="820"/>
      <c r="AC48" s="820"/>
      <c r="AD48" s="820"/>
      <c r="AE48" s="820"/>
      <c r="AF48" s="820"/>
      <c r="AG48" s="820"/>
      <c r="AH48" s="820"/>
      <c r="AI48" s="820"/>
      <c r="AJ48" s="820"/>
      <c r="AK48" s="2763"/>
      <c r="AL48" s="1747"/>
    </row>
    <row r="49" spans="1:38" ht="30" customHeight="1">
      <c r="A49" s="2761"/>
      <c r="B49" s="2761"/>
      <c r="C49" s="638"/>
      <c r="D49" s="820"/>
      <c r="E49" s="820"/>
      <c r="F49" s="820"/>
      <c r="G49" s="820"/>
      <c r="H49" s="820"/>
      <c r="I49" s="820"/>
      <c r="J49" s="820"/>
      <c r="K49" s="820"/>
      <c r="L49" s="820"/>
      <c r="M49" s="820"/>
      <c r="N49" s="820"/>
      <c r="O49" s="820"/>
      <c r="P49" s="820"/>
      <c r="Q49" s="820"/>
      <c r="R49" s="820"/>
      <c r="S49" s="820"/>
      <c r="T49" s="820"/>
      <c r="U49" s="820"/>
      <c r="V49" s="820"/>
      <c r="W49" s="820"/>
      <c r="X49" s="820"/>
      <c r="Y49" s="820"/>
      <c r="Z49" s="820"/>
      <c r="AA49" s="820"/>
      <c r="AB49" s="820"/>
      <c r="AC49" s="820"/>
      <c r="AD49" s="820"/>
      <c r="AE49" s="820"/>
      <c r="AF49" s="820"/>
      <c r="AG49" s="820"/>
      <c r="AH49" s="820"/>
      <c r="AI49" s="820"/>
      <c r="AJ49" s="820"/>
      <c r="AK49" s="2763"/>
      <c r="AL49" s="1747"/>
    </row>
    <row r="50" spans="1:38" ht="30" customHeight="1">
      <c r="A50" s="2761"/>
      <c r="B50" s="2761"/>
      <c r="C50" s="638"/>
      <c r="D50" s="820"/>
      <c r="E50" s="820"/>
      <c r="F50" s="820"/>
      <c r="G50" s="820"/>
      <c r="H50" s="820"/>
      <c r="I50" s="820"/>
      <c r="J50" s="820"/>
      <c r="K50" s="820"/>
      <c r="L50" s="820"/>
      <c r="M50" s="820"/>
      <c r="N50" s="820"/>
      <c r="O50" s="820"/>
      <c r="P50" s="820"/>
      <c r="Q50" s="820"/>
      <c r="R50" s="820"/>
      <c r="S50" s="820"/>
      <c r="T50" s="820"/>
      <c r="U50" s="820"/>
      <c r="V50" s="820"/>
      <c r="W50" s="820"/>
      <c r="X50" s="820"/>
      <c r="Y50" s="820"/>
      <c r="Z50" s="820"/>
      <c r="AA50" s="820"/>
      <c r="AB50" s="820"/>
      <c r="AC50" s="820"/>
      <c r="AD50" s="820"/>
      <c r="AE50" s="820"/>
      <c r="AF50" s="820"/>
      <c r="AG50" s="820"/>
      <c r="AH50" s="820"/>
      <c r="AI50" s="820"/>
      <c r="AJ50" s="820"/>
      <c r="AK50" s="2763"/>
      <c r="AL50" s="1747"/>
    </row>
    <row r="51" spans="1:38" ht="30" customHeight="1">
      <c r="A51" s="2761"/>
      <c r="B51" s="2761"/>
      <c r="C51" s="638"/>
      <c r="D51" s="820"/>
      <c r="E51" s="820"/>
      <c r="F51" s="820"/>
      <c r="G51" s="820"/>
      <c r="H51" s="820"/>
      <c r="I51" s="820"/>
      <c r="J51" s="820"/>
      <c r="K51" s="820"/>
      <c r="L51" s="820"/>
      <c r="M51" s="820"/>
      <c r="N51" s="820"/>
      <c r="O51" s="820"/>
      <c r="P51" s="820"/>
      <c r="Q51" s="820"/>
      <c r="R51" s="820"/>
      <c r="S51" s="820"/>
      <c r="T51" s="820"/>
      <c r="U51" s="820"/>
      <c r="V51" s="820"/>
      <c r="W51" s="820"/>
      <c r="X51" s="820"/>
      <c r="Y51" s="820"/>
      <c r="Z51" s="820"/>
      <c r="AA51" s="820"/>
      <c r="AB51" s="820"/>
      <c r="AC51" s="820"/>
      <c r="AD51" s="820"/>
      <c r="AE51" s="820"/>
      <c r="AF51" s="820"/>
      <c r="AG51" s="820"/>
      <c r="AH51" s="820"/>
      <c r="AI51" s="820"/>
      <c r="AJ51" s="820"/>
      <c r="AK51" s="2763"/>
      <c r="AL51" s="1747"/>
    </row>
    <row r="52" spans="1:38" ht="30" customHeight="1">
      <c r="A52" s="2761"/>
      <c r="B52" s="2761"/>
      <c r="C52" s="638"/>
      <c r="D52" s="820"/>
      <c r="E52" s="820"/>
      <c r="F52" s="820"/>
      <c r="G52" s="820"/>
      <c r="H52" s="820"/>
      <c r="I52" s="820"/>
      <c r="J52" s="820"/>
      <c r="K52" s="820"/>
      <c r="L52" s="820"/>
      <c r="M52" s="820"/>
      <c r="N52" s="820"/>
      <c r="O52" s="820"/>
      <c r="P52" s="820"/>
      <c r="Q52" s="820"/>
      <c r="R52" s="820"/>
      <c r="S52" s="820"/>
      <c r="T52" s="820"/>
      <c r="U52" s="820"/>
      <c r="V52" s="820"/>
      <c r="W52" s="820"/>
      <c r="X52" s="820"/>
      <c r="Y52" s="820"/>
      <c r="Z52" s="820"/>
      <c r="AA52" s="820"/>
      <c r="AB52" s="820"/>
      <c r="AC52" s="820"/>
      <c r="AD52" s="820"/>
      <c r="AE52" s="820"/>
      <c r="AF52" s="820"/>
      <c r="AG52" s="820"/>
      <c r="AH52" s="820"/>
      <c r="AI52" s="820"/>
      <c r="AJ52" s="820"/>
      <c r="AK52" s="2763"/>
      <c r="AL52" s="1747"/>
    </row>
    <row r="53" spans="1:38" ht="30" customHeight="1">
      <c r="A53" s="2761"/>
      <c r="B53" s="2761"/>
      <c r="C53" s="638"/>
      <c r="D53" s="820"/>
      <c r="E53" s="820"/>
      <c r="F53" s="820"/>
      <c r="G53" s="820"/>
      <c r="H53" s="820"/>
      <c r="I53" s="820"/>
      <c r="J53" s="820"/>
      <c r="K53" s="820"/>
      <c r="L53" s="820"/>
      <c r="M53" s="820"/>
      <c r="N53" s="820"/>
      <c r="O53" s="820"/>
      <c r="P53" s="820"/>
      <c r="Q53" s="820"/>
      <c r="R53" s="820"/>
      <c r="S53" s="820"/>
      <c r="T53" s="820"/>
      <c r="U53" s="820"/>
      <c r="V53" s="820"/>
      <c r="W53" s="820"/>
      <c r="X53" s="820"/>
      <c r="Y53" s="820"/>
      <c r="Z53" s="820"/>
      <c r="AA53" s="820"/>
      <c r="AB53" s="820"/>
      <c r="AC53" s="820"/>
      <c r="AD53" s="820"/>
      <c r="AE53" s="820"/>
      <c r="AF53" s="820"/>
      <c r="AG53" s="820"/>
      <c r="AH53" s="820"/>
      <c r="AI53" s="820"/>
      <c r="AJ53" s="820"/>
      <c r="AK53" s="2763"/>
      <c r="AL53" s="1747"/>
    </row>
    <row r="54" spans="1:38" ht="30" customHeight="1">
      <c r="A54" s="2761"/>
      <c r="B54" s="2761"/>
      <c r="C54" s="638"/>
      <c r="D54" s="820"/>
      <c r="E54" s="820"/>
      <c r="F54" s="820"/>
      <c r="G54" s="820"/>
      <c r="H54" s="820"/>
      <c r="I54" s="820"/>
      <c r="J54" s="820"/>
      <c r="K54" s="820"/>
      <c r="L54" s="820"/>
      <c r="M54" s="820"/>
      <c r="N54" s="820"/>
      <c r="O54" s="820"/>
      <c r="P54" s="820"/>
      <c r="Q54" s="820"/>
      <c r="R54" s="820"/>
      <c r="S54" s="820"/>
      <c r="T54" s="820"/>
      <c r="U54" s="820"/>
      <c r="V54" s="820"/>
      <c r="W54" s="820"/>
      <c r="X54" s="820"/>
      <c r="Y54" s="820"/>
      <c r="Z54" s="820"/>
      <c r="AA54" s="820"/>
      <c r="AB54" s="820"/>
      <c r="AC54" s="820"/>
      <c r="AD54" s="820"/>
      <c r="AE54" s="820"/>
      <c r="AF54" s="820"/>
      <c r="AG54" s="820"/>
      <c r="AH54" s="820"/>
      <c r="AI54" s="820"/>
      <c r="AJ54" s="820"/>
      <c r="AK54" s="2763"/>
      <c r="AL54" s="1747"/>
    </row>
    <row r="55" spans="1:38" ht="30" customHeight="1">
      <c r="A55" s="2761"/>
      <c r="B55" s="2761"/>
      <c r="C55" s="638"/>
      <c r="D55" s="820"/>
      <c r="E55" s="820"/>
      <c r="F55" s="820"/>
      <c r="G55" s="820"/>
      <c r="H55" s="820"/>
      <c r="I55" s="820"/>
      <c r="J55" s="820"/>
      <c r="K55" s="820"/>
      <c r="L55" s="820"/>
      <c r="M55" s="820"/>
      <c r="N55" s="820"/>
      <c r="O55" s="820"/>
      <c r="P55" s="820"/>
      <c r="Q55" s="820"/>
      <c r="R55" s="820"/>
      <c r="S55" s="820"/>
      <c r="T55" s="820"/>
      <c r="U55" s="820"/>
      <c r="V55" s="820"/>
      <c r="W55" s="820"/>
      <c r="X55" s="820"/>
      <c r="Y55" s="820"/>
      <c r="Z55" s="820"/>
      <c r="AA55" s="820"/>
      <c r="AB55" s="820"/>
      <c r="AC55" s="820"/>
      <c r="AD55" s="820"/>
      <c r="AE55" s="820"/>
      <c r="AF55" s="820"/>
      <c r="AG55" s="820"/>
      <c r="AH55" s="820"/>
      <c r="AI55" s="820"/>
      <c r="AJ55" s="820"/>
      <c r="AK55" s="2763"/>
      <c r="AL55" s="1747"/>
    </row>
    <row r="56" spans="1:38" ht="30" customHeight="1">
      <c r="A56" s="2761"/>
      <c r="B56" s="2761"/>
      <c r="C56" s="638"/>
      <c r="D56" s="820"/>
      <c r="E56" s="820"/>
      <c r="F56" s="820"/>
      <c r="G56" s="820"/>
      <c r="H56" s="820"/>
      <c r="I56" s="820"/>
      <c r="J56" s="820"/>
      <c r="K56" s="820"/>
      <c r="L56" s="820"/>
      <c r="M56" s="820"/>
      <c r="N56" s="820"/>
      <c r="O56" s="820"/>
      <c r="P56" s="820"/>
      <c r="Q56" s="820"/>
      <c r="R56" s="820"/>
      <c r="S56" s="820"/>
      <c r="T56" s="820"/>
      <c r="U56" s="820"/>
      <c r="V56" s="820"/>
      <c r="W56" s="820"/>
      <c r="X56" s="820"/>
      <c r="Y56" s="820"/>
      <c r="Z56" s="820"/>
      <c r="AA56" s="820"/>
      <c r="AB56" s="820"/>
      <c r="AC56" s="820"/>
      <c r="AD56" s="820"/>
      <c r="AE56" s="820"/>
      <c r="AF56" s="820"/>
      <c r="AG56" s="820"/>
      <c r="AH56" s="820"/>
      <c r="AI56" s="820"/>
      <c r="AJ56" s="820"/>
      <c r="AK56" s="2763"/>
      <c r="AL56" s="1747"/>
    </row>
    <row r="57" spans="1:38" ht="30" customHeight="1">
      <c r="A57" s="2761"/>
      <c r="B57" s="2761"/>
      <c r="C57" s="638"/>
      <c r="D57" s="820"/>
      <c r="E57" s="820"/>
      <c r="F57" s="820"/>
      <c r="G57" s="820"/>
      <c r="H57" s="820"/>
      <c r="I57" s="820"/>
      <c r="J57" s="820"/>
      <c r="K57" s="820"/>
      <c r="L57" s="820"/>
      <c r="M57" s="820"/>
      <c r="N57" s="820"/>
      <c r="O57" s="820"/>
      <c r="P57" s="820"/>
      <c r="Q57" s="820"/>
      <c r="R57" s="820"/>
      <c r="S57" s="820"/>
      <c r="T57" s="820"/>
      <c r="U57" s="820"/>
      <c r="V57" s="820"/>
      <c r="W57" s="820"/>
      <c r="X57" s="820"/>
      <c r="Y57" s="820"/>
      <c r="Z57" s="820"/>
      <c r="AA57" s="820"/>
      <c r="AB57" s="820"/>
      <c r="AC57" s="820"/>
      <c r="AD57" s="820"/>
      <c r="AE57" s="820"/>
      <c r="AF57" s="820"/>
      <c r="AG57" s="820"/>
      <c r="AH57" s="820"/>
      <c r="AI57" s="820"/>
      <c r="AJ57" s="820"/>
      <c r="AK57" s="2763"/>
      <c r="AL57" s="1747"/>
    </row>
    <row r="58" spans="1:38" ht="30" customHeight="1">
      <c r="A58" s="2761"/>
      <c r="B58" s="2761"/>
      <c r="C58" s="638"/>
      <c r="D58" s="820"/>
      <c r="E58" s="820"/>
      <c r="F58" s="820"/>
      <c r="G58" s="820"/>
      <c r="H58" s="820"/>
      <c r="I58" s="820"/>
      <c r="J58" s="820"/>
      <c r="K58" s="820"/>
      <c r="L58" s="820"/>
      <c r="M58" s="820"/>
      <c r="N58" s="820"/>
      <c r="O58" s="820"/>
      <c r="P58" s="820"/>
      <c r="Q58" s="820"/>
      <c r="R58" s="820"/>
      <c r="S58" s="820"/>
      <c r="T58" s="820"/>
      <c r="U58" s="820"/>
      <c r="V58" s="820"/>
      <c r="W58" s="820"/>
      <c r="X58" s="820"/>
      <c r="Y58" s="820"/>
      <c r="Z58" s="820"/>
      <c r="AA58" s="820"/>
      <c r="AB58" s="820"/>
      <c r="AC58" s="820"/>
      <c r="AD58" s="820"/>
      <c r="AE58" s="820"/>
      <c r="AF58" s="820"/>
      <c r="AG58" s="820"/>
      <c r="AH58" s="820"/>
      <c r="AI58" s="820"/>
      <c r="AJ58" s="820"/>
      <c r="AK58" s="2763"/>
      <c r="AL58" s="1747"/>
    </row>
    <row r="59" spans="1:38" ht="30" customHeight="1">
      <c r="A59" s="2761"/>
      <c r="B59" s="2761"/>
      <c r="C59" s="638"/>
      <c r="D59" s="820"/>
      <c r="E59" s="820"/>
      <c r="F59" s="820"/>
      <c r="G59" s="820"/>
      <c r="H59" s="820"/>
      <c r="I59" s="820"/>
      <c r="J59" s="820"/>
      <c r="K59" s="820"/>
      <c r="L59" s="820"/>
      <c r="M59" s="820"/>
      <c r="N59" s="820"/>
      <c r="O59" s="820"/>
      <c r="P59" s="820"/>
      <c r="Q59" s="820"/>
      <c r="R59" s="820"/>
      <c r="S59" s="820"/>
      <c r="T59" s="820"/>
      <c r="U59" s="820"/>
      <c r="V59" s="820"/>
      <c r="W59" s="820"/>
      <c r="X59" s="820"/>
      <c r="Y59" s="820"/>
      <c r="Z59" s="820"/>
      <c r="AA59" s="820"/>
      <c r="AB59" s="820"/>
      <c r="AC59" s="820"/>
      <c r="AD59" s="820"/>
      <c r="AE59" s="820"/>
      <c r="AF59" s="820"/>
      <c r="AG59" s="820"/>
      <c r="AH59" s="820"/>
      <c r="AI59" s="820"/>
      <c r="AJ59" s="820"/>
      <c r="AK59" s="2763"/>
      <c r="AL59" s="1747"/>
    </row>
    <row r="60" spans="1:38" ht="30" customHeight="1">
      <c r="A60" s="2761"/>
      <c r="B60" s="2761"/>
      <c r="C60" s="638"/>
      <c r="D60" s="820"/>
      <c r="E60" s="820"/>
      <c r="F60" s="820"/>
      <c r="G60" s="820"/>
      <c r="H60" s="820"/>
      <c r="I60" s="820"/>
      <c r="J60" s="820"/>
      <c r="K60" s="820"/>
      <c r="L60" s="820"/>
      <c r="M60" s="820"/>
      <c r="N60" s="820"/>
      <c r="O60" s="820"/>
      <c r="P60" s="820"/>
      <c r="Q60" s="820"/>
      <c r="R60" s="820"/>
      <c r="S60" s="820"/>
      <c r="T60" s="820"/>
      <c r="U60" s="820"/>
      <c r="V60" s="820"/>
      <c r="W60" s="820"/>
      <c r="X60" s="820"/>
      <c r="Y60" s="820"/>
      <c r="Z60" s="820"/>
      <c r="AA60" s="820"/>
      <c r="AB60" s="820"/>
      <c r="AC60" s="820"/>
      <c r="AD60" s="820"/>
      <c r="AE60" s="820"/>
      <c r="AF60" s="820"/>
      <c r="AG60" s="820"/>
      <c r="AH60" s="820"/>
      <c r="AI60" s="820"/>
      <c r="AJ60" s="820"/>
      <c r="AK60" s="2763"/>
      <c r="AL60" s="1747"/>
    </row>
    <row r="61" spans="1:38" ht="30" customHeight="1">
      <c r="A61" s="2761"/>
      <c r="B61" s="2761"/>
      <c r="C61" s="638"/>
      <c r="D61" s="820"/>
      <c r="E61" s="820"/>
      <c r="F61" s="820"/>
      <c r="G61" s="820"/>
      <c r="H61" s="820"/>
      <c r="I61" s="820"/>
      <c r="J61" s="820"/>
      <c r="K61" s="820"/>
      <c r="L61" s="820"/>
      <c r="M61" s="820"/>
      <c r="N61" s="820"/>
      <c r="O61" s="820"/>
      <c r="P61" s="820"/>
      <c r="Q61" s="820"/>
      <c r="R61" s="820"/>
      <c r="S61" s="820"/>
      <c r="T61" s="820"/>
      <c r="U61" s="820"/>
      <c r="V61" s="820"/>
      <c r="W61" s="820"/>
      <c r="X61" s="820"/>
      <c r="Y61" s="820"/>
      <c r="Z61" s="820"/>
      <c r="AA61" s="820"/>
      <c r="AB61" s="820"/>
      <c r="AC61" s="820"/>
      <c r="AD61" s="820"/>
      <c r="AE61" s="820"/>
      <c r="AF61" s="820"/>
      <c r="AG61" s="820"/>
      <c r="AH61" s="820"/>
      <c r="AI61" s="820"/>
      <c r="AJ61" s="820"/>
      <c r="AK61" s="2763"/>
      <c r="AL61" s="1747"/>
    </row>
    <row r="62" spans="1:38" ht="30" customHeight="1">
      <c r="A62" s="2761"/>
      <c r="B62" s="2761"/>
      <c r="C62" s="638"/>
      <c r="D62" s="820"/>
      <c r="E62" s="820"/>
      <c r="F62" s="820"/>
      <c r="G62" s="820"/>
      <c r="H62" s="820"/>
      <c r="I62" s="820"/>
      <c r="J62" s="820"/>
      <c r="K62" s="820"/>
      <c r="L62" s="820"/>
      <c r="M62" s="820"/>
      <c r="N62" s="820"/>
      <c r="O62" s="820"/>
      <c r="P62" s="820"/>
      <c r="Q62" s="820"/>
      <c r="R62" s="820"/>
      <c r="S62" s="820"/>
      <c r="T62" s="820"/>
      <c r="U62" s="820"/>
      <c r="V62" s="820"/>
      <c r="W62" s="820"/>
      <c r="X62" s="820"/>
      <c r="Y62" s="820"/>
      <c r="Z62" s="820"/>
      <c r="AA62" s="820"/>
      <c r="AB62" s="820"/>
      <c r="AC62" s="820"/>
      <c r="AD62" s="820"/>
      <c r="AE62" s="820"/>
      <c r="AF62" s="820"/>
      <c r="AG62" s="820"/>
      <c r="AH62" s="820"/>
      <c r="AI62" s="820"/>
      <c r="AJ62" s="820"/>
      <c r="AK62" s="2763"/>
      <c r="AL62" s="1747"/>
    </row>
    <row r="63" spans="1:38" ht="30" customHeight="1">
      <c r="A63" s="2761"/>
      <c r="B63" s="2761"/>
      <c r="C63" s="638"/>
      <c r="D63" s="820"/>
      <c r="E63" s="820"/>
      <c r="F63" s="820"/>
      <c r="G63" s="820"/>
      <c r="H63" s="820"/>
      <c r="I63" s="820"/>
      <c r="J63" s="820"/>
      <c r="K63" s="820"/>
      <c r="L63" s="820"/>
      <c r="M63" s="820"/>
      <c r="N63" s="820"/>
      <c r="O63" s="820"/>
      <c r="P63" s="820"/>
      <c r="Q63" s="820"/>
      <c r="R63" s="820"/>
      <c r="S63" s="820"/>
      <c r="T63" s="820"/>
      <c r="U63" s="820"/>
      <c r="V63" s="820"/>
      <c r="W63" s="820"/>
      <c r="X63" s="820"/>
      <c r="Y63" s="820"/>
      <c r="Z63" s="820"/>
      <c r="AA63" s="820"/>
      <c r="AB63" s="820"/>
      <c r="AC63" s="820"/>
      <c r="AD63" s="820"/>
      <c r="AE63" s="820"/>
      <c r="AF63" s="820"/>
      <c r="AG63" s="820"/>
      <c r="AH63" s="820"/>
      <c r="AI63" s="820"/>
      <c r="AJ63" s="820"/>
      <c r="AK63" s="2763"/>
      <c r="AL63" s="1747"/>
    </row>
    <row r="64" spans="1:38" ht="30" customHeight="1">
      <c r="A64" s="2761"/>
      <c r="B64" s="2761"/>
      <c r="C64" s="638"/>
      <c r="D64" s="820"/>
      <c r="E64" s="820"/>
      <c r="F64" s="820"/>
      <c r="G64" s="820"/>
      <c r="H64" s="820"/>
      <c r="I64" s="820"/>
      <c r="J64" s="820"/>
      <c r="K64" s="820"/>
      <c r="L64" s="820"/>
      <c r="M64" s="820"/>
      <c r="N64" s="820"/>
      <c r="O64" s="820"/>
      <c r="P64" s="820"/>
      <c r="Q64" s="820"/>
      <c r="R64" s="820"/>
      <c r="S64" s="820"/>
      <c r="T64" s="820"/>
      <c r="U64" s="820"/>
      <c r="V64" s="820"/>
      <c r="W64" s="820"/>
      <c r="X64" s="820"/>
      <c r="Y64" s="820"/>
      <c r="Z64" s="820"/>
      <c r="AA64" s="820"/>
      <c r="AB64" s="820"/>
      <c r="AC64" s="820"/>
      <c r="AD64" s="820"/>
      <c r="AE64" s="820"/>
      <c r="AF64" s="820"/>
      <c r="AG64" s="820"/>
      <c r="AH64" s="820"/>
      <c r="AI64" s="820"/>
      <c r="AJ64" s="820"/>
      <c r="AK64" s="2763"/>
      <c r="AL64" s="1747"/>
    </row>
    <row r="65" spans="1:38" ht="30" customHeight="1">
      <c r="A65" s="2761"/>
      <c r="B65" s="2761"/>
      <c r="C65" s="638"/>
      <c r="D65" s="820"/>
      <c r="E65" s="820"/>
      <c r="F65" s="820"/>
      <c r="G65" s="820"/>
      <c r="H65" s="820"/>
      <c r="I65" s="820"/>
      <c r="J65" s="820"/>
      <c r="K65" s="820"/>
      <c r="L65" s="820"/>
      <c r="M65" s="820"/>
      <c r="N65" s="820"/>
      <c r="O65" s="820"/>
      <c r="P65" s="820"/>
      <c r="Q65" s="820"/>
      <c r="R65" s="820"/>
      <c r="S65" s="820"/>
      <c r="T65" s="820"/>
      <c r="U65" s="820"/>
      <c r="V65" s="820"/>
      <c r="W65" s="820"/>
      <c r="X65" s="820"/>
      <c r="Y65" s="820"/>
      <c r="Z65" s="820"/>
      <c r="AA65" s="820"/>
      <c r="AB65" s="820"/>
      <c r="AC65" s="820"/>
      <c r="AD65" s="820"/>
      <c r="AE65" s="820"/>
      <c r="AF65" s="820"/>
      <c r="AG65" s="820"/>
      <c r="AH65" s="820"/>
      <c r="AI65" s="820"/>
      <c r="AJ65" s="820"/>
      <c r="AK65" s="2763"/>
      <c r="AL65" s="1747"/>
    </row>
    <row r="66" spans="1:38" ht="30" customHeight="1">
      <c r="A66" s="2761"/>
      <c r="B66" s="2761"/>
      <c r="C66" s="638"/>
      <c r="D66" s="820"/>
      <c r="E66" s="820"/>
      <c r="F66" s="820"/>
      <c r="G66" s="820"/>
      <c r="H66" s="820"/>
      <c r="I66" s="820"/>
      <c r="J66" s="820"/>
      <c r="K66" s="820"/>
      <c r="L66" s="820"/>
      <c r="M66" s="820"/>
      <c r="N66" s="820"/>
      <c r="O66" s="820"/>
      <c r="P66" s="820"/>
      <c r="Q66" s="820"/>
      <c r="R66" s="820"/>
      <c r="S66" s="820"/>
      <c r="T66" s="820"/>
      <c r="U66" s="820"/>
      <c r="V66" s="820"/>
      <c r="W66" s="820"/>
      <c r="X66" s="820"/>
      <c r="Y66" s="820"/>
      <c r="Z66" s="820"/>
      <c r="AA66" s="820"/>
      <c r="AB66" s="820"/>
      <c r="AC66" s="820"/>
      <c r="AD66" s="820"/>
      <c r="AE66" s="820"/>
      <c r="AF66" s="820"/>
      <c r="AG66" s="820"/>
      <c r="AH66" s="820"/>
      <c r="AI66" s="820"/>
      <c r="AJ66" s="820"/>
      <c r="AK66" s="2763"/>
      <c r="AL66" s="1747"/>
    </row>
    <row r="67" spans="1:38" ht="30" customHeight="1">
      <c r="A67" s="2761"/>
      <c r="B67" s="2761"/>
      <c r="C67" s="638"/>
      <c r="D67" s="820"/>
      <c r="E67" s="820"/>
      <c r="F67" s="820"/>
      <c r="G67" s="820"/>
      <c r="H67" s="820"/>
      <c r="I67" s="820"/>
      <c r="J67" s="820"/>
      <c r="K67" s="820"/>
      <c r="L67" s="820"/>
      <c r="M67" s="820"/>
      <c r="N67" s="820"/>
      <c r="O67" s="820"/>
      <c r="P67" s="820"/>
      <c r="Q67" s="820"/>
      <c r="R67" s="820"/>
      <c r="S67" s="820"/>
      <c r="T67" s="820"/>
      <c r="U67" s="820"/>
      <c r="V67" s="820"/>
      <c r="W67" s="820"/>
      <c r="X67" s="820"/>
      <c r="Y67" s="820"/>
      <c r="Z67" s="820"/>
      <c r="AA67" s="820"/>
      <c r="AB67" s="820"/>
      <c r="AC67" s="820"/>
      <c r="AD67" s="820"/>
      <c r="AE67" s="820"/>
      <c r="AF67" s="820"/>
      <c r="AG67" s="820"/>
      <c r="AH67" s="820"/>
      <c r="AI67" s="820"/>
      <c r="AJ67" s="820"/>
      <c r="AK67" s="2763"/>
      <c r="AL67" s="1747"/>
    </row>
    <row r="68" spans="1:38" ht="30" customHeight="1">
      <c r="A68" s="2761"/>
      <c r="B68" s="2761"/>
      <c r="C68" s="638"/>
      <c r="D68" s="820"/>
      <c r="E68" s="820"/>
      <c r="F68" s="820"/>
      <c r="G68" s="820"/>
      <c r="H68" s="820"/>
      <c r="I68" s="820"/>
      <c r="J68" s="820"/>
      <c r="K68" s="820"/>
      <c r="L68" s="820"/>
      <c r="M68" s="820"/>
      <c r="N68" s="820"/>
      <c r="O68" s="820"/>
      <c r="P68" s="820"/>
      <c r="Q68" s="820"/>
      <c r="R68" s="820"/>
      <c r="S68" s="820"/>
      <c r="T68" s="820"/>
      <c r="U68" s="820"/>
      <c r="V68" s="820"/>
      <c r="W68" s="820"/>
      <c r="X68" s="820"/>
      <c r="Y68" s="820"/>
      <c r="Z68" s="820"/>
      <c r="AA68" s="820"/>
      <c r="AB68" s="820"/>
      <c r="AC68" s="820"/>
      <c r="AD68" s="820"/>
      <c r="AE68" s="820"/>
      <c r="AF68" s="820"/>
      <c r="AG68" s="820"/>
      <c r="AH68" s="820"/>
      <c r="AI68" s="820"/>
      <c r="AJ68" s="820"/>
      <c r="AK68" s="2763"/>
      <c r="AL68" s="1747"/>
    </row>
    <row r="69" spans="1:38" ht="30" customHeight="1">
      <c r="A69" s="2761"/>
      <c r="B69" s="2761"/>
      <c r="C69" s="638"/>
      <c r="D69" s="820"/>
      <c r="E69" s="820"/>
      <c r="F69" s="820"/>
      <c r="G69" s="820"/>
      <c r="H69" s="820"/>
      <c r="I69" s="820"/>
      <c r="J69" s="820"/>
      <c r="K69" s="820"/>
      <c r="L69" s="820"/>
      <c r="M69" s="820"/>
      <c r="N69" s="820"/>
      <c r="O69" s="820"/>
      <c r="P69" s="820"/>
      <c r="Q69" s="820"/>
      <c r="R69" s="820"/>
      <c r="S69" s="820"/>
      <c r="T69" s="820"/>
      <c r="U69" s="820"/>
      <c r="V69" s="820"/>
      <c r="W69" s="820"/>
      <c r="X69" s="820"/>
      <c r="Y69" s="820"/>
      <c r="Z69" s="820"/>
      <c r="AA69" s="820"/>
      <c r="AB69" s="820"/>
      <c r="AC69" s="820"/>
      <c r="AD69" s="820"/>
      <c r="AE69" s="820"/>
      <c r="AF69" s="820"/>
      <c r="AG69" s="820"/>
      <c r="AH69" s="820"/>
      <c r="AI69" s="820"/>
      <c r="AJ69" s="820"/>
      <c r="AK69" s="2763"/>
      <c r="AL69" s="1747"/>
    </row>
    <row r="70" spans="1:38" ht="30" customHeight="1">
      <c r="A70" s="2761"/>
      <c r="B70" s="2761"/>
      <c r="C70" s="638"/>
      <c r="D70" s="820"/>
      <c r="E70" s="820"/>
      <c r="F70" s="820"/>
      <c r="G70" s="820"/>
      <c r="H70" s="820"/>
      <c r="I70" s="820"/>
      <c r="J70" s="820"/>
      <c r="K70" s="820"/>
      <c r="L70" s="820"/>
      <c r="M70" s="820"/>
      <c r="N70" s="820"/>
      <c r="O70" s="820"/>
      <c r="P70" s="820"/>
      <c r="Q70" s="820"/>
      <c r="R70" s="820"/>
      <c r="S70" s="820"/>
      <c r="T70" s="820"/>
      <c r="U70" s="820"/>
      <c r="V70" s="820"/>
      <c r="W70" s="820"/>
      <c r="X70" s="820"/>
      <c r="Y70" s="820"/>
      <c r="Z70" s="820"/>
      <c r="AA70" s="820"/>
      <c r="AB70" s="820"/>
      <c r="AC70" s="820"/>
      <c r="AD70" s="820"/>
      <c r="AE70" s="820"/>
      <c r="AF70" s="820"/>
      <c r="AG70" s="820"/>
      <c r="AH70" s="820"/>
      <c r="AI70" s="820"/>
      <c r="AJ70" s="820"/>
      <c r="AK70" s="2763"/>
      <c r="AL70" s="1747"/>
    </row>
    <row r="71" spans="1:38" ht="30" customHeight="1">
      <c r="A71" s="2761"/>
      <c r="B71" s="2761"/>
      <c r="C71" s="638"/>
      <c r="D71" s="820"/>
      <c r="E71" s="820"/>
      <c r="F71" s="820"/>
      <c r="G71" s="820"/>
      <c r="H71" s="820"/>
      <c r="I71" s="820"/>
      <c r="J71" s="820"/>
      <c r="K71" s="820"/>
      <c r="L71" s="820"/>
      <c r="M71" s="820"/>
      <c r="N71" s="820"/>
      <c r="O71" s="820"/>
      <c r="P71" s="820"/>
      <c r="Q71" s="820"/>
      <c r="R71" s="820"/>
      <c r="S71" s="820"/>
      <c r="T71" s="820"/>
      <c r="U71" s="820"/>
      <c r="V71" s="820"/>
      <c r="W71" s="820"/>
      <c r="X71" s="820"/>
      <c r="Y71" s="820"/>
      <c r="Z71" s="820"/>
      <c r="AA71" s="820"/>
      <c r="AB71" s="820"/>
      <c r="AC71" s="820"/>
      <c r="AD71" s="820"/>
      <c r="AE71" s="820"/>
      <c r="AF71" s="820"/>
      <c r="AG71" s="820"/>
      <c r="AH71" s="820"/>
      <c r="AI71" s="820"/>
      <c r="AJ71" s="820"/>
      <c r="AK71" s="2763"/>
      <c r="AL71" s="1747"/>
    </row>
    <row r="72" spans="1:38" ht="30" customHeight="1">
      <c r="A72" s="2761"/>
      <c r="B72" s="2761"/>
      <c r="C72" s="638"/>
      <c r="D72" s="820"/>
      <c r="E72" s="820"/>
      <c r="F72" s="820"/>
      <c r="G72" s="820"/>
      <c r="H72" s="820"/>
      <c r="I72" s="820"/>
      <c r="J72" s="820"/>
      <c r="K72" s="820"/>
      <c r="L72" s="820"/>
      <c r="M72" s="820"/>
      <c r="N72" s="820"/>
      <c r="O72" s="820"/>
      <c r="P72" s="820"/>
      <c r="Q72" s="820"/>
      <c r="R72" s="820"/>
      <c r="S72" s="820"/>
      <c r="T72" s="820"/>
      <c r="U72" s="820"/>
      <c r="V72" s="820"/>
      <c r="W72" s="820"/>
      <c r="X72" s="820"/>
      <c r="Y72" s="820"/>
      <c r="Z72" s="820"/>
      <c r="AA72" s="820"/>
      <c r="AB72" s="820"/>
      <c r="AC72" s="820"/>
      <c r="AD72" s="820"/>
      <c r="AE72" s="820"/>
      <c r="AF72" s="820"/>
      <c r="AG72" s="820"/>
      <c r="AH72" s="820"/>
      <c r="AI72" s="820"/>
      <c r="AJ72" s="820"/>
      <c r="AK72" s="2763"/>
      <c r="AL72" s="1747"/>
    </row>
    <row r="73" spans="1:38" ht="30" customHeight="1">
      <c r="A73" s="2761"/>
      <c r="B73" s="2761"/>
      <c r="C73" s="638"/>
      <c r="D73" s="820"/>
      <c r="E73" s="820"/>
      <c r="F73" s="820"/>
      <c r="G73" s="820"/>
      <c r="H73" s="820"/>
      <c r="I73" s="820"/>
      <c r="J73" s="820"/>
      <c r="K73" s="820"/>
      <c r="L73" s="820"/>
      <c r="M73" s="820"/>
      <c r="N73" s="820"/>
      <c r="O73" s="820"/>
      <c r="P73" s="820"/>
      <c r="Q73" s="820"/>
      <c r="R73" s="820"/>
      <c r="S73" s="820"/>
      <c r="T73" s="820"/>
      <c r="U73" s="820"/>
      <c r="V73" s="820"/>
      <c r="W73" s="820"/>
      <c r="X73" s="820"/>
      <c r="Y73" s="820"/>
      <c r="Z73" s="820"/>
      <c r="AA73" s="820"/>
      <c r="AB73" s="820"/>
      <c r="AC73" s="820"/>
      <c r="AD73" s="820"/>
      <c r="AE73" s="820"/>
      <c r="AF73" s="820"/>
      <c r="AG73" s="820"/>
      <c r="AH73" s="820"/>
      <c r="AI73" s="820"/>
      <c r="AJ73" s="820"/>
      <c r="AK73" s="2763"/>
      <c r="AL73" s="1747"/>
    </row>
    <row r="74" spans="1:38" ht="30" customHeight="1">
      <c r="A74" s="2761"/>
      <c r="B74" s="2761"/>
      <c r="C74" s="638"/>
      <c r="D74" s="820"/>
      <c r="E74" s="820"/>
      <c r="F74" s="820"/>
      <c r="G74" s="820"/>
      <c r="H74" s="820"/>
      <c r="I74" s="820"/>
      <c r="J74" s="820"/>
      <c r="K74" s="820"/>
      <c r="L74" s="820"/>
      <c r="M74" s="820"/>
      <c r="N74" s="820"/>
      <c r="O74" s="820"/>
      <c r="P74" s="820"/>
      <c r="Q74" s="820"/>
      <c r="R74" s="820"/>
      <c r="S74" s="820"/>
      <c r="T74" s="820"/>
      <c r="U74" s="820"/>
      <c r="V74" s="820"/>
      <c r="W74" s="820"/>
      <c r="X74" s="820"/>
      <c r="Y74" s="820"/>
      <c r="Z74" s="820"/>
      <c r="AA74" s="820"/>
      <c r="AB74" s="820"/>
      <c r="AC74" s="820"/>
      <c r="AD74" s="820"/>
      <c r="AE74" s="820"/>
      <c r="AF74" s="820"/>
      <c r="AG74" s="820"/>
      <c r="AH74" s="820"/>
      <c r="AI74" s="820"/>
      <c r="AJ74" s="820"/>
      <c r="AK74" s="2763"/>
      <c r="AL74" s="1747"/>
    </row>
    <row r="75" spans="1:38" ht="30" customHeight="1">
      <c r="A75" s="2761"/>
      <c r="B75" s="2761"/>
      <c r="C75" s="638"/>
      <c r="D75" s="820"/>
      <c r="E75" s="820"/>
      <c r="F75" s="820"/>
      <c r="G75" s="820"/>
      <c r="H75" s="820"/>
      <c r="I75" s="820"/>
      <c r="J75" s="820"/>
      <c r="K75" s="820"/>
      <c r="L75" s="820"/>
      <c r="M75" s="820"/>
      <c r="N75" s="820"/>
      <c r="O75" s="820"/>
      <c r="P75" s="820"/>
      <c r="Q75" s="820"/>
      <c r="R75" s="820"/>
      <c r="S75" s="820"/>
      <c r="T75" s="820"/>
      <c r="U75" s="820"/>
      <c r="V75" s="820"/>
      <c r="W75" s="820"/>
      <c r="X75" s="820"/>
      <c r="Y75" s="820"/>
      <c r="Z75" s="820"/>
      <c r="AA75" s="820"/>
      <c r="AB75" s="820"/>
      <c r="AC75" s="820"/>
      <c r="AD75" s="820"/>
      <c r="AE75" s="820"/>
      <c r="AF75" s="820"/>
      <c r="AG75" s="820"/>
      <c r="AH75" s="820"/>
      <c r="AI75" s="820"/>
      <c r="AJ75" s="820"/>
      <c r="AK75" s="2763"/>
      <c r="AL75" s="1747"/>
    </row>
    <row r="76" spans="1:38" ht="30" customHeight="1">
      <c r="A76" s="2761"/>
      <c r="B76" s="2761"/>
      <c r="C76" s="638"/>
      <c r="D76" s="820"/>
      <c r="E76" s="820"/>
      <c r="F76" s="820"/>
      <c r="G76" s="820"/>
      <c r="H76" s="820"/>
      <c r="I76" s="820"/>
      <c r="J76" s="820"/>
      <c r="K76" s="820"/>
      <c r="L76" s="820"/>
      <c r="M76" s="820"/>
      <c r="N76" s="820"/>
      <c r="O76" s="820"/>
      <c r="P76" s="820"/>
      <c r="Q76" s="820"/>
      <c r="R76" s="820"/>
      <c r="S76" s="820"/>
      <c r="T76" s="820"/>
      <c r="U76" s="820"/>
      <c r="V76" s="820"/>
      <c r="W76" s="820"/>
      <c r="X76" s="820"/>
      <c r="Y76" s="820"/>
      <c r="Z76" s="820"/>
      <c r="AA76" s="820"/>
      <c r="AB76" s="820"/>
      <c r="AC76" s="820"/>
      <c r="AD76" s="820"/>
      <c r="AE76" s="820"/>
      <c r="AF76" s="820"/>
      <c r="AG76" s="820"/>
      <c r="AH76" s="820"/>
      <c r="AI76" s="820"/>
      <c r="AJ76" s="820"/>
      <c r="AK76" s="2763"/>
      <c r="AL76" s="1747"/>
    </row>
    <row r="77" spans="1:38" ht="30" customHeight="1">
      <c r="A77" s="2761"/>
      <c r="B77" s="2761"/>
      <c r="C77" s="638"/>
      <c r="D77" s="820"/>
      <c r="E77" s="820"/>
      <c r="F77" s="820"/>
      <c r="G77" s="820"/>
      <c r="H77" s="820"/>
      <c r="I77" s="820"/>
      <c r="J77" s="820"/>
      <c r="K77" s="820"/>
      <c r="L77" s="820"/>
      <c r="M77" s="820"/>
      <c r="N77" s="820"/>
      <c r="O77" s="820"/>
      <c r="P77" s="820"/>
      <c r="Q77" s="820"/>
      <c r="R77" s="820"/>
      <c r="S77" s="820"/>
      <c r="T77" s="820"/>
      <c r="U77" s="820"/>
      <c r="V77" s="820"/>
      <c r="W77" s="820"/>
      <c r="X77" s="820"/>
      <c r="Y77" s="820"/>
      <c r="Z77" s="820"/>
      <c r="AA77" s="820"/>
      <c r="AB77" s="820"/>
      <c r="AC77" s="820"/>
      <c r="AD77" s="820"/>
      <c r="AE77" s="820"/>
      <c r="AF77" s="820"/>
      <c r="AG77" s="820"/>
      <c r="AH77" s="820"/>
      <c r="AI77" s="820"/>
      <c r="AJ77" s="820"/>
      <c r="AK77" s="2763"/>
      <c r="AL77" s="1747"/>
    </row>
    <row r="78" spans="1:38" ht="30" customHeight="1">
      <c r="A78" s="2761"/>
      <c r="B78" s="2761"/>
      <c r="C78" s="638"/>
      <c r="D78" s="820"/>
      <c r="E78" s="820"/>
      <c r="F78" s="820"/>
      <c r="G78" s="820"/>
      <c r="H78" s="820"/>
      <c r="I78" s="820"/>
      <c r="J78" s="820"/>
      <c r="K78" s="820"/>
      <c r="L78" s="820"/>
      <c r="M78" s="820"/>
      <c r="N78" s="820"/>
      <c r="O78" s="820"/>
      <c r="P78" s="820"/>
      <c r="Q78" s="820"/>
      <c r="R78" s="820"/>
      <c r="S78" s="820"/>
      <c r="T78" s="820"/>
      <c r="U78" s="820"/>
      <c r="V78" s="820"/>
      <c r="W78" s="820"/>
      <c r="X78" s="820"/>
      <c r="Y78" s="820"/>
      <c r="Z78" s="820"/>
      <c r="AA78" s="820"/>
      <c r="AB78" s="820"/>
      <c r="AC78" s="820"/>
      <c r="AD78" s="820"/>
      <c r="AE78" s="820"/>
      <c r="AF78" s="820"/>
      <c r="AG78" s="820"/>
      <c r="AH78" s="820"/>
      <c r="AI78" s="820"/>
      <c r="AJ78" s="820"/>
      <c r="AK78" s="2763"/>
      <c r="AL78" s="1747"/>
    </row>
    <row r="79" spans="1:38" ht="30" customHeight="1">
      <c r="A79" s="2761"/>
      <c r="B79" s="2761"/>
      <c r="C79" s="638"/>
      <c r="D79" s="820"/>
      <c r="E79" s="820"/>
      <c r="F79" s="820"/>
      <c r="G79" s="820"/>
      <c r="H79" s="820"/>
      <c r="I79" s="820"/>
      <c r="J79" s="820"/>
      <c r="K79" s="820"/>
      <c r="L79" s="820"/>
      <c r="M79" s="820"/>
      <c r="N79" s="820"/>
      <c r="O79" s="820"/>
      <c r="P79" s="820"/>
      <c r="Q79" s="820"/>
      <c r="R79" s="820"/>
      <c r="S79" s="820"/>
      <c r="T79" s="820"/>
      <c r="U79" s="820"/>
      <c r="V79" s="820"/>
      <c r="W79" s="820"/>
      <c r="X79" s="820"/>
      <c r="Y79" s="820"/>
      <c r="Z79" s="820"/>
      <c r="AA79" s="820"/>
      <c r="AB79" s="820"/>
      <c r="AC79" s="820"/>
      <c r="AD79" s="820"/>
      <c r="AE79" s="820"/>
      <c r="AF79" s="820"/>
      <c r="AG79" s="820"/>
      <c r="AH79" s="820"/>
      <c r="AI79" s="820"/>
      <c r="AJ79" s="820"/>
      <c r="AK79" s="2763"/>
      <c r="AL79" s="1747"/>
    </row>
    <row r="80" spans="1:38" ht="30" customHeight="1">
      <c r="A80" s="2761"/>
      <c r="B80" s="2761"/>
      <c r="C80" s="638"/>
      <c r="D80" s="820"/>
      <c r="E80" s="820"/>
      <c r="F80" s="820"/>
      <c r="G80" s="820"/>
      <c r="H80" s="820"/>
      <c r="I80" s="820"/>
      <c r="J80" s="820"/>
      <c r="K80" s="820"/>
      <c r="L80" s="820"/>
      <c r="M80" s="820"/>
      <c r="N80" s="820"/>
      <c r="O80" s="820"/>
      <c r="P80" s="820"/>
      <c r="Q80" s="820"/>
      <c r="R80" s="820"/>
      <c r="S80" s="820"/>
      <c r="T80" s="820"/>
      <c r="U80" s="820"/>
      <c r="V80" s="820"/>
      <c r="W80" s="820"/>
      <c r="X80" s="820"/>
      <c r="Y80" s="820"/>
      <c r="Z80" s="820"/>
      <c r="AA80" s="820"/>
      <c r="AB80" s="820"/>
      <c r="AC80" s="820"/>
      <c r="AD80" s="820"/>
      <c r="AE80" s="820"/>
      <c r="AF80" s="820"/>
      <c r="AG80" s="820"/>
      <c r="AH80" s="820"/>
      <c r="AI80" s="820"/>
      <c r="AJ80" s="820"/>
      <c r="AK80" s="2763"/>
      <c r="AL80" s="1747"/>
    </row>
    <row r="81" spans="1:38" ht="30" customHeight="1">
      <c r="A81" s="2764"/>
      <c r="B81" s="2765"/>
      <c r="C81" s="638"/>
      <c r="D81" s="820"/>
      <c r="E81" s="820"/>
      <c r="F81" s="820"/>
      <c r="G81" s="820"/>
      <c r="H81" s="820"/>
      <c r="I81" s="820"/>
      <c r="J81" s="820"/>
      <c r="K81" s="820"/>
      <c r="L81" s="820"/>
      <c r="M81" s="820"/>
      <c r="N81" s="820"/>
      <c r="O81" s="820"/>
      <c r="P81" s="820"/>
      <c r="Q81" s="820"/>
      <c r="R81" s="820"/>
      <c r="S81" s="820"/>
      <c r="T81" s="820"/>
      <c r="U81" s="820"/>
      <c r="V81" s="820"/>
      <c r="W81" s="820"/>
      <c r="X81" s="820"/>
      <c r="Y81" s="820"/>
      <c r="Z81" s="820"/>
      <c r="AA81" s="820"/>
      <c r="AB81" s="820"/>
      <c r="AC81" s="820"/>
      <c r="AD81" s="820"/>
      <c r="AE81" s="820"/>
      <c r="AF81" s="820"/>
      <c r="AG81" s="820"/>
      <c r="AH81" s="820"/>
      <c r="AI81" s="820"/>
      <c r="AJ81" s="820"/>
      <c r="AK81" s="2763"/>
      <c r="AL81" s="1747"/>
    </row>
    <row r="82" spans="1:38" ht="30" customHeight="1">
      <c r="A82" s="2764"/>
      <c r="B82" s="2765"/>
      <c r="C82" s="638"/>
      <c r="D82" s="820"/>
      <c r="E82" s="820"/>
      <c r="F82" s="820"/>
      <c r="G82" s="820"/>
      <c r="H82" s="820"/>
      <c r="I82" s="820"/>
      <c r="J82" s="820"/>
      <c r="K82" s="820"/>
      <c r="L82" s="820"/>
      <c r="M82" s="820"/>
      <c r="N82" s="820"/>
      <c r="O82" s="820"/>
      <c r="P82" s="820"/>
      <c r="Q82" s="820"/>
      <c r="R82" s="820"/>
      <c r="S82" s="820"/>
      <c r="T82" s="820"/>
      <c r="U82" s="820"/>
      <c r="V82" s="820"/>
      <c r="W82" s="820"/>
      <c r="X82" s="820"/>
      <c r="Y82" s="820"/>
      <c r="Z82" s="820"/>
      <c r="AA82" s="820"/>
      <c r="AB82" s="820"/>
      <c r="AC82" s="820"/>
      <c r="AD82" s="820"/>
      <c r="AE82" s="820"/>
      <c r="AF82" s="820"/>
      <c r="AG82" s="820"/>
      <c r="AH82" s="820"/>
      <c r="AI82" s="820"/>
      <c r="AJ82" s="820"/>
      <c r="AK82" s="2763"/>
      <c r="AL82" s="1747"/>
    </row>
    <row r="83" spans="1:38" ht="30" customHeight="1">
      <c r="A83" s="2764"/>
      <c r="B83" s="2765"/>
      <c r="C83" s="638"/>
      <c r="D83" s="820"/>
      <c r="E83" s="820"/>
      <c r="F83" s="820"/>
      <c r="G83" s="820"/>
      <c r="H83" s="820"/>
      <c r="I83" s="820"/>
      <c r="J83" s="820"/>
      <c r="K83" s="820"/>
      <c r="L83" s="820"/>
      <c r="M83" s="820"/>
      <c r="N83" s="820"/>
      <c r="O83" s="820"/>
      <c r="P83" s="820"/>
      <c r="Q83" s="820"/>
      <c r="R83" s="820"/>
      <c r="S83" s="820"/>
      <c r="T83" s="820"/>
      <c r="U83" s="820"/>
      <c r="V83" s="820"/>
      <c r="W83" s="820"/>
      <c r="X83" s="820"/>
      <c r="Y83" s="820"/>
      <c r="Z83" s="820"/>
      <c r="AA83" s="820"/>
      <c r="AB83" s="820"/>
      <c r="AC83" s="820"/>
      <c r="AD83" s="820"/>
      <c r="AE83" s="820"/>
      <c r="AF83" s="820"/>
      <c r="AG83" s="820"/>
      <c r="AH83" s="820"/>
      <c r="AI83" s="820"/>
      <c r="AJ83" s="820"/>
      <c r="AK83" s="2763"/>
      <c r="AL83" s="1747"/>
    </row>
    <row r="84" spans="1:38" ht="30" customHeight="1">
      <c r="A84" s="2764"/>
      <c r="B84" s="2765"/>
      <c r="C84" s="638"/>
      <c r="D84" s="820"/>
      <c r="E84" s="820"/>
      <c r="F84" s="820"/>
      <c r="G84" s="820"/>
      <c r="H84" s="820"/>
      <c r="I84" s="820"/>
      <c r="J84" s="820"/>
      <c r="K84" s="820"/>
      <c r="L84" s="820"/>
      <c r="M84" s="820"/>
      <c r="N84" s="820"/>
      <c r="O84" s="820"/>
      <c r="P84" s="820"/>
      <c r="Q84" s="820"/>
      <c r="R84" s="820"/>
      <c r="S84" s="820"/>
      <c r="T84" s="820"/>
      <c r="U84" s="820"/>
      <c r="V84" s="820"/>
      <c r="W84" s="820"/>
      <c r="X84" s="820"/>
      <c r="Y84" s="820"/>
      <c r="Z84" s="820"/>
      <c r="AA84" s="820"/>
      <c r="AB84" s="820"/>
      <c r="AC84" s="820"/>
      <c r="AD84" s="820"/>
      <c r="AE84" s="820"/>
      <c r="AF84" s="820"/>
      <c r="AG84" s="820"/>
      <c r="AH84" s="820"/>
      <c r="AI84" s="820"/>
      <c r="AJ84" s="820"/>
      <c r="AK84" s="2763"/>
      <c r="AL84" s="1747"/>
    </row>
    <row r="85" spans="1:38" ht="30" customHeight="1">
      <c r="A85" s="2766"/>
      <c r="B85" s="2762"/>
      <c r="C85" s="638"/>
      <c r="D85" s="820"/>
      <c r="E85" s="820"/>
      <c r="F85" s="820"/>
      <c r="G85" s="820"/>
      <c r="H85" s="820"/>
      <c r="I85" s="820"/>
      <c r="J85" s="820"/>
      <c r="K85" s="820"/>
      <c r="L85" s="820"/>
      <c r="M85" s="820"/>
      <c r="N85" s="820"/>
      <c r="O85" s="820"/>
      <c r="P85" s="820"/>
      <c r="Q85" s="820"/>
      <c r="R85" s="820"/>
      <c r="S85" s="820"/>
      <c r="T85" s="820"/>
      <c r="U85" s="820"/>
      <c r="V85" s="820"/>
      <c r="W85" s="820"/>
      <c r="X85" s="820"/>
      <c r="Y85" s="820"/>
      <c r="Z85" s="820"/>
      <c r="AA85" s="820"/>
      <c r="AB85" s="820"/>
      <c r="AC85" s="820"/>
      <c r="AD85" s="820"/>
      <c r="AE85" s="820"/>
      <c r="AF85" s="820"/>
      <c r="AG85" s="820"/>
      <c r="AH85" s="820"/>
      <c r="AI85" s="820"/>
      <c r="AJ85" s="820"/>
      <c r="AK85" s="2763"/>
      <c r="AL85" s="1747"/>
    </row>
    <row r="86" spans="1:38" ht="30" customHeight="1">
      <c r="A86" s="2766"/>
      <c r="B86" s="2762"/>
      <c r="C86" s="638"/>
      <c r="D86" s="820"/>
      <c r="E86" s="820"/>
      <c r="F86" s="820"/>
      <c r="G86" s="820"/>
      <c r="H86" s="820"/>
      <c r="I86" s="820"/>
      <c r="J86" s="820"/>
      <c r="K86" s="820"/>
      <c r="L86" s="820"/>
      <c r="M86" s="820"/>
      <c r="N86" s="820"/>
      <c r="O86" s="820"/>
      <c r="P86" s="820"/>
      <c r="Q86" s="820"/>
      <c r="R86" s="820"/>
      <c r="S86" s="820"/>
      <c r="T86" s="820"/>
      <c r="U86" s="820"/>
      <c r="V86" s="820"/>
      <c r="W86" s="820"/>
      <c r="X86" s="820"/>
      <c r="Y86" s="820"/>
      <c r="Z86" s="820"/>
      <c r="AA86" s="820"/>
      <c r="AB86" s="820"/>
      <c r="AC86" s="820"/>
      <c r="AD86" s="820"/>
      <c r="AE86" s="820"/>
      <c r="AF86" s="820"/>
      <c r="AG86" s="820"/>
      <c r="AH86" s="820"/>
      <c r="AI86" s="820"/>
      <c r="AJ86" s="820"/>
      <c r="AK86" s="2763"/>
      <c r="AL86" s="1747"/>
    </row>
    <row r="87" spans="1:38" ht="30" customHeight="1">
      <c r="A87" s="2766"/>
      <c r="B87" s="2762"/>
      <c r="C87" s="638"/>
      <c r="D87" s="820"/>
      <c r="E87" s="820"/>
      <c r="F87" s="820"/>
      <c r="G87" s="820"/>
      <c r="H87" s="820"/>
      <c r="I87" s="820"/>
      <c r="J87" s="820"/>
      <c r="K87" s="820"/>
      <c r="L87" s="820"/>
      <c r="M87" s="820"/>
      <c r="N87" s="820"/>
      <c r="O87" s="820"/>
      <c r="P87" s="820"/>
      <c r="Q87" s="820"/>
      <c r="R87" s="820"/>
      <c r="S87" s="820"/>
      <c r="T87" s="820"/>
      <c r="U87" s="820"/>
      <c r="V87" s="820"/>
      <c r="W87" s="820"/>
      <c r="X87" s="820"/>
      <c r="Y87" s="820"/>
      <c r="Z87" s="820"/>
      <c r="AA87" s="820"/>
      <c r="AB87" s="820"/>
      <c r="AC87" s="820"/>
      <c r="AD87" s="820"/>
      <c r="AE87" s="820"/>
      <c r="AF87" s="820"/>
      <c r="AG87" s="820"/>
      <c r="AH87" s="820"/>
      <c r="AI87" s="820"/>
      <c r="AJ87" s="820"/>
      <c r="AK87" s="2763"/>
      <c r="AL87" s="1747"/>
    </row>
    <row r="88" spans="1:38" ht="30" customHeight="1">
      <c r="A88" s="2766"/>
      <c r="B88" s="2762"/>
      <c r="C88" s="638"/>
      <c r="D88" s="820"/>
      <c r="E88" s="820"/>
      <c r="F88" s="820"/>
      <c r="G88" s="820"/>
      <c r="H88" s="820"/>
      <c r="I88" s="820"/>
      <c r="J88" s="820"/>
      <c r="K88" s="820"/>
      <c r="L88" s="820"/>
      <c r="M88" s="820"/>
      <c r="N88" s="820"/>
      <c r="O88" s="820"/>
      <c r="P88" s="820"/>
      <c r="Q88" s="820"/>
      <c r="R88" s="820"/>
      <c r="S88" s="820"/>
      <c r="T88" s="820"/>
      <c r="U88" s="820"/>
      <c r="V88" s="820"/>
      <c r="W88" s="820"/>
      <c r="X88" s="820"/>
      <c r="Y88" s="820"/>
      <c r="Z88" s="820"/>
      <c r="AA88" s="820"/>
      <c r="AB88" s="820"/>
      <c r="AC88" s="820"/>
      <c r="AD88" s="820"/>
      <c r="AE88" s="820"/>
      <c r="AF88" s="820"/>
      <c r="AG88" s="820"/>
      <c r="AH88" s="820"/>
      <c r="AI88" s="820"/>
      <c r="AJ88" s="820"/>
      <c r="AK88" s="2763"/>
      <c r="AL88" s="1747"/>
    </row>
    <row r="89" spans="1:38" ht="30" customHeight="1">
      <c r="A89" s="2766"/>
      <c r="B89" s="2762"/>
      <c r="C89" s="638"/>
      <c r="D89" s="820"/>
      <c r="E89" s="820"/>
      <c r="F89" s="820"/>
      <c r="G89" s="820"/>
      <c r="H89" s="820"/>
      <c r="I89" s="820"/>
      <c r="J89" s="820"/>
      <c r="K89" s="820"/>
      <c r="L89" s="820"/>
      <c r="M89" s="820"/>
      <c r="N89" s="820"/>
      <c r="O89" s="820"/>
      <c r="P89" s="820"/>
      <c r="Q89" s="820"/>
      <c r="R89" s="820"/>
      <c r="S89" s="820"/>
      <c r="T89" s="820"/>
      <c r="U89" s="820"/>
      <c r="V89" s="820"/>
      <c r="W89" s="820"/>
      <c r="X89" s="820"/>
      <c r="Y89" s="820"/>
      <c r="Z89" s="820"/>
      <c r="AA89" s="820"/>
      <c r="AB89" s="820"/>
      <c r="AC89" s="820"/>
      <c r="AD89" s="820"/>
      <c r="AE89" s="820"/>
      <c r="AF89" s="820"/>
      <c r="AG89" s="820"/>
      <c r="AH89" s="820"/>
      <c r="AI89" s="820"/>
      <c r="AJ89" s="820"/>
      <c r="AK89" s="2763"/>
      <c r="AL89" s="1747"/>
    </row>
    <row r="90" spans="1:38" ht="30" customHeight="1">
      <c r="A90" s="2766"/>
      <c r="B90" s="2762"/>
      <c r="C90" s="638"/>
      <c r="D90" s="820"/>
      <c r="E90" s="820"/>
      <c r="F90" s="820"/>
      <c r="G90" s="820"/>
      <c r="H90" s="820"/>
      <c r="I90" s="820"/>
      <c r="J90" s="820"/>
      <c r="K90" s="820"/>
      <c r="L90" s="820"/>
      <c r="M90" s="820"/>
      <c r="N90" s="820"/>
      <c r="O90" s="820"/>
      <c r="P90" s="820"/>
      <c r="Q90" s="820"/>
      <c r="R90" s="820"/>
      <c r="S90" s="820"/>
      <c r="T90" s="820"/>
      <c r="U90" s="820"/>
      <c r="V90" s="820"/>
      <c r="W90" s="820"/>
      <c r="X90" s="820"/>
      <c r="Y90" s="820"/>
      <c r="Z90" s="820"/>
      <c r="AA90" s="820"/>
      <c r="AB90" s="820"/>
      <c r="AC90" s="820"/>
      <c r="AD90" s="820"/>
      <c r="AE90" s="820"/>
      <c r="AF90" s="820"/>
      <c r="AG90" s="820"/>
      <c r="AH90" s="820"/>
      <c r="AI90" s="820"/>
      <c r="AJ90" s="820"/>
      <c r="AK90" s="2763"/>
      <c r="AL90" s="1747"/>
    </row>
    <row r="91" spans="1:38" ht="30" customHeight="1">
      <c r="A91" s="2766"/>
      <c r="B91" s="2762"/>
      <c r="C91" s="638"/>
      <c r="D91" s="820"/>
      <c r="E91" s="820"/>
      <c r="F91" s="820"/>
      <c r="G91" s="820"/>
      <c r="H91" s="820"/>
      <c r="I91" s="820"/>
      <c r="J91" s="820"/>
      <c r="K91" s="820"/>
      <c r="L91" s="820"/>
      <c r="M91" s="820"/>
      <c r="N91" s="820"/>
      <c r="O91" s="820"/>
      <c r="P91" s="820"/>
      <c r="Q91" s="820"/>
      <c r="R91" s="820"/>
      <c r="S91" s="820"/>
      <c r="T91" s="820"/>
      <c r="U91" s="820"/>
      <c r="V91" s="820"/>
      <c r="W91" s="820"/>
      <c r="X91" s="820"/>
      <c r="Y91" s="820"/>
      <c r="Z91" s="820"/>
      <c r="AA91" s="820"/>
      <c r="AB91" s="820"/>
      <c r="AC91" s="820"/>
      <c r="AD91" s="820"/>
      <c r="AE91" s="820"/>
      <c r="AF91" s="820"/>
      <c r="AG91" s="820"/>
      <c r="AH91" s="820"/>
      <c r="AI91" s="820"/>
      <c r="AJ91" s="820"/>
      <c r="AK91" s="2763"/>
      <c r="AL91" s="1747"/>
    </row>
    <row r="92" spans="1:38" ht="30" customHeight="1">
      <c r="A92" s="2766"/>
      <c r="B92" s="2762"/>
      <c r="C92" s="638"/>
      <c r="D92" s="820"/>
      <c r="E92" s="820"/>
      <c r="F92" s="820"/>
      <c r="G92" s="820"/>
      <c r="H92" s="820"/>
      <c r="I92" s="820"/>
      <c r="J92" s="820"/>
      <c r="K92" s="820"/>
      <c r="L92" s="820"/>
      <c r="M92" s="820"/>
      <c r="N92" s="820"/>
      <c r="O92" s="820"/>
      <c r="P92" s="820"/>
      <c r="Q92" s="820"/>
      <c r="R92" s="820"/>
      <c r="S92" s="820"/>
      <c r="T92" s="820"/>
      <c r="U92" s="820"/>
      <c r="V92" s="820"/>
      <c r="W92" s="820"/>
      <c r="X92" s="820"/>
      <c r="Y92" s="820"/>
      <c r="Z92" s="820"/>
      <c r="AA92" s="820"/>
      <c r="AB92" s="820"/>
      <c r="AC92" s="820"/>
      <c r="AD92" s="820"/>
      <c r="AE92" s="820"/>
      <c r="AF92" s="820"/>
      <c r="AG92" s="820"/>
      <c r="AH92" s="820"/>
      <c r="AI92" s="820"/>
      <c r="AJ92" s="820"/>
      <c r="AK92" s="2763"/>
      <c r="AL92" s="1747"/>
    </row>
    <row r="93" spans="1:38" ht="30" customHeight="1">
      <c r="A93" s="2766"/>
      <c r="B93" s="2762"/>
      <c r="C93" s="638"/>
      <c r="D93" s="820"/>
      <c r="E93" s="820"/>
      <c r="F93" s="820"/>
      <c r="G93" s="820"/>
      <c r="H93" s="820"/>
      <c r="I93" s="820"/>
      <c r="J93" s="820"/>
      <c r="K93" s="820"/>
      <c r="L93" s="820"/>
      <c r="M93" s="820"/>
      <c r="N93" s="820"/>
      <c r="O93" s="820"/>
      <c r="P93" s="820"/>
      <c r="Q93" s="820"/>
      <c r="R93" s="820"/>
      <c r="S93" s="820"/>
      <c r="T93" s="820"/>
      <c r="U93" s="820"/>
      <c r="V93" s="820"/>
      <c r="W93" s="820"/>
      <c r="X93" s="820"/>
      <c r="Y93" s="820"/>
      <c r="Z93" s="820"/>
      <c r="AA93" s="820"/>
      <c r="AB93" s="820"/>
      <c r="AC93" s="820"/>
      <c r="AD93" s="820"/>
      <c r="AE93" s="820"/>
      <c r="AF93" s="820"/>
      <c r="AG93" s="820"/>
      <c r="AH93" s="820"/>
      <c r="AI93" s="820"/>
      <c r="AJ93" s="820"/>
      <c r="AK93" s="2763"/>
      <c r="AL93" s="1747"/>
    </row>
    <row r="94" spans="1:38" ht="30" customHeight="1">
      <c r="A94" s="2766"/>
      <c r="B94" s="2762"/>
      <c r="C94" s="638"/>
      <c r="D94" s="820"/>
      <c r="E94" s="820"/>
      <c r="F94" s="820"/>
      <c r="G94" s="820"/>
      <c r="H94" s="820"/>
      <c r="I94" s="820"/>
      <c r="J94" s="820"/>
      <c r="K94" s="820"/>
      <c r="L94" s="820"/>
      <c r="M94" s="820"/>
      <c r="N94" s="820"/>
      <c r="O94" s="820"/>
      <c r="P94" s="820"/>
      <c r="Q94" s="820"/>
      <c r="R94" s="820"/>
      <c r="S94" s="820"/>
      <c r="T94" s="820"/>
      <c r="U94" s="820"/>
      <c r="V94" s="820"/>
      <c r="W94" s="820"/>
      <c r="X94" s="820"/>
      <c r="Y94" s="820"/>
      <c r="Z94" s="820"/>
      <c r="AA94" s="820"/>
      <c r="AB94" s="820"/>
      <c r="AC94" s="820"/>
      <c r="AD94" s="820"/>
      <c r="AE94" s="820"/>
      <c r="AF94" s="820"/>
      <c r="AG94" s="820"/>
      <c r="AH94" s="820"/>
      <c r="AI94" s="820"/>
      <c r="AJ94" s="820"/>
      <c r="AK94" s="2763"/>
      <c r="AL94" s="1747"/>
    </row>
    <row r="95" spans="1:38" ht="30" customHeight="1">
      <c r="A95" s="2766"/>
      <c r="B95" s="2762"/>
      <c r="C95" s="638"/>
      <c r="D95" s="820"/>
      <c r="E95" s="820"/>
      <c r="F95" s="820"/>
      <c r="G95" s="820"/>
      <c r="H95" s="820"/>
      <c r="I95" s="820"/>
      <c r="J95" s="820"/>
      <c r="K95" s="820"/>
      <c r="L95" s="820"/>
      <c r="M95" s="820"/>
      <c r="N95" s="820"/>
      <c r="O95" s="820"/>
      <c r="P95" s="820"/>
      <c r="Q95" s="820"/>
      <c r="R95" s="820"/>
      <c r="S95" s="820"/>
      <c r="T95" s="820"/>
      <c r="U95" s="820"/>
      <c r="V95" s="820"/>
      <c r="W95" s="820"/>
      <c r="X95" s="820"/>
      <c r="Y95" s="820"/>
      <c r="Z95" s="820"/>
      <c r="AA95" s="820"/>
      <c r="AB95" s="820"/>
      <c r="AC95" s="820"/>
      <c r="AD95" s="820"/>
      <c r="AE95" s="820"/>
      <c r="AF95" s="820"/>
      <c r="AG95" s="820"/>
      <c r="AH95" s="820"/>
      <c r="AI95" s="820"/>
      <c r="AJ95" s="820"/>
      <c r="AK95" s="2763"/>
      <c r="AL95" s="1747"/>
    </row>
    <row r="96" spans="1:38" ht="30" customHeight="1">
      <c r="A96" s="2766"/>
      <c r="B96" s="2762"/>
      <c r="C96" s="638"/>
      <c r="D96" s="820"/>
      <c r="E96" s="820"/>
      <c r="F96" s="820"/>
      <c r="G96" s="820"/>
      <c r="H96" s="820"/>
      <c r="I96" s="820"/>
      <c r="J96" s="820"/>
      <c r="K96" s="820"/>
      <c r="L96" s="820"/>
      <c r="M96" s="820"/>
      <c r="N96" s="820"/>
      <c r="O96" s="820"/>
      <c r="P96" s="820"/>
      <c r="Q96" s="820"/>
      <c r="R96" s="820"/>
      <c r="S96" s="820"/>
      <c r="T96" s="820"/>
      <c r="U96" s="820"/>
      <c r="V96" s="820"/>
      <c r="W96" s="820"/>
      <c r="X96" s="820"/>
      <c r="Y96" s="820"/>
      <c r="Z96" s="820"/>
      <c r="AA96" s="820"/>
      <c r="AB96" s="820"/>
      <c r="AC96" s="820"/>
      <c r="AD96" s="820"/>
      <c r="AE96" s="820"/>
      <c r="AF96" s="820"/>
      <c r="AG96" s="820"/>
      <c r="AH96" s="820"/>
      <c r="AI96" s="820"/>
      <c r="AJ96" s="820"/>
      <c r="AK96" s="2763"/>
      <c r="AL96" s="1747"/>
    </row>
    <row r="97" spans="1:38" ht="30" customHeight="1">
      <c r="A97" s="2766"/>
      <c r="B97" s="2762"/>
      <c r="C97" s="638"/>
      <c r="D97" s="820"/>
      <c r="E97" s="820"/>
      <c r="F97" s="820"/>
      <c r="G97" s="820"/>
      <c r="H97" s="820"/>
      <c r="I97" s="820"/>
      <c r="J97" s="820"/>
      <c r="K97" s="820"/>
      <c r="L97" s="820"/>
      <c r="M97" s="820"/>
      <c r="N97" s="820"/>
      <c r="O97" s="820"/>
      <c r="P97" s="820"/>
      <c r="Q97" s="820"/>
      <c r="R97" s="820"/>
      <c r="S97" s="820"/>
      <c r="T97" s="820"/>
      <c r="U97" s="820"/>
      <c r="V97" s="820"/>
      <c r="W97" s="820"/>
      <c r="X97" s="820"/>
      <c r="Y97" s="820"/>
      <c r="Z97" s="820"/>
      <c r="AA97" s="820"/>
      <c r="AB97" s="820"/>
      <c r="AC97" s="820"/>
      <c r="AD97" s="820"/>
      <c r="AE97" s="820"/>
      <c r="AF97" s="820"/>
      <c r="AG97" s="820"/>
      <c r="AH97" s="820"/>
      <c r="AI97" s="820"/>
      <c r="AJ97" s="820"/>
      <c r="AK97" s="2763"/>
      <c r="AL97" s="1747"/>
    </row>
    <row r="98" spans="1:38" ht="30" customHeight="1">
      <c r="A98" s="2766"/>
      <c r="B98" s="2762"/>
      <c r="C98" s="638"/>
      <c r="D98" s="820"/>
      <c r="E98" s="820"/>
      <c r="F98" s="820"/>
      <c r="G98" s="820"/>
      <c r="H98" s="820"/>
      <c r="I98" s="820"/>
      <c r="J98" s="820"/>
      <c r="K98" s="820"/>
      <c r="L98" s="820"/>
      <c r="M98" s="820"/>
      <c r="N98" s="820"/>
      <c r="O98" s="820"/>
      <c r="P98" s="820"/>
      <c r="Q98" s="820"/>
      <c r="R98" s="820"/>
      <c r="S98" s="820"/>
      <c r="T98" s="820"/>
      <c r="U98" s="820"/>
      <c r="V98" s="820"/>
      <c r="W98" s="820"/>
      <c r="X98" s="820"/>
      <c r="Y98" s="820"/>
      <c r="Z98" s="820"/>
      <c r="AA98" s="820"/>
      <c r="AB98" s="820"/>
      <c r="AC98" s="820"/>
      <c r="AD98" s="820"/>
      <c r="AE98" s="820"/>
      <c r="AF98" s="820"/>
      <c r="AG98" s="820"/>
      <c r="AH98" s="820"/>
      <c r="AI98" s="820"/>
      <c r="AJ98" s="820"/>
      <c r="AK98" s="2763"/>
      <c r="AL98" s="1747"/>
    </row>
    <row r="99" spans="1:38" ht="30" customHeight="1">
      <c r="A99" s="2766"/>
      <c r="B99" s="2762"/>
      <c r="C99" s="638"/>
      <c r="D99" s="820"/>
      <c r="E99" s="820"/>
      <c r="F99" s="820"/>
      <c r="G99" s="820"/>
      <c r="H99" s="820"/>
      <c r="I99" s="820"/>
      <c r="J99" s="820"/>
      <c r="K99" s="820"/>
      <c r="L99" s="820"/>
      <c r="M99" s="820"/>
      <c r="N99" s="820"/>
      <c r="O99" s="820"/>
      <c r="P99" s="820"/>
      <c r="Q99" s="820"/>
      <c r="R99" s="820"/>
      <c r="S99" s="820"/>
      <c r="T99" s="820"/>
      <c r="U99" s="820"/>
      <c r="V99" s="820"/>
      <c r="W99" s="820"/>
      <c r="X99" s="820"/>
      <c r="Y99" s="820"/>
      <c r="Z99" s="820"/>
      <c r="AA99" s="820"/>
      <c r="AB99" s="820"/>
      <c r="AC99" s="820"/>
      <c r="AD99" s="820"/>
      <c r="AE99" s="820"/>
      <c r="AF99" s="820"/>
      <c r="AG99" s="820"/>
      <c r="AH99" s="820"/>
      <c r="AI99" s="820"/>
      <c r="AJ99" s="820"/>
      <c r="AK99" s="2763"/>
      <c r="AL99" s="1747"/>
    </row>
    <row r="100" spans="1:38" ht="30" customHeight="1">
      <c r="A100" s="2766"/>
      <c r="B100" s="2762"/>
      <c r="C100" s="638"/>
      <c r="D100" s="820"/>
      <c r="E100" s="820"/>
      <c r="F100" s="820"/>
      <c r="G100" s="820"/>
      <c r="H100" s="820"/>
      <c r="I100" s="820"/>
      <c r="J100" s="820"/>
      <c r="K100" s="820"/>
      <c r="L100" s="820"/>
      <c r="M100" s="820"/>
      <c r="N100" s="820"/>
      <c r="O100" s="820"/>
      <c r="P100" s="820"/>
      <c r="Q100" s="820"/>
      <c r="R100" s="820"/>
      <c r="S100" s="820"/>
      <c r="T100" s="820"/>
      <c r="U100" s="820"/>
      <c r="V100" s="820"/>
      <c r="W100" s="820"/>
      <c r="X100" s="820"/>
      <c r="Y100" s="820"/>
      <c r="Z100" s="820"/>
      <c r="AA100" s="820"/>
      <c r="AB100" s="820"/>
      <c r="AC100" s="820"/>
      <c r="AD100" s="820"/>
      <c r="AE100" s="820"/>
      <c r="AF100" s="820"/>
      <c r="AG100" s="820"/>
      <c r="AH100" s="820"/>
      <c r="AI100" s="820"/>
      <c r="AJ100" s="820"/>
      <c r="AK100" s="2763"/>
      <c r="AL100" s="1747"/>
    </row>
    <row r="101" spans="1:38" ht="30" customHeight="1">
      <c r="A101" s="2766"/>
      <c r="B101" s="2762"/>
      <c r="C101" s="638"/>
      <c r="D101" s="820"/>
      <c r="E101" s="820"/>
      <c r="F101" s="820"/>
      <c r="G101" s="820"/>
      <c r="H101" s="820"/>
      <c r="I101" s="820"/>
      <c r="J101" s="820"/>
      <c r="K101" s="820"/>
      <c r="L101" s="820"/>
      <c r="M101" s="820"/>
      <c r="N101" s="820"/>
      <c r="O101" s="820"/>
      <c r="P101" s="820"/>
      <c r="Q101" s="820"/>
      <c r="R101" s="820"/>
      <c r="S101" s="820"/>
      <c r="T101" s="820"/>
      <c r="U101" s="820"/>
      <c r="V101" s="820"/>
      <c r="W101" s="820"/>
      <c r="X101" s="820"/>
      <c r="Y101" s="820"/>
      <c r="Z101" s="820"/>
      <c r="AA101" s="820"/>
      <c r="AB101" s="820"/>
      <c r="AC101" s="820"/>
      <c r="AD101" s="820"/>
      <c r="AE101" s="820"/>
      <c r="AF101" s="820"/>
      <c r="AG101" s="820"/>
      <c r="AH101" s="820"/>
      <c r="AI101" s="820"/>
      <c r="AJ101" s="820"/>
      <c r="AK101" s="2763"/>
      <c r="AL101" s="1747"/>
    </row>
    <row r="102" spans="1:38" ht="30" customHeight="1">
      <c r="A102" s="2766"/>
      <c r="B102" s="2762"/>
      <c r="C102" s="638"/>
      <c r="D102" s="820"/>
      <c r="E102" s="820"/>
      <c r="F102" s="820"/>
      <c r="G102" s="820"/>
      <c r="H102" s="820"/>
      <c r="I102" s="820"/>
      <c r="J102" s="820"/>
      <c r="K102" s="820"/>
      <c r="L102" s="820"/>
      <c r="M102" s="820"/>
      <c r="N102" s="820"/>
      <c r="O102" s="820"/>
      <c r="P102" s="820"/>
      <c r="Q102" s="820"/>
      <c r="R102" s="820"/>
      <c r="S102" s="820"/>
      <c r="T102" s="820"/>
      <c r="U102" s="820"/>
      <c r="V102" s="820"/>
      <c r="W102" s="820"/>
      <c r="X102" s="820"/>
      <c r="Y102" s="820"/>
      <c r="Z102" s="820"/>
      <c r="AA102" s="820"/>
      <c r="AB102" s="820"/>
      <c r="AC102" s="820"/>
      <c r="AD102" s="820"/>
      <c r="AE102" s="820"/>
      <c r="AF102" s="820"/>
      <c r="AG102" s="820"/>
      <c r="AH102" s="820"/>
      <c r="AI102" s="820"/>
      <c r="AJ102" s="820"/>
      <c r="AK102" s="2763"/>
      <c r="AL102" s="1747"/>
    </row>
    <row r="103" spans="1:38" ht="30" customHeight="1">
      <c r="A103" s="2766"/>
      <c r="B103" s="2762"/>
      <c r="C103" s="638"/>
      <c r="D103" s="820"/>
      <c r="E103" s="820"/>
      <c r="F103" s="820"/>
      <c r="G103" s="820"/>
      <c r="H103" s="820"/>
      <c r="I103" s="820"/>
      <c r="J103" s="820"/>
      <c r="K103" s="820"/>
      <c r="L103" s="820"/>
      <c r="M103" s="820"/>
      <c r="N103" s="820"/>
      <c r="O103" s="820"/>
      <c r="P103" s="820"/>
      <c r="Q103" s="820"/>
      <c r="R103" s="820"/>
      <c r="S103" s="820"/>
      <c r="T103" s="820"/>
      <c r="U103" s="820"/>
      <c r="V103" s="820"/>
      <c r="W103" s="820"/>
      <c r="X103" s="820"/>
      <c r="Y103" s="820"/>
      <c r="Z103" s="820"/>
      <c r="AA103" s="820"/>
      <c r="AB103" s="820"/>
      <c r="AC103" s="820"/>
      <c r="AD103" s="820"/>
      <c r="AE103" s="820"/>
      <c r="AF103" s="820"/>
      <c r="AG103" s="820"/>
      <c r="AH103" s="820"/>
      <c r="AI103" s="820"/>
      <c r="AJ103" s="820"/>
      <c r="AK103" s="2763"/>
      <c r="AL103" s="1747"/>
    </row>
    <row r="104" spans="1:38" ht="30" customHeight="1">
      <c r="A104" s="2766"/>
      <c r="B104" s="2762"/>
      <c r="C104" s="638"/>
      <c r="D104" s="820"/>
      <c r="E104" s="820"/>
      <c r="F104" s="820"/>
      <c r="G104" s="820"/>
      <c r="H104" s="820"/>
      <c r="I104" s="820"/>
      <c r="J104" s="820"/>
      <c r="K104" s="820"/>
      <c r="L104" s="820"/>
      <c r="M104" s="820"/>
      <c r="N104" s="820"/>
      <c r="O104" s="820"/>
      <c r="P104" s="820"/>
      <c r="Q104" s="820"/>
      <c r="R104" s="820"/>
      <c r="S104" s="820"/>
      <c r="T104" s="820"/>
      <c r="U104" s="820"/>
      <c r="V104" s="820"/>
      <c r="W104" s="820"/>
      <c r="X104" s="820"/>
      <c r="Y104" s="820"/>
      <c r="Z104" s="820"/>
      <c r="AA104" s="820"/>
      <c r="AB104" s="820"/>
      <c r="AC104" s="820"/>
      <c r="AD104" s="820"/>
      <c r="AE104" s="820"/>
      <c r="AF104" s="820"/>
      <c r="AG104" s="820"/>
      <c r="AH104" s="820"/>
      <c r="AI104" s="820"/>
      <c r="AJ104" s="820"/>
      <c r="AK104" s="2763"/>
      <c r="AL104" s="1747"/>
    </row>
    <row r="105" spans="1:38" ht="30" customHeight="1">
      <c r="A105" s="2766"/>
      <c r="B105" s="2762"/>
      <c r="C105" s="638"/>
      <c r="D105" s="820"/>
      <c r="E105" s="820"/>
      <c r="F105" s="820"/>
      <c r="G105" s="820"/>
      <c r="H105" s="820"/>
      <c r="I105" s="820"/>
      <c r="J105" s="820"/>
      <c r="K105" s="820"/>
      <c r="L105" s="820"/>
      <c r="M105" s="820"/>
      <c r="N105" s="820"/>
      <c r="O105" s="820"/>
      <c r="P105" s="820"/>
      <c r="Q105" s="820"/>
      <c r="R105" s="820"/>
      <c r="S105" s="820"/>
      <c r="T105" s="820"/>
      <c r="U105" s="820"/>
      <c r="V105" s="820"/>
      <c r="W105" s="820"/>
      <c r="X105" s="820"/>
      <c r="Y105" s="820"/>
      <c r="Z105" s="820"/>
      <c r="AA105" s="820"/>
      <c r="AB105" s="820"/>
      <c r="AC105" s="820"/>
      <c r="AD105" s="820"/>
      <c r="AE105" s="820"/>
      <c r="AF105" s="820"/>
      <c r="AG105" s="820"/>
      <c r="AH105" s="820"/>
      <c r="AI105" s="820"/>
      <c r="AJ105" s="820"/>
      <c r="AK105" s="2763"/>
      <c r="AL105" s="1747"/>
    </row>
    <row r="106" spans="1:38" ht="30" customHeight="1">
      <c r="A106" s="2766"/>
      <c r="B106" s="2762"/>
      <c r="C106" s="638"/>
      <c r="D106" s="820"/>
      <c r="E106" s="820"/>
      <c r="F106" s="820"/>
      <c r="G106" s="820"/>
      <c r="H106" s="820"/>
      <c r="I106" s="820"/>
      <c r="J106" s="820"/>
      <c r="K106" s="820"/>
      <c r="L106" s="820"/>
      <c r="M106" s="820"/>
      <c r="N106" s="820"/>
      <c r="O106" s="820"/>
      <c r="P106" s="820"/>
      <c r="Q106" s="820"/>
      <c r="R106" s="820"/>
      <c r="S106" s="820"/>
      <c r="T106" s="820"/>
      <c r="U106" s="820"/>
      <c r="V106" s="820"/>
      <c r="W106" s="820"/>
      <c r="X106" s="820"/>
      <c r="Y106" s="820"/>
      <c r="Z106" s="820"/>
      <c r="AA106" s="820"/>
      <c r="AB106" s="820"/>
      <c r="AC106" s="820"/>
      <c r="AD106" s="820"/>
      <c r="AE106" s="820"/>
      <c r="AF106" s="820"/>
      <c r="AG106" s="820"/>
      <c r="AH106" s="820"/>
      <c r="AI106" s="820"/>
      <c r="AJ106" s="820"/>
      <c r="AK106" s="2763"/>
      <c r="AL106" s="1747"/>
    </row>
    <row r="107" spans="1:38" ht="30" customHeight="1">
      <c r="A107" s="2766"/>
      <c r="B107" s="2762"/>
      <c r="C107" s="638"/>
      <c r="D107" s="820"/>
      <c r="E107" s="820"/>
      <c r="F107" s="820"/>
      <c r="G107" s="820"/>
      <c r="H107" s="820"/>
      <c r="I107" s="820"/>
      <c r="J107" s="820"/>
      <c r="K107" s="820"/>
      <c r="L107" s="820"/>
      <c r="M107" s="820"/>
      <c r="N107" s="820"/>
      <c r="O107" s="820"/>
      <c r="P107" s="820"/>
      <c r="Q107" s="820"/>
      <c r="R107" s="820"/>
      <c r="S107" s="820"/>
      <c r="T107" s="820"/>
      <c r="U107" s="820"/>
      <c r="V107" s="820"/>
      <c r="W107" s="820"/>
      <c r="X107" s="820"/>
      <c r="Y107" s="820"/>
      <c r="Z107" s="820"/>
      <c r="AA107" s="820"/>
      <c r="AB107" s="820"/>
      <c r="AC107" s="820"/>
      <c r="AD107" s="820"/>
      <c r="AE107" s="820"/>
      <c r="AF107" s="820"/>
      <c r="AG107" s="820"/>
      <c r="AH107" s="820"/>
      <c r="AI107" s="820"/>
      <c r="AJ107" s="820"/>
      <c r="AK107" s="2763"/>
      <c r="AL107" s="1747"/>
    </row>
    <row r="108" spans="1:38" ht="30" customHeight="1">
      <c r="A108" s="2766"/>
      <c r="B108" s="2762"/>
      <c r="C108" s="638"/>
      <c r="D108" s="820"/>
      <c r="E108" s="820"/>
      <c r="F108" s="820"/>
      <c r="G108" s="820"/>
      <c r="H108" s="820"/>
      <c r="I108" s="820"/>
      <c r="J108" s="820"/>
      <c r="K108" s="820"/>
      <c r="L108" s="820"/>
      <c r="M108" s="820"/>
      <c r="N108" s="820"/>
      <c r="O108" s="820"/>
      <c r="P108" s="820"/>
      <c r="Q108" s="820"/>
      <c r="R108" s="820"/>
      <c r="S108" s="820"/>
      <c r="T108" s="820"/>
      <c r="U108" s="820"/>
      <c r="V108" s="820"/>
      <c r="W108" s="820"/>
      <c r="X108" s="820"/>
      <c r="Y108" s="820"/>
      <c r="Z108" s="820"/>
      <c r="AA108" s="820"/>
      <c r="AB108" s="820"/>
      <c r="AC108" s="820"/>
      <c r="AD108" s="820"/>
      <c r="AE108" s="820"/>
      <c r="AF108" s="820"/>
      <c r="AG108" s="820"/>
      <c r="AH108" s="820"/>
      <c r="AI108" s="820"/>
      <c r="AJ108" s="820"/>
      <c r="AK108" s="2763"/>
      <c r="AL108" s="1747"/>
    </row>
    <row r="109" spans="1:38" ht="30" customHeight="1">
      <c r="A109" s="2766"/>
      <c r="B109" s="2762"/>
      <c r="C109" s="638"/>
      <c r="D109" s="820"/>
      <c r="E109" s="820"/>
      <c r="F109" s="820"/>
      <c r="G109" s="820"/>
      <c r="H109" s="820"/>
      <c r="I109" s="820"/>
      <c r="J109" s="820"/>
      <c r="K109" s="820"/>
      <c r="L109" s="820"/>
      <c r="M109" s="820"/>
      <c r="N109" s="820"/>
      <c r="O109" s="820"/>
      <c r="P109" s="820"/>
      <c r="Q109" s="820"/>
      <c r="R109" s="820"/>
      <c r="S109" s="820"/>
      <c r="T109" s="820"/>
      <c r="U109" s="820"/>
      <c r="V109" s="820"/>
      <c r="W109" s="820"/>
      <c r="X109" s="820"/>
      <c r="Y109" s="820"/>
      <c r="Z109" s="820"/>
      <c r="AA109" s="820"/>
      <c r="AB109" s="820"/>
      <c r="AC109" s="820"/>
      <c r="AD109" s="820"/>
      <c r="AE109" s="820"/>
      <c r="AF109" s="820"/>
      <c r="AG109" s="820"/>
      <c r="AH109" s="820"/>
      <c r="AI109" s="820"/>
      <c r="AJ109" s="820"/>
      <c r="AK109" s="2763"/>
      <c r="AL109" s="1747"/>
    </row>
    <row r="110" spans="1:38" ht="30" customHeight="1">
      <c r="A110" s="2766"/>
      <c r="B110" s="2762"/>
      <c r="C110" s="638"/>
      <c r="D110" s="820"/>
      <c r="E110" s="820"/>
      <c r="F110" s="820"/>
      <c r="G110" s="820"/>
      <c r="H110" s="820"/>
      <c r="I110" s="820"/>
      <c r="J110" s="820"/>
      <c r="K110" s="820"/>
      <c r="L110" s="820"/>
      <c r="M110" s="820"/>
      <c r="N110" s="820"/>
      <c r="O110" s="820"/>
      <c r="P110" s="820"/>
      <c r="Q110" s="820"/>
      <c r="R110" s="820"/>
      <c r="S110" s="820"/>
      <c r="T110" s="820"/>
      <c r="U110" s="820"/>
      <c r="V110" s="820"/>
      <c r="W110" s="820"/>
      <c r="X110" s="820"/>
      <c r="Y110" s="820"/>
      <c r="Z110" s="820"/>
      <c r="AA110" s="820"/>
      <c r="AB110" s="820"/>
      <c r="AC110" s="820"/>
      <c r="AD110" s="820"/>
      <c r="AE110" s="820"/>
      <c r="AF110" s="820"/>
      <c r="AG110" s="820"/>
      <c r="AH110" s="820"/>
      <c r="AI110" s="820"/>
      <c r="AJ110" s="820"/>
      <c r="AK110" s="2763"/>
      <c r="AL110" s="1747"/>
    </row>
    <row r="111" spans="1:38" ht="30" customHeight="1">
      <c r="A111" s="2766"/>
      <c r="B111" s="2762"/>
      <c r="C111" s="638"/>
      <c r="D111" s="820"/>
      <c r="E111" s="820"/>
      <c r="F111" s="820"/>
      <c r="G111" s="820"/>
      <c r="H111" s="820"/>
      <c r="I111" s="820"/>
      <c r="J111" s="820"/>
      <c r="K111" s="820"/>
      <c r="L111" s="820"/>
      <c r="M111" s="820"/>
      <c r="N111" s="820"/>
      <c r="O111" s="820"/>
      <c r="P111" s="820"/>
      <c r="Q111" s="820"/>
      <c r="R111" s="820"/>
      <c r="S111" s="820"/>
      <c r="T111" s="820"/>
      <c r="U111" s="820"/>
      <c r="V111" s="820"/>
      <c r="W111" s="820"/>
      <c r="X111" s="820"/>
      <c r="Y111" s="820"/>
      <c r="Z111" s="820"/>
      <c r="AA111" s="820"/>
      <c r="AB111" s="820"/>
      <c r="AC111" s="820"/>
      <c r="AD111" s="820"/>
      <c r="AE111" s="820"/>
      <c r="AF111" s="820"/>
      <c r="AG111" s="820"/>
      <c r="AH111" s="820"/>
      <c r="AI111" s="820"/>
      <c r="AJ111" s="820"/>
      <c r="AK111" s="2763"/>
      <c r="AL111" s="1747"/>
    </row>
    <row r="112" spans="1:38" ht="30" customHeight="1">
      <c r="A112" s="2766"/>
      <c r="B112" s="2762"/>
      <c r="C112" s="638"/>
      <c r="D112" s="820"/>
      <c r="E112" s="820"/>
      <c r="F112" s="820"/>
      <c r="G112" s="820"/>
      <c r="H112" s="820"/>
      <c r="I112" s="820"/>
      <c r="J112" s="820"/>
      <c r="K112" s="820"/>
      <c r="L112" s="820"/>
      <c r="M112" s="820"/>
      <c r="N112" s="820"/>
      <c r="O112" s="820"/>
      <c r="P112" s="820"/>
      <c r="Q112" s="820"/>
      <c r="R112" s="820"/>
      <c r="S112" s="820"/>
      <c r="T112" s="820"/>
      <c r="U112" s="820"/>
      <c r="V112" s="820"/>
      <c r="W112" s="820"/>
      <c r="X112" s="820"/>
      <c r="Y112" s="820"/>
      <c r="Z112" s="820"/>
      <c r="AA112" s="820"/>
      <c r="AB112" s="820"/>
      <c r="AC112" s="820"/>
      <c r="AD112" s="820"/>
      <c r="AE112" s="820"/>
      <c r="AF112" s="820"/>
      <c r="AG112" s="820"/>
      <c r="AH112" s="820"/>
      <c r="AI112" s="820"/>
      <c r="AJ112" s="820"/>
      <c r="AK112" s="2763"/>
      <c r="AL112" s="1747"/>
    </row>
    <row r="113" spans="1:38" ht="30" customHeight="1">
      <c r="A113" s="2766"/>
      <c r="B113" s="2762"/>
      <c r="C113" s="638"/>
      <c r="D113" s="820"/>
      <c r="E113" s="820"/>
      <c r="F113" s="820"/>
      <c r="G113" s="820"/>
      <c r="H113" s="820"/>
      <c r="I113" s="820"/>
      <c r="J113" s="820"/>
      <c r="K113" s="820"/>
      <c r="L113" s="820"/>
      <c r="M113" s="820"/>
      <c r="N113" s="820"/>
      <c r="O113" s="820"/>
      <c r="P113" s="820"/>
      <c r="Q113" s="820"/>
      <c r="R113" s="820"/>
      <c r="S113" s="820"/>
      <c r="T113" s="820"/>
      <c r="U113" s="820"/>
      <c r="V113" s="820"/>
      <c r="W113" s="820"/>
      <c r="X113" s="820"/>
      <c r="Y113" s="820"/>
      <c r="Z113" s="820"/>
      <c r="AA113" s="820"/>
      <c r="AB113" s="820"/>
      <c r="AC113" s="820"/>
      <c r="AD113" s="820"/>
      <c r="AE113" s="820"/>
      <c r="AF113" s="820"/>
      <c r="AG113" s="820"/>
      <c r="AH113" s="820"/>
      <c r="AI113" s="820"/>
      <c r="AJ113" s="820"/>
      <c r="AK113" s="2763"/>
      <c r="AL113" s="1747"/>
    </row>
    <row r="114" spans="1:38" ht="30" customHeight="1">
      <c r="A114" s="2766"/>
      <c r="B114" s="2762"/>
      <c r="C114" s="638"/>
      <c r="D114" s="820"/>
      <c r="E114" s="820"/>
      <c r="F114" s="820"/>
      <c r="G114" s="820"/>
      <c r="H114" s="820"/>
      <c r="I114" s="820"/>
      <c r="J114" s="820"/>
      <c r="K114" s="820"/>
      <c r="L114" s="820"/>
      <c r="M114" s="820"/>
      <c r="N114" s="820"/>
      <c r="O114" s="820"/>
      <c r="P114" s="820"/>
      <c r="Q114" s="820"/>
      <c r="R114" s="820"/>
      <c r="S114" s="820"/>
      <c r="T114" s="820"/>
      <c r="U114" s="820"/>
      <c r="V114" s="820"/>
      <c r="W114" s="820"/>
      <c r="X114" s="820"/>
      <c r="Y114" s="820"/>
      <c r="Z114" s="820"/>
      <c r="AA114" s="820"/>
      <c r="AB114" s="820"/>
      <c r="AC114" s="820"/>
      <c r="AD114" s="820"/>
      <c r="AE114" s="820"/>
      <c r="AF114" s="820"/>
      <c r="AG114" s="820"/>
      <c r="AH114" s="820"/>
      <c r="AI114" s="820"/>
      <c r="AJ114" s="820"/>
      <c r="AK114" s="2763"/>
      <c r="AL114" s="1747"/>
    </row>
    <row r="115" spans="1:38" ht="30" customHeight="1">
      <c r="A115" s="2766"/>
      <c r="B115" s="2762"/>
      <c r="C115" s="638"/>
      <c r="D115" s="820"/>
      <c r="E115" s="820"/>
      <c r="F115" s="820"/>
      <c r="G115" s="820"/>
      <c r="H115" s="820"/>
      <c r="I115" s="820"/>
      <c r="J115" s="820"/>
      <c r="K115" s="820"/>
      <c r="L115" s="820"/>
      <c r="M115" s="820"/>
      <c r="N115" s="820"/>
      <c r="O115" s="820"/>
      <c r="P115" s="820"/>
      <c r="Q115" s="820"/>
      <c r="R115" s="820"/>
      <c r="S115" s="820"/>
      <c r="T115" s="820"/>
      <c r="U115" s="820"/>
      <c r="V115" s="820"/>
      <c r="W115" s="820"/>
      <c r="X115" s="820"/>
      <c r="Y115" s="820"/>
      <c r="Z115" s="820"/>
      <c r="AA115" s="820"/>
      <c r="AB115" s="820"/>
      <c r="AC115" s="820"/>
      <c r="AD115" s="820"/>
      <c r="AE115" s="820"/>
      <c r="AF115" s="820"/>
      <c r="AG115" s="820"/>
      <c r="AH115" s="820"/>
      <c r="AI115" s="820"/>
      <c r="AJ115" s="820"/>
      <c r="AK115" s="2763"/>
      <c r="AL115" s="1747"/>
    </row>
    <row r="116" spans="1:38" ht="30" customHeight="1">
      <c r="A116" s="2766"/>
      <c r="B116" s="2762"/>
      <c r="C116" s="638"/>
      <c r="D116" s="820"/>
      <c r="E116" s="820"/>
      <c r="F116" s="820"/>
      <c r="G116" s="820"/>
      <c r="H116" s="820"/>
      <c r="I116" s="820"/>
      <c r="J116" s="820"/>
      <c r="K116" s="820"/>
      <c r="L116" s="820"/>
      <c r="M116" s="820"/>
      <c r="N116" s="820"/>
      <c r="O116" s="820"/>
      <c r="P116" s="820"/>
      <c r="Q116" s="820"/>
      <c r="R116" s="820"/>
      <c r="S116" s="820"/>
      <c r="T116" s="820"/>
      <c r="U116" s="820"/>
      <c r="V116" s="820"/>
      <c r="W116" s="820"/>
      <c r="X116" s="820"/>
      <c r="Y116" s="820"/>
      <c r="Z116" s="820"/>
      <c r="AA116" s="820"/>
      <c r="AB116" s="820"/>
      <c r="AC116" s="820"/>
      <c r="AD116" s="820"/>
      <c r="AE116" s="820"/>
      <c r="AF116" s="820"/>
      <c r="AG116" s="820"/>
      <c r="AH116" s="820"/>
      <c r="AI116" s="820"/>
      <c r="AJ116" s="820"/>
      <c r="AK116" s="2763"/>
      <c r="AL116" s="1747"/>
    </row>
    <row r="117" spans="1:38" ht="30" customHeight="1">
      <c r="A117" s="2766"/>
      <c r="B117" s="2762"/>
      <c r="C117" s="638"/>
      <c r="D117" s="820"/>
      <c r="E117" s="820"/>
      <c r="F117" s="820"/>
      <c r="G117" s="820"/>
      <c r="H117" s="820"/>
      <c r="I117" s="820"/>
      <c r="J117" s="820"/>
      <c r="K117" s="820"/>
      <c r="L117" s="820"/>
      <c r="M117" s="820"/>
      <c r="N117" s="820"/>
      <c r="O117" s="820"/>
      <c r="P117" s="820"/>
      <c r="Q117" s="820"/>
      <c r="R117" s="820"/>
      <c r="S117" s="820"/>
      <c r="T117" s="820"/>
      <c r="U117" s="820"/>
      <c r="V117" s="820"/>
      <c r="W117" s="820"/>
      <c r="X117" s="820"/>
      <c r="Y117" s="820"/>
      <c r="Z117" s="820"/>
      <c r="AA117" s="820"/>
      <c r="AB117" s="820"/>
      <c r="AC117" s="820"/>
      <c r="AD117" s="820"/>
      <c r="AE117" s="820"/>
      <c r="AF117" s="820"/>
      <c r="AG117" s="820"/>
      <c r="AH117" s="820"/>
      <c r="AI117" s="820"/>
      <c r="AJ117" s="820"/>
      <c r="AK117" s="2763"/>
      <c r="AL117" s="1747"/>
    </row>
    <row r="118" spans="1:38" ht="30" customHeight="1">
      <c r="A118" s="2766"/>
      <c r="B118" s="2762"/>
      <c r="C118" s="638"/>
      <c r="D118" s="820"/>
      <c r="E118" s="820"/>
      <c r="F118" s="820"/>
      <c r="G118" s="820"/>
      <c r="H118" s="820"/>
      <c r="I118" s="820"/>
      <c r="J118" s="820"/>
      <c r="K118" s="820"/>
      <c r="L118" s="820"/>
      <c r="M118" s="820"/>
      <c r="N118" s="820"/>
      <c r="O118" s="820"/>
      <c r="P118" s="820"/>
      <c r="Q118" s="820"/>
      <c r="R118" s="820"/>
      <c r="S118" s="820"/>
      <c r="T118" s="820"/>
      <c r="U118" s="820"/>
      <c r="V118" s="820"/>
      <c r="W118" s="820"/>
      <c r="X118" s="820"/>
      <c r="Y118" s="820"/>
      <c r="Z118" s="820"/>
      <c r="AA118" s="820"/>
      <c r="AB118" s="820"/>
      <c r="AC118" s="820"/>
      <c r="AD118" s="820"/>
      <c r="AE118" s="820"/>
      <c r="AF118" s="820"/>
      <c r="AG118" s="820"/>
      <c r="AH118" s="820"/>
      <c r="AI118" s="820"/>
      <c r="AJ118" s="820"/>
      <c r="AK118" s="2763"/>
      <c r="AL118" s="1747"/>
    </row>
    <row r="119" spans="1:38" ht="30" customHeight="1">
      <c r="A119" s="2766"/>
      <c r="B119" s="2762"/>
      <c r="C119" s="638"/>
      <c r="D119" s="820"/>
      <c r="E119" s="820"/>
      <c r="F119" s="820"/>
      <c r="G119" s="820"/>
      <c r="H119" s="820"/>
      <c r="I119" s="820"/>
      <c r="J119" s="820"/>
      <c r="K119" s="820"/>
      <c r="L119" s="820"/>
      <c r="M119" s="820"/>
      <c r="N119" s="820"/>
      <c r="O119" s="820"/>
      <c r="P119" s="820"/>
      <c r="Q119" s="820"/>
      <c r="R119" s="820"/>
      <c r="S119" s="820"/>
      <c r="T119" s="820"/>
      <c r="U119" s="820"/>
      <c r="V119" s="820"/>
      <c r="W119" s="820"/>
      <c r="X119" s="820"/>
      <c r="Y119" s="820"/>
      <c r="Z119" s="820"/>
      <c r="AA119" s="820"/>
      <c r="AB119" s="820"/>
      <c r="AC119" s="820"/>
      <c r="AD119" s="820"/>
      <c r="AE119" s="820"/>
      <c r="AF119" s="820"/>
      <c r="AG119" s="820"/>
      <c r="AH119" s="820"/>
      <c r="AI119" s="820"/>
      <c r="AJ119" s="820"/>
      <c r="AK119" s="2763"/>
      <c r="AL119" s="1747"/>
    </row>
    <row r="120" spans="1:38" ht="30" customHeight="1">
      <c r="A120" s="2766"/>
      <c r="B120" s="2762"/>
      <c r="C120" s="638"/>
      <c r="D120" s="820"/>
      <c r="E120" s="820"/>
      <c r="F120" s="820"/>
      <c r="G120" s="820"/>
      <c r="H120" s="820"/>
      <c r="I120" s="820"/>
      <c r="J120" s="820"/>
      <c r="K120" s="820"/>
      <c r="L120" s="820"/>
      <c r="M120" s="820"/>
      <c r="N120" s="820"/>
      <c r="O120" s="820"/>
      <c r="P120" s="820"/>
      <c r="Q120" s="820"/>
      <c r="R120" s="820"/>
      <c r="S120" s="820"/>
      <c r="T120" s="820"/>
      <c r="U120" s="820"/>
      <c r="V120" s="820"/>
      <c r="W120" s="820"/>
      <c r="X120" s="820"/>
      <c r="Y120" s="820"/>
      <c r="Z120" s="820"/>
      <c r="AA120" s="820"/>
      <c r="AB120" s="820"/>
      <c r="AC120" s="820"/>
      <c r="AD120" s="820"/>
      <c r="AE120" s="820"/>
      <c r="AF120" s="820"/>
      <c r="AG120" s="820"/>
      <c r="AH120" s="820"/>
      <c r="AI120" s="820"/>
      <c r="AJ120" s="820"/>
      <c r="AK120" s="2763"/>
      <c r="AL120" s="1747"/>
    </row>
    <row r="121" spans="1:38" ht="30" customHeight="1">
      <c r="A121" s="2766"/>
      <c r="B121" s="2762"/>
      <c r="C121" s="638"/>
      <c r="D121" s="820"/>
      <c r="E121" s="820"/>
      <c r="F121" s="820"/>
      <c r="G121" s="820"/>
      <c r="H121" s="820"/>
      <c r="I121" s="820"/>
      <c r="J121" s="820"/>
      <c r="K121" s="820"/>
      <c r="L121" s="820"/>
      <c r="M121" s="820"/>
      <c r="N121" s="820"/>
      <c r="O121" s="820"/>
      <c r="P121" s="820"/>
      <c r="Q121" s="820"/>
      <c r="R121" s="820"/>
      <c r="S121" s="820"/>
      <c r="T121" s="820"/>
      <c r="U121" s="820"/>
      <c r="V121" s="820"/>
      <c r="W121" s="820"/>
      <c r="X121" s="820"/>
      <c r="Y121" s="820"/>
      <c r="Z121" s="820"/>
      <c r="AA121" s="820"/>
      <c r="AB121" s="820"/>
      <c r="AC121" s="820"/>
      <c r="AD121" s="820"/>
      <c r="AE121" s="820"/>
      <c r="AF121" s="820"/>
      <c r="AG121" s="820"/>
      <c r="AH121" s="820"/>
      <c r="AI121" s="820"/>
      <c r="AJ121" s="820"/>
      <c r="AK121" s="2763"/>
      <c r="AL121" s="1747"/>
    </row>
    <row r="122" spans="1:38" ht="30" customHeight="1">
      <c r="A122" s="2766"/>
      <c r="B122" s="2762"/>
      <c r="C122" s="638"/>
      <c r="D122" s="820"/>
      <c r="E122" s="820"/>
      <c r="F122" s="820"/>
      <c r="G122" s="820"/>
      <c r="H122" s="820"/>
      <c r="I122" s="820"/>
      <c r="J122" s="820"/>
      <c r="K122" s="820"/>
      <c r="L122" s="820"/>
      <c r="M122" s="820"/>
      <c r="N122" s="820"/>
      <c r="O122" s="820"/>
      <c r="P122" s="820"/>
      <c r="Q122" s="820"/>
      <c r="R122" s="820"/>
      <c r="S122" s="820"/>
      <c r="T122" s="820"/>
      <c r="U122" s="820"/>
      <c r="V122" s="820"/>
      <c r="W122" s="820"/>
      <c r="X122" s="820"/>
      <c r="Y122" s="820"/>
      <c r="Z122" s="820"/>
      <c r="AA122" s="820"/>
      <c r="AB122" s="820"/>
      <c r="AC122" s="820"/>
      <c r="AD122" s="820"/>
      <c r="AE122" s="820"/>
      <c r="AF122" s="820"/>
      <c r="AG122" s="820"/>
      <c r="AH122" s="820"/>
      <c r="AI122" s="820"/>
      <c r="AJ122" s="820"/>
      <c r="AK122" s="2763"/>
      <c r="AL122" s="1747"/>
    </row>
    <row r="123" spans="1:38" ht="30" customHeight="1">
      <c r="A123" s="2766"/>
      <c r="B123" s="2762"/>
      <c r="C123" s="638"/>
      <c r="D123" s="820"/>
      <c r="E123" s="820"/>
      <c r="F123" s="820"/>
      <c r="G123" s="820"/>
      <c r="H123" s="820"/>
      <c r="I123" s="820"/>
      <c r="J123" s="820"/>
      <c r="K123" s="820"/>
      <c r="L123" s="820"/>
      <c r="M123" s="820"/>
      <c r="N123" s="820"/>
      <c r="O123" s="820"/>
      <c r="P123" s="820"/>
      <c r="Q123" s="820"/>
      <c r="R123" s="820"/>
      <c r="S123" s="820"/>
      <c r="T123" s="820"/>
      <c r="U123" s="820"/>
      <c r="V123" s="820"/>
      <c r="W123" s="820"/>
      <c r="X123" s="820"/>
      <c r="Y123" s="820"/>
      <c r="Z123" s="820"/>
      <c r="AA123" s="820"/>
      <c r="AB123" s="820"/>
      <c r="AC123" s="820"/>
      <c r="AD123" s="820"/>
      <c r="AE123" s="820"/>
      <c r="AF123" s="820"/>
      <c r="AG123" s="820"/>
      <c r="AH123" s="820"/>
      <c r="AI123" s="820"/>
      <c r="AJ123" s="820"/>
      <c r="AK123" s="2763"/>
      <c r="AL123" s="1747"/>
    </row>
    <row r="124" spans="1:38" ht="30" customHeight="1">
      <c r="A124" s="2766"/>
      <c r="B124" s="2762"/>
      <c r="C124" s="638"/>
      <c r="D124" s="820"/>
      <c r="E124" s="820"/>
      <c r="F124" s="820"/>
      <c r="G124" s="820"/>
      <c r="H124" s="820"/>
      <c r="I124" s="820"/>
      <c r="J124" s="820"/>
      <c r="K124" s="820"/>
      <c r="L124" s="820"/>
      <c r="M124" s="820"/>
      <c r="N124" s="820"/>
      <c r="O124" s="820"/>
      <c r="P124" s="820"/>
      <c r="Q124" s="820"/>
      <c r="R124" s="820"/>
      <c r="S124" s="820"/>
      <c r="T124" s="820"/>
      <c r="U124" s="820"/>
      <c r="V124" s="820"/>
      <c r="W124" s="820"/>
      <c r="X124" s="820"/>
      <c r="Y124" s="820"/>
      <c r="Z124" s="820"/>
      <c r="AA124" s="820"/>
      <c r="AB124" s="820"/>
      <c r="AC124" s="820"/>
      <c r="AD124" s="820"/>
      <c r="AE124" s="820"/>
      <c r="AF124" s="820"/>
      <c r="AG124" s="820"/>
      <c r="AH124" s="820"/>
      <c r="AI124" s="820"/>
      <c r="AJ124" s="820"/>
      <c r="AK124" s="2763"/>
      <c r="AL124" s="1747"/>
    </row>
    <row r="125" spans="1:38" ht="30" customHeight="1">
      <c r="A125" s="2766"/>
      <c r="B125" s="2762"/>
      <c r="C125" s="638"/>
      <c r="D125" s="820"/>
      <c r="E125" s="820"/>
      <c r="F125" s="820"/>
      <c r="G125" s="820"/>
      <c r="H125" s="820"/>
      <c r="I125" s="820"/>
      <c r="J125" s="820"/>
      <c r="K125" s="820"/>
      <c r="L125" s="820"/>
      <c r="M125" s="820"/>
      <c r="N125" s="820"/>
      <c r="O125" s="820"/>
      <c r="P125" s="820"/>
      <c r="Q125" s="820"/>
      <c r="R125" s="820"/>
      <c r="S125" s="820"/>
      <c r="T125" s="820"/>
      <c r="U125" s="820"/>
      <c r="V125" s="820"/>
      <c r="W125" s="820"/>
      <c r="X125" s="820"/>
      <c r="Y125" s="820"/>
      <c r="Z125" s="820"/>
      <c r="AA125" s="820"/>
      <c r="AB125" s="820"/>
      <c r="AC125" s="820"/>
      <c r="AD125" s="820"/>
      <c r="AE125" s="820"/>
      <c r="AF125" s="820"/>
      <c r="AG125" s="820"/>
      <c r="AH125" s="820"/>
      <c r="AI125" s="820"/>
      <c r="AJ125" s="820"/>
      <c r="AK125" s="2763"/>
      <c r="AL125" s="1747"/>
    </row>
    <row r="126" spans="1:38" ht="30" customHeight="1">
      <c r="A126" s="2766"/>
      <c r="B126" s="2762"/>
      <c r="C126" s="638"/>
      <c r="D126" s="820"/>
      <c r="E126" s="820"/>
      <c r="F126" s="820"/>
      <c r="G126" s="820"/>
      <c r="H126" s="820"/>
      <c r="I126" s="820"/>
      <c r="J126" s="820"/>
      <c r="K126" s="820"/>
      <c r="L126" s="820"/>
      <c r="M126" s="820"/>
      <c r="N126" s="820"/>
      <c r="O126" s="820"/>
      <c r="P126" s="820"/>
      <c r="Q126" s="820"/>
      <c r="R126" s="820"/>
      <c r="S126" s="820"/>
      <c r="T126" s="820"/>
      <c r="U126" s="820"/>
      <c r="V126" s="820"/>
      <c r="W126" s="820"/>
      <c r="X126" s="820"/>
      <c r="Y126" s="820"/>
      <c r="Z126" s="820"/>
      <c r="AA126" s="820"/>
      <c r="AB126" s="820"/>
      <c r="AC126" s="820"/>
      <c r="AD126" s="820"/>
      <c r="AE126" s="820"/>
      <c r="AF126" s="820"/>
      <c r="AG126" s="820"/>
      <c r="AH126" s="820"/>
      <c r="AI126" s="820"/>
      <c r="AJ126" s="820"/>
      <c r="AK126" s="2763"/>
      <c r="AL126" s="1747"/>
    </row>
    <row r="127" spans="1:38" ht="30" customHeight="1">
      <c r="A127" s="2766"/>
      <c r="B127" s="2762"/>
      <c r="C127" s="638"/>
      <c r="D127" s="820"/>
      <c r="E127" s="820"/>
      <c r="F127" s="820"/>
      <c r="G127" s="820"/>
      <c r="H127" s="820"/>
      <c r="I127" s="820"/>
      <c r="J127" s="820"/>
      <c r="K127" s="820"/>
      <c r="L127" s="820"/>
      <c r="M127" s="820"/>
      <c r="N127" s="820"/>
      <c r="O127" s="820"/>
      <c r="P127" s="820"/>
      <c r="Q127" s="820"/>
      <c r="R127" s="820"/>
      <c r="S127" s="820"/>
      <c r="T127" s="820"/>
      <c r="U127" s="820"/>
      <c r="V127" s="820"/>
      <c r="W127" s="820"/>
      <c r="X127" s="820"/>
      <c r="Y127" s="820"/>
      <c r="Z127" s="820"/>
      <c r="AA127" s="820"/>
      <c r="AB127" s="820"/>
      <c r="AC127" s="820"/>
      <c r="AD127" s="820"/>
      <c r="AE127" s="820"/>
      <c r="AF127" s="820"/>
      <c r="AG127" s="820"/>
      <c r="AH127" s="820"/>
      <c r="AI127" s="820"/>
      <c r="AJ127" s="820"/>
      <c r="AK127" s="2763"/>
      <c r="AL127" s="1747"/>
    </row>
    <row r="128" spans="1:38" ht="30" customHeight="1">
      <c r="A128" s="2766"/>
      <c r="B128" s="2762"/>
      <c r="C128" s="638"/>
      <c r="D128" s="820"/>
      <c r="E128" s="820"/>
      <c r="F128" s="820"/>
      <c r="G128" s="820"/>
      <c r="H128" s="820"/>
      <c r="I128" s="820"/>
      <c r="J128" s="820"/>
      <c r="K128" s="820"/>
      <c r="L128" s="820"/>
      <c r="M128" s="820"/>
      <c r="N128" s="820"/>
      <c r="O128" s="820"/>
      <c r="P128" s="820"/>
      <c r="Q128" s="820"/>
      <c r="R128" s="820"/>
      <c r="S128" s="820"/>
      <c r="T128" s="820"/>
      <c r="U128" s="820"/>
      <c r="V128" s="820"/>
      <c r="W128" s="820"/>
      <c r="X128" s="820"/>
      <c r="Y128" s="820"/>
      <c r="Z128" s="820"/>
      <c r="AA128" s="820"/>
      <c r="AB128" s="820"/>
      <c r="AC128" s="820"/>
      <c r="AD128" s="820"/>
      <c r="AE128" s="820"/>
      <c r="AF128" s="820"/>
      <c r="AG128" s="820"/>
      <c r="AH128" s="820"/>
      <c r="AI128" s="820"/>
      <c r="AJ128" s="820"/>
      <c r="AK128" s="2763"/>
      <c r="AL128" s="1747"/>
    </row>
    <row r="129" spans="1:38" ht="30" customHeight="1">
      <c r="A129" s="2766"/>
      <c r="B129" s="2762"/>
      <c r="C129" s="638"/>
      <c r="D129" s="820"/>
      <c r="E129" s="820"/>
      <c r="F129" s="820"/>
      <c r="G129" s="820"/>
      <c r="H129" s="820"/>
      <c r="I129" s="820"/>
      <c r="J129" s="820"/>
      <c r="K129" s="820"/>
      <c r="L129" s="820"/>
      <c r="M129" s="820"/>
      <c r="N129" s="820"/>
      <c r="O129" s="820"/>
      <c r="P129" s="820"/>
      <c r="Q129" s="820"/>
      <c r="R129" s="820"/>
      <c r="S129" s="820"/>
      <c r="T129" s="820"/>
      <c r="U129" s="820"/>
      <c r="V129" s="820"/>
      <c r="W129" s="820"/>
      <c r="X129" s="820"/>
      <c r="Y129" s="820"/>
      <c r="Z129" s="820"/>
      <c r="AA129" s="820"/>
      <c r="AB129" s="820"/>
      <c r="AC129" s="820"/>
      <c r="AD129" s="820"/>
      <c r="AE129" s="820"/>
      <c r="AF129" s="820"/>
      <c r="AG129" s="820"/>
      <c r="AH129" s="820"/>
      <c r="AI129" s="820"/>
      <c r="AJ129" s="820"/>
      <c r="AK129" s="2763"/>
      <c r="AL129" s="1747"/>
    </row>
    <row r="130" spans="1:38" ht="30" customHeight="1">
      <c r="A130" s="2766"/>
      <c r="B130" s="2762"/>
      <c r="C130" s="638"/>
      <c r="D130" s="820"/>
      <c r="E130" s="820"/>
      <c r="F130" s="820"/>
      <c r="G130" s="820"/>
      <c r="H130" s="820"/>
      <c r="I130" s="820"/>
      <c r="J130" s="820"/>
      <c r="K130" s="820"/>
      <c r="L130" s="820"/>
      <c r="M130" s="820"/>
      <c r="N130" s="820"/>
      <c r="O130" s="820"/>
      <c r="P130" s="820"/>
      <c r="Q130" s="820"/>
      <c r="R130" s="820"/>
      <c r="S130" s="820"/>
      <c r="T130" s="820"/>
      <c r="U130" s="820"/>
      <c r="V130" s="820"/>
      <c r="W130" s="820"/>
      <c r="X130" s="820"/>
      <c r="Y130" s="820"/>
      <c r="Z130" s="820"/>
      <c r="AA130" s="820"/>
      <c r="AB130" s="820"/>
      <c r="AC130" s="820"/>
      <c r="AD130" s="820"/>
      <c r="AE130" s="820"/>
      <c r="AF130" s="820"/>
      <c r="AG130" s="820"/>
      <c r="AH130" s="820"/>
      <c r="AI130" s="820"/>
      <c r="AJ130" s="820"/>
      <c r="AK130" s="2763"/>
      <c r="AL130" s="1747"/>
    </row>
    <row r="131" spans="1:38" ht="30" customHeight="1">
      <c r="A131" s="2766"/>
      <c r="B131" s="2762"/>
      <c r="C131" s="638"/>
      <c r="D131" s="820"/>
      <c r="E131" s="820"/>
      <c r="F131" s="820"/>
      <c r="G131" s="820"/>
      <c r="H131" s="820"/>
      <c r="I131" s="820"/>
      <c r="J131" s="820"/>
      <c r="K131" s="820"/>
      <c r="L131" s="820"/>
      <c r="M131" s="820"/>
      <c r="N131" s="820"/>
      <c r="O131" s="820"/>
      <c r="P131" s="820"/>
      <c r="Q131" s="820"/>
      <c r="R131" s="820"/>
      <c r="S131" s="820"/>
      <c r="T131" s="820"/>
      <c r="U131" s="820"/>
      <c r="V131" s="820"/>
      <c r="W131" s="820"/>
      <c r="X131" s="820"/>
      <c r="Y131" s="820"/>
      <c r="Z131" s="820"/>
      <c r="AA131" s="820"/>
      <c r="AB131" s="820"/>
      <c r="AC131" s="820"/>
      <c r="AD131" s="820"/>
      <c r="AE131" s="820"/>
      <c r="AF131" s="820"/>
      <c r="AG131" s="820"/>
      <c r="AH131" s="820"/>
      <c r="AI131" s="820"/>
      <c r="AJ131" s="820"/>
      <c r="AK131" s="2763"/>
      <c r="AL131" s="1747"/>
    </row>
    <row r="132" spans="1:38" ht="30" customHeight="1">
      <c r="A132" s="2766"/>
      <c r="B132" s="2762"/>
      <c r="C132" s="638"/>
      <c r="D132" s="820"/>
      <c r="E132" s="820"/>
      <c r="F132" s="820"/>
      <c r="G132" s="820"/>
      <c r="H132" s="820"/>
      <c r="I132" s="820"/>
      <c r="J132" s="820"/>
      <c r="K132" s="820"/>
      <c r="L132" s="820"/>
      <c r="M132" s="820"/>
      <c r="N132" s="820"/>
      <c r="O132" s="820"/>
      <c r="P132" s="820"/>
      <c r="Q132" s="820"/>
      <c r="R132" s="820"/>
      <c r="S132" s="820"/>
      <c r="T132" s="820"/>
      <c r="U132" s="820"/>
      <c r="V132" s="820"/>
      <c r="W132" s="820"/>
      <c r="X132" s="820"/>
      <c r="Y132" s="820"/>
      <c r="Z132" s="820"/>
      <c r="AA132" s="820"/>
      <c r="AB132" s="820"/>
      <c r="AC132" s="820"/>
      <c r="AD132" s="820"/>
      <c r="AE132" s="820"/>
      <c r="AF132" s="820"/>
      <c r="AG132" s="820"/>
      <c r="AH132" s="820"/>
      <c r="AI132" s="820"/>
      <c r="AJ132" s="820"/>
      <c r="AK132" s="2763"/>
      <c r="AL132" s="1747"/>
    </row>
    <row r="133" spans="1:38" ht="30" customHeight="1">
      <c r="A133" s="2766"/>
      <c r="B133" s="2762"/>
      <c r="C133" s="638"/>
      <c r="D133" s="820"/>
      <c r="E133" s="820"/>
      <c r="F133" s="820"/>
      <c r="G133" s="820"/>
      <c r="H133" s="820"/>
      <c r="I133" s="820"/>
      <c r="J133" s="820"/>
      <c r="K133" s="820"/>
      <c r="L133" s="820"/>
      <c r="M133" s="820"/>
      <c r="N133" s="820"/>
      <c r="O133" s="820"/>
      <c r="P133" s="820"/>
      <c r="Q133" s="820"/>
      <c r="R133" s="820"/>
      <c r="S133" s="820"/>
      <c r="T133" s="820"/>
      <c r="U133" s="820"/>
      <c r="V133" s="820"/>
      <c r="W133" s="820"/>
      <c r="X133" s="820"/>
      <c r="Y133" s="820"/>
      <c r="Z133" s="820"/>
      <c r="AA133" s="820"/>
      <c r="AB133" s="820"/>
      <c r="AC133" s="820"/>
      <c r="AD133" s="820"/>
      <c r="AE133" s="820"/>
      <c r="AF133" s="820"/>
      <c r="AG133" s="820"/>
      <c r="AH133" s="820"/>
      <c r="AI133" s="820"/>
      <c r="AJ133" s="820"/>
      <c r="AK133" s="2763"/>
      <c r="AL133" s="1747"/>
    </row>
    <row r="134" spans="1:38" ht="30" customHeight="1">
      <c r="A134" s="2766"/>
      <c r="B134" s="2762"/>
      <c r="C134" s="638"/>
      <c r="D134" s="820"/>
      <c r="E134" s="820"/>
      <c r="F134" s="820"/>
      <c r="G134" s="820"/>
      <c r="H134" s="820"/>
      <c r="I134" s="820"/>
      <c r="J134" s="820"/>
      <c r="K134" s="820"/>
      <c r="L134" s="820"/>
      <c r="M134" s="820"/>
      <c r="N134" s="820"/>
      <c r="O134" s="820"/>
      <c r="P134" s="820"/>
      <c r="Q134" s="820"/>
      <c r="R134" s="820"/>
      <c r="S134" s="820"/>
      <c r="T134" s="820"/>
      <c r="U134" s="820"/>
      <c r="V134" s="820"/>
      <c r="W134" s="820"/>
      <c r="X134" s="820"/>
      <c r="Y134" s="820"/>
      <c r="Z134" s="820"/>
      <c r="AA134" s="820"/>
      <c r="AB134" s="820"/>
      <c r="AC134" s="820"/>
      <c r="AD134" s="820"/>
      <c r="AE134" s="820"/>
      <c r="AF134" s="820"/>
      <c r="AG134" s="820"/>
      <c r="AH134" s="820"/>
      <c r="AI134" s="820"/>
      <c r="AJ134" s="820"/>
      <c r="AK134" s="2763"/>
      <c r="AL134" s="1747"/>
    </row>
    <row r="135" spans="1:38" ht="30" customHeight="1">
      <c r="A135" s="2766"/>
      <c r="B135" s="2762"/>
      <c r="C135" s="638"/>
      <c r="D135" s="820"/>
      <c r="E135" s="820"/>
      <c r="F135" s="820"/>
      <c r="G135" s="820"/>
      <c r="H135" s="820"/>
      <c r="I135" s="820"/>
      <c r="J135" s="820"/>
      <c r="K135" s="820"/>
      <c r="L135" s="820"/>
      <c r="M135" s="820"/>
      <c r="N135" s="820"/>
      <c r="O135" s="820"/>
      <c r="P135" s="820"/>
      <c r="Q135" s="820"/>
      <c r="R135" s="820"/>
      <c r="S135" s="820"/>
      <c r="T135" s="820"/>
      <c r="U135" s="820"/>
      <c r="V135" s="820"/>
      <c r="W135" s="820"/>
      <c r="X135" s="820"/>
      <c r="Y135" s="820"/>
      <c r="Z135" s="820"/>
      <c r="AA135" s="820"/>
      <c r="AB135" s="820"/>
      <c r="AC135" s="820"/>
      <c r="AD135" s="820"/>
      <c r="AE135" s="820"/>
      <c r="AF135" s="820"/>
      <c r="AG135" s="820"/>
      <c r="AH135" s="820"/>
      <c r="AI135" s="820"/>
      <c r="AJ135" s="820"/>
      <c r="AK135" s="2763"/>
      <c r="AL135" s="1747"/>
    </row>
    <row r="136" spans="1:38" ht="30" customHeight="1">
      <c r="A136" s="2766"/>
      <c r="B136" s="2762"/>
      <c r="C136" s="638"/>
      <c r="D136" s="820"/>
      <c r="E136" s="820"/>
      <c r="F136" s="820"/>
      <c r="G136" s="820"/>
      <c r="H136" s="820"/>
      <c r="I136" s="820"/>
      <c r="J136" s="820"/>
      <c r="K136" s="820"/>
      <c r="L136" s="820"/>
      <c r="M136" s="820"/>
      <c r="N136" s="820"/>
      <c r="O136" s="820"/>
      <c r="P136" s="820"/>
      <c r="Q136" s="820"/>
      <c r="R136" s="820"/>
      <c r="S136" s="820"/>
      <c r="T136" s="820"/>
      <c r="U136" s="820"/>
      <c r="V136" s="820"/>
      <c r="W136" s="820"/>
      <c r="X136" s="820"/>
      <c r="Y136" s="820"/>
      <c r="Z136" s="820"/>
      <c r="AA136" s="820"/>
      <c r="AB136" s="820"/>
      <c r="AC136" s="820"/>
      <c r="AD136" s="820"/>
      <c r="AE136" s="820"/>
      <c r="AF136" s="820"/>
      <c r="AG136" s="820"/>
      <c r="AH136" s="820"/>
      <c r="AI136" s="820"/>
      <c r="AJ136" s="820"/>
      <c r="AK136" s="2763"/>
      <c r="AL136" s="1747"/>
    </row>
    <row r="137" spans="1:38" ht="30" customHeight="1">
      <c r="A137" s="2766"/>
      <c r="B137" s="2762"/>
      <c r="C137" s="638"/>
      <c r="D137" s="820"/>
      <c r="E137" s="820"/>
      <c r="F137" s="820"/>
      <c r="G137" s="820"/>
      <c r="H137" s="820"/>
      <c r="I137" s="820"/>
      <c r="J137" s="820"/>
      <c r="K137" s="820"/>
      <c r="L137" s="820"/>
      <c r="M137" s="820"/>
      <c r="N137" s="820"/>
      <c r="O137" s="820"/>
      <c r="P137" s="820"/>
      <c r="Q137" s="820"/>
      <c r="R137" s="820"/>
      <c r="S137" s="820"/>
      <c r="T137" s="820"/>
      <c r="U137" s="820"/>
      <c r="V137" s="820"/>
      <c r="W137" s="820"/>
      <c r="X137" s="820"/>
      <c r="Y137" s="820"/>
      <c r="Z137" s="820"/>
      <c r="AA137" s="820"/>
      <c r="AB137" s="820"/>
      <c r="AC137" s="820"/>
      <c r="AD137" s="820"/>
      <c r="AE137" s="820"/>
      <c r="AF137" s="820"/>
      <c r="AG137" s="820"/>
      <c r="AH137" s="820"/>
      <c r="AI137" s="820"/>
      <c r="AJ137" s="820"/>
      <c r="AK137" s="2763"/>
      <c r="AL137" s="1747"/>
    </row>
    <row r="138" spans="1:38" ht="30" customHeight="1">
      <c r="A138" s="2766"/>
      <c r="B138" s="2762"/>
      <c r="C138" s="638"/>
      <c r="D138" s="820"/>
      <c r="E138" s="820"/>
      <c r="F138" s="820"/>
      <c r="G138" s="820"/>
      <c r="H138" s="820"/>
      <c r="I138" s="820"/>
      <c r="J138" s="820"/>
      <c r="K138" s="820"/>
      <c r="L138" s="820"/>
      <c r="M138" s="820"/>
      <c r="N138" s="820"/>
      <c r="O138" s="820"/>
      <c r="P138" s="820"/>
      <c r="Q138" s="820"/>
      <c r="R138" s="820"/>
      <c r="S138" s="820"/>
      <c r="T138" s="820"/>
      <c r="U138" s="820"/>
      <c r="V138" s="820"/>
      <c r="W138" s="820"/>
      <c r="X138" s="820"/>
      <c r="Y138" s="820"/>
      <c r="Z138" s="820"/>
      <c r="AA138" s="820"/>
      <c r="AB138" s="820"/>
      <c r="AC138" s="820"/>
      <c r="AD138" s="820"/>
      <c r="AE138" s="820"/>
      <c r="AF138" s="820"/>
      <c r="AG138" s="820"/>
      <c r="AH138" s="820"/>
      <c r="AI138" s="820"/>
      <c r="AJ138" s="820"/>
      <c r="AK138" s="2763"/>
      <c r="AL138" s="1747"/>
    </row>
    <row r="139" spans="1:38" ht="30" customHeight="1">
      <c r="A139" s="2766"/>
      <c r="B139" s="2762"/>
      <c r="C139" s="638"/>
      <c r="D139" s="820"/>
      <c r="E139" s="820"/>
      <c r="F139" s="820"/>
      <c r="G139" s="820"/>
      <c r="H139" s="820"/>
      <c r="I139" s="820"/>
      <c r="J139" s="820"/>
      <c r="K139" s="820"/>
      <c r="L139" s="820"/>
      <c r="M139" s="820"/>
      <c r="N139" s="820"/>
      <c r="O139" s="820"/>
      <c r="P139" s="820"/>
      <c r="Q139" s="820"/>
      <c r="R139" s="820"/>
      <c r="S139" s="820"/>
      <c r="T139" s="820"/>
      <c r="U139" s="820"/>
      <c r="V139" s="820"/>
      <c r="W139" s="820"/>
      <c r="X139" s="820"/>
      <c r="Y139" s="820"/>
      <c r="Z139" s="820"/>
      <c r="AA139" s="820"/>
      <c r="AB139" s="820"/>
      <c r="AC139" s="820"/>
      <c r="AD139" s="820"/>
      <c r="AE139" s="820"/>
      <c r="AF139" s="820"/>
      <c r="AG139" s="820"/>
      <c r="AH139" s="820"/>
      <c r="AI139" s="820"/>
      <c r="AJ139" s="820"/>
      <c r="AK139" s="2763"/>
      <c r="AL139" s="1747"/>
    </row>
    <row r="140" spans="1:38" ht="30" customHeight="1">
      <c r="A140" s="2766"/>
      <c r="B140" s="2762"/>
      <c r="C140" s="638"/>
      <c r="D140" s="820"/>
      <c r="E140" s="820"/>
      <c r="F140" s="820"/>
      <c r="G140" s="820"/>
      <c r="H140" s="820"/>
      <c r="I140" s="820"/>
      <c r="J140" s="820"/>
      <c r="K140" s="820"/>
      <c r="L140" s="820"/>
      <c r="M140" s="820"/>
      <c r="N140" s="820"/>
      <c r="O140" s="820"/>
      <c r="P140" s="820"/>
      <c r="Q140" s="820"/>
      <c r="R140" s="820"/>
      <c r="S140" s="820"/>
      <c r="T140" s="820"/>
      <c r="U140" s="820"/>
      <c r="V140" s="820"/>
      <c r="W140" s="820"/>
      <c r="X140" s="820"/>
      <c r="Y140" s="820"/>
      <c r="Z140" s="820"/>
      <c r="AA140" s="820"/>
      <c r="AB140" s="820"/>
      <c r="AC140" s="820"/>
      <c r="AD140" s="820"/>
      <c r="AE140" s="820"/>
      <c r="AF140" s="820"/>
      <c r="AG140" s="820"/>
      <c r="AH140" s="820"/>
      <c r="AI140" s="820"/>
      <c r="AJ140" s="820"/>
      <c r="AK140" s="2763"/>
      <c r="AL140" s="1747"/>
    </row>
    <row r="141" spans="1:38" ht="30" customHeight="1">
      <c r="A141" s="2766"/>
      <c r="B141" s="2762"/>
      <c r="C141" s="638"/>
      <c r="D141" s="820"/>
      <c r="E141" s="820"/>
      <c r="F141" s="820"/>
      <c r="G141" s="820"/>
      <c r="H141" s="820"/>
      <c r="I141" s="820"/>
      <c r="J141" s="820"/>
      <c r="K141" s="820"/>
      <c r="L141" s="820"/>
      <c r="M141" s="820"/>
      <c r="N141" s="820"/>
      <c r="O141" s="820"/>
      <c r="P141" s="820"/>
      <c r="Q141" s="820"/>
      <c r="R141" s="820"/>
      <c r="S141" s="820"/>
      <c r="T141" s="820"/>
      <c r="U141" s="820"/>
      <c r="V141" s="820"/>
      <c r="W141" s="820"/>
      <c r="X141" s="820"/>
      <c r="Y141" s="820"/>
      <c r="Z141" s="820"/>
      <c r="AA141" s="820"/>
      <c r="AB141" s="820"/>
      <c r="AC141" s="820"/>
      <c r="AD141" s="820"/>
      <c r="AE141" s="820"/>
      <c r="AF141" s="820"/>
      <c r="AG141" s="820"/>
      <c r="AH141" s="820"/>
      <c r="AI141" s="820"/>
      <c r="AJ141" s="820"/>
      <c r="AK141" s="2763"/>
      <c r="AL141" s="1747"/>
    </row>
    <row r="142" spans="1:38" ht="30" customHeight="1">
      <c r="A142" s="2766"/>
      <c r="B142" s="2762"/>
      <c r="C142" s="638"/>
      <c r="D142" s="820"/>
      <c r="E142" s="820"/>
      <c r="F142" s="820"/>
      <c r="G142" s="820"/>
      <c r="H142" s="820"/>
      <c r="I142" s="820"/>
      <c r="J142" s="820"/>
      <c r="K142" s="820"/>
      <c r="L142" s="820"/>
      <c r="M142" s="820"/>
      <c r="N142" s="820"/>
      <c r="O142" s="820"/>
      <c r="P142" s="820"/>
      <c r="Q142" s="820"/>
      <c r="R142" s="820"/>
      <c r="S142" s="820"/>
      <c r="T142" s="820"/>
      <c r="U142" s="820"/>
      <c r="V142" s="820"/>
      <c r="W142" s="820"/>
      <c r="X142" s="820"/>
      <c r="Y142" s="820"/>
      <c r="Z142" s="820"/>
      <c r="AA142" s="820"/>
      <c r="AB142" s="820"/>
      <c r="AC142" s="820"/>
      <c r="AD142" s="820"/>
      <c r="AE142" s="820"/>
      <c r="AF142" s="820"/>
      <c r="AG142" s="820"/>
      <c r="AH142" s="820"/>
      <c r="AI142" s="820"/>
      <c r="AJ142" s="820"/>
      <c r="AK142" s="2763"/>
      <c r="AL142" s="1747"/>
    </row>
    <row r="143" spans="1:38" ht="30" customHeight="1">
      <c r="A143" s="2766"/>
      <c r="B143" s="2762"/>
      <c r="C143" s="638"/>
      <c r="D143" s="820"/>
      <c r="E143" s="820"/>
      <c r="F143" s="820"/>
      <c r="G143" s="820"/>
      <c r="H143" s="820"/>
      <c r="I143" s="820"/>
      <c r="J143" s="820"/>
      <c r="K143" s="820"/>
      <c r="L143" s="820"/>
      <c r="M143" s="820"/>
      <c r="N143" s="820"/>
      <c r="O143" s="820"/>
      <c r="P143" s="820"/>
      <c r="Q143" s="820"/>
      <c r="R143" s="820"/>
      <c r="S143" s="820"/>
      <c r="T143" s="820"/>
      <c r="U143" s="820"/>
      <c r="V143" s="820"/>
      <c r="W143" s="820"/>
      <c r="X143" s="820"/>
      <c r="Y143" s="820"/>
      <c r="Z143" s="820"/>
      <c r="AA143" s="820"/>
      <c r="AB143" s="820"/>
      <c r="AC143" s="820"/>
      <c r="AD143" s="820"/>
      <c r="AE143" s="820"/>
      <c r="AF143" s="820"/>
      <c r="AG143" s="820"/>
      <c r="AH143" s="820"/>
      <c r="AI143" s="820"/>
      <c r="AJ143" s="820"/>
      <c r="AK143" s="2763"/>
      <c r="AL143" s="1747"/>
    </row>
    <row r="144" spans="1:38" ht="30" customHeight="1">
      <c r="A144" s="2766"/>
      <c r="B144" s="2762"/>
      <c r="C144" s="638"/>
      <c r="D144" s="820"/>
      <c r="E144" s="820"/>
      <c r="F144" s="820"/>
      <c r="G144" s="820"/>
      <c r="H144" s="820"/>
      <c r="I144" s="820"/>
      <c r="J144" s="820"/>
      <c r="K144" s="820"/>
      <c r="L144" s="820"/>
      <c r="M144" s="820"/>
      <c r="N144" s="820"/>
      <c r="O144" s="820"/>
      <c r="P144" s="820"/>
      <c r="Q144" s="820"/>
      <c r="R144" s="820"/>
      <c r="S144" s="820"/>
      <c r="T144" s="820"/>
      <c r="U144" s="820"/>
      <c r="V144" s="820"/>
      <c r="W144" s="820"/>
      <c r="X144" s="820"/>
      <c r="Y144" s="820"/>
      <c r="Z144" s="820"/>
      <c r="AA144" s="820"/>
      <c r="AB144" s="820"/>
      <c r="AC144" s="820"/>
      <c r="AD144" s="820"/>
      <c r="AE144" s="820"/>
      <c r="AF144" s="820"/>
      <c r="AG144" s="820"/>
      <c r="AH144" s="820"/>
      <c r="AI144" s="820"/>
      <c r="AJ144" s="820"/>
      <c r="AK144" s="2763"/>
      <c r="AL144" s="1747"/>
    </row>
    <row r="145" spans="1:38" ht="30" customHeight="1">
      <c r="A145" s="2766"/>
      <c r="B145" s="2762"/>
      <c r="C145" s="638"/>
      <c r="D145" s="820"/>
      <c r="E145" s="820"/>
      <c r="F145" s="820"/>
      <c r="G145" s="820"/>
      <c r="H145" s="820"/>
      <c r="I145" s="820"/>
      <c r="J145" s="820"/>
      <c r="K145" s="820"/>
      <c r="L145" s="820"/>
      <c r="M145" s="820"/>
      <c r="N145" s="820"/>
      <c r="O145" s="820"/>
      <c r="P145" s="820"/>
      <c r="Q145" s="820"/>
      <c r="R145" s="820"/>
      <c r="S145" s="820"/>
      <c r="T145" s="820"/>
      <c r="U145" s="820"/>
      <c r="V145" s="820"/>
      <c r="W145" s="820"/>
      <c r="X145" s="820"/>
      <c r="Y145" s="820"/>
      <c r="Z145" s="820"/>
      <c r="AA145" s="820"/>
      <c r="AB145" s="820"/>
      <c r="AC145" s="820"/>
      <c r="AD145" s="820"/>
      <c r="AE145" s="820"/>
      <c r="AF145" s="820"/>
      <c r="AG145" s="820"/>
      <c r="AH145" s="820"/>
      <c r="AI145" s="820"/>
      <c r="AJ145" s="820"/>
      <c r="AK145" s="2763"/>
      <c r="AL145" s="1747"/>
    </row>
    <row r="146" spans="1:38" ht="30" customHeight="1">
      <c r="A146" s="2766"/>
      <c r="B146" s="2762"/>
      <c r="C146" s="638"/>
      <c r="D146" s="820"/>
      <c r="E146" s="820"/>
      <c r="F146" s="820"/>
      <c r="G146" s="820"/>
      <c r="H146" s="820"/>
      <c r="I146" s="820"/>
      <c r="J146" s="820"/>
      <c r="K146" s="820"/>
      <c r="L146" s="820"/>
      <c r="M146" s="820"/>
      <c r="N146" s="820"/>
      <c r="O146" s="820"/>
      <c r="P146" s="820"/>
      <c r="Q146" s="820"/>
      <c r="R146" s="820"/>
      <c r="S146" s="820"/>
      <c r="T146" s="820"/>
      <c r="U146" s="820"/>
      <c r="V146" s="820"/>
      <c r="W146" s="820"/>
      <c r="X146" s="820"/>
      <c r="Y146" s="820"/>
      <c r="Z146" s="820"/>
      <c r="AA146" s="820"/>
      <c r="AB146" s="820"/>
      <c r="AC146" s="820"/>
      <c r="AD146" s="820"/>
      <c r="AE146" s="820"/>
      <c r="AF146" s="820"/>
      <c r="AG146" s="820"/>
      <c r="AH146" s="820"/>
      <c r="AI146" s="820"/>
      <c r="AJ146" s="820"/>
      <c r="AK146" s="2763"/>
      <c r="AL146" s="1747"/>
    </row>
    <row r="147" spans="1:38" ht="30" customHeight="1">
      <c r="A147" s="2766"/>
      <c r="B147" s="2762"/>
      <c r="C147" s="638"/>
      <c r="D147" s="820"/>
      <c r="E147" s="820"/>
      <c r="F147" s="820"/>
      <c r="G147" s="820"/>
      <c r="H147" s="820"/>
      <c r="I147" s="820"/>
      <c r="J147" s="820"/>
      <c r="K147" s="820"/>
      <c r="L147" s="820"/>
      <c r="M147" s="820"/>
      <c r="N147" s="820"/>
      <c r="O147" s="820"/>
      <c r="P147" s="820"/>
      <c r="Q147" s="820"/>
      <c r="R147" s="820"/>
      <c r="S147" s="820"/>
      <c r="T147" s="820"/>
      <c r="U147" s="820"/>
      <c r="V147" s="820"/>
      <c r="W147" s="820"/>
      <c r="X147" s="820"/>
      <c r="Y147" s="820"/>
      <c r="Z147" s="820"/>
      <c r="AA147" s="820"/>
      <c r="AB147" s="820"/>
      <c r="AC147" s="820"/>
      <c r="AD147" s="820"/>
      <c r="AE147" s="820"/>
      <c r="AF147" s="820"/>
      <c r="AG147" s="820"/>
      <c r="AH147" s="820"/>
      <c r="AI147" s="820"/>
      <c r="AJ147" s="820"/>
      <c r="AK147" s="2763"/>
      <c r="AL147" s="1747"/>
    </row>
    <row r="148" spans="1:38" ht="30" customHeight="1">
      <c r="A148" s="2766"/>
      <c r="B148" s="2762"/>
      <c r="C148" s="638"/>
      <c r="D148" s="820"/>
      <c r="E148" s="820"/>
      <c r="F148" s="820"/>
      <c r="G148" s="820"/>
      <c r="H148" s="820"/>
      <c r="I148" s="820"/>
      <c r="J148" s="820"/>
      <c r="K148" s="820"/>
      <c r="L148" s="820"/>
      <c r="M148" s="820"/>
      <c r="N148" s="820"/>
      <c r="O148" s="820"/>
      <c r="P148" s="820"/>
      <c r="Q148" s="820"/>
      <c r="R148" s="820"/>
      <c r="S148" s="820"/>
      <c r="T148" s="820"/>
      <c r="U148" s="820"/>
      <c r="V148" s="820"/>
      <c r="W148" s="820"/>
      <c r="X148" s="820"/>
      <c r="Y148" s="820"/>
      <c r="Z148" s="820"/>
      <c r="AA148" s="820"/>
      <c r="AB148" s="820"/>
      <c r="AC148" s="820"/>
      <c r="AD148" s="820"/>
      <c r="AE148" s="820"/>
      <c r="AF148" s="820"/>
      <c r="AG148" s="820"/>
      <c r="AH148" s="820"/>
      <c r="AI148" s="820"/>
      <c r="AJ148" s="820"/>
      <c r="AK148" s="2763"/>
      <c r="AL148" s="1747"/>
    </row>
    <row r="149" spans="1:38" ht="30" customHeight="1">
      <c r="A149" s="2766"/>
      <c r="B149" s="2762"/>
      <c r="C149" s="638"/>
      <c r="D149" s="820"/>
      <c r="E149" s="820"/>
      <c r="F149" s="820"/>
      <c r="G149" s="820"/>
      <c r="H149" s="820"/>
      <c r="I149" s="820"/>
      <c r="J149" s="820"/>
      <c r="K149" s="820"/>
      <c r="L149" s="820"/>
      <c r="M149" s="820"/>
      <c r="N149" s="820"/>
      <c r="O149" s="820"/>
      <c r="P149" s="820"/>
      <c r="Q149" s="820"/>
      <c r="R149" s="820"/>
      <c r="S149" s="820"/>
      <c r="T149" s="820"/>
      <c r="U149" s="820"/>
      <c r="V149" s="820"/>
      <c r="W149" s="820"/>
      <c r="X149" s="820"/>
      <c r="Y149" s="820"/>
      <c r="Z149" s="820"/>
      <c r="AA149" s="820"/>
      <c r="AB149" s="820"/>
      <c r="AC149" s="820"/>
      <c r="AD149" s="820"/>
      <c r="AE149" s="820"/>
      <c r="AF149" s="820"/>
      <c r="AG149" s="820"/>
      <c r="AH149" s="820"/>
      <c r="AI149" s="820"/>
      <c r="AJ149" s="820"/>
      <c r="AK149" s="2763"/>
      <c r="AL149" s="1747"/>
    </row>
    <row r="150" spans="1:38" ht="30" customHeight="1">
      <c r="A150" s="2766"/>
      <c r="B150" s="2762"/>
      <c r="C150" s="638"/>
      <c r="D150" s="820"/>
      <c r="E150" s="820"/>
      <c r="F150" s="820"/>
      <c r="G150" s="820"/>
      <c r="H150" s="820"/>
      <c r="I150" s="820"/>
      <c r="J150" s="820"/>
      <c r="K150" s="820"/>
      <c r="L150" s="820"/>
      <c r="M150" s="820"/>
      <c r="N150" s="820"/>
      <c r="O150" s="820"/>
      <c r="P150" s="820"/>
      <c r="Q150" s="820"/>
      <c r="R150" s="820"/>
      <c r="S150" s="820"/>
      <c r="T150" s="820"/>
      <c r="U150" s="820"/>
      <c r="V150" s="820"/>
      <c r="W150" s="820"/>
      <c r="X150" s="820"/>
      <c r="Y150" s="820"/>
      <c r="Z150" s="820"/>
      <c r="AA150" s="820"/>
      <c r="AB150" s="820"/>
      <c r="AC150" s="820"/>
      <c r="AD150" s="820"/>
      <c r="AE150" s="820"/>
      <c r="AF150" s="820"/>
      <c r="AG150" s="820"/>
      <c r="AH150" s="820"/>
      <c r="AI150" s="820"/>
      <c r="AJ150" s="820"/>
      <c r="AK150" s="2763"/>
      <c r="AL150" s="1747"/>
    </row>
    <row r="151" spans="1:38" ht="30" customHeight="1">
      <c r="A151" s="2766"/>
      <c r="B151" s="2762"/>
      <c r="C151" s="638"/>
      <c r="D151" s="820"/>
      <c r="E151" s="820"/>
      <c r="F151" s="820"/>
      <c r="G151" s="820"/>
      <c r="H151" s="820"/>
      <c r="I151" s="820"/>
      <c r="J151" s="820"/>
      <c r="K151" s="820"/>
      <c r="L151" s="820"/>
      <c r="M151" s="820"/>
      <c r="N151" s="820"/>
      <c r="O151" s="820"/>
      <c r="P151" s="820"/>
      <c r="Q151" s="820"/>
      <c r="R151" s="820"/>
      <c r="S151" s="820"/>
      <c r="T151" s="820"/>
      <c r="U151" s="820"/>
      <c r="V151" s="820"/>
      <c r="W151" s="820"/>
      <c r="X151" s="820"/>
      <c r="Y151" s="820"/>
      <c r="Z151" s="820"/>
      <c r="AA151" s="820"/>
      <c r="AB151" s="820"/>
      <c r="AC151" s="820"/>
      <c r="AD151" s="820"/>
      <c r="AE151" s="820"/>
      <c r="AF151" s="820"/>
      <c r="AG151" s="820"/>
      <c r="AH151" s="820"/>
      <c r="AI151" s="820"/>
      <c r="AJ151" s="820"/>
      <c r="AK151" s="2763"/>
      <c r="AL151" s="1747"/>
    </row>
    <row r="152" spans="1:38" ht="30" customHeight="1">
      <c r="A152" s="2766"/>
      <c r="B152" s="2762"/>
      <c r="C152" s="638"/>
      <c r="D152" s="820"/>
      <c r="E152" s="820"/>
      <c r="F152" s="820"/>
      <c r="G152" s="820"/>
      <c r="H152" s="820"/>
      <c r="I152" s="820"/>
      <c r="J152" s="820"/>
      <c r="K152" s="820"/>
      <c r="L152" s="820"/>
      <c r="M152" s="820"/>
      <c r="N152" s="820"/>
      <c r="O152" s="820"/>
      <c r="P152" s="820"/>
      <c r="Q152" s="820"/>
      <c r="R152" s="820"/>
      <c r="S152" s="820"/>
      <c r="T152" s="820"/>
      <c r="U152" s="820"/>
      <c r="V152" s="820"/>
      <c r="W152" s="820"/>
      <c r="X152" s="820"/>
      <c r="Y152" s="820"/>
      <c r="Z152" s="820"/>
      <c r="AA152" s="820"/>
      <c r="AB152" s="820"/>
      <c r="AC152" s="820"/>
      <c r="AD152" s="820"/>
      <c r="AE152" s="820"/>
      <c r="AF152" s="820"/>
      <c r="AG152" s="820"/>
      <c r="AH152" s="820"/>
      <c r="AI152" s="820"/>
      <c r="AJ152" s="820"/>
      <c r="AK152" s="2763"/>
      <c r="AL152" s="1747"/>
    </row>
    <row r="153" spans="1:38" ht="30" customHeight="1">
      <c r="A153" s="2766"/>
      <c r="B153" s="2762"/>
      <c r="C153" s="638"/>
      <c r="D153" s="820"/>
      <c r="E153" s="820"/>
      <c r="F153" s="820"/>
      <c r="G153" s="820"/>
      <c r="H153" s="820"/>
      <c r="I153" s="820"/>
      <c r="J153" s="820"/>
      <c r="K153" s="820"/>
      <c r="L153" s="820"/>
      <c r="M153" s="820"/>
      <c r="N153" s="820"/>
      <c r="O153" s="820"/>
      <c r="P153" s="820"/>
      <c r="Q153" s="820"/>
      <c r="R153" s="820"/>
      <c r="S153" s="820"/>
      <c r="T153" s="820"/>
      <c r="U153" s="820"/>
      <c r="V153" s="820"/>
      <c r="W153" s="820"/>
      <c r="X153" s="820"/>
      <c r="Y153" s="820"/>
      <c r="Z153" s="820"/>
      <c r="AA153" s="820"/>
      <c r="AB153" s="820"/>
      <c r="AC153" s="820"/>
      <c r="AD153" s="820"/>
      <c r="AE153" s="820"/>
      <c r="AF153" s="820"/>
      <c r="AG153" s="820"/>
      <c r="AH153" s="820"/>
      <c r="AI153" s="820"/>
      <c r="AJ153" s="820"/>
      <c r="AK153" s="2763"/>
      <c r="AL153" s="1747"/>
    </row>
    <row r="154" spans="1:38" ht="30" customHeight="1">
      <c r="A154" s="2766"/>
      <c r="B154" s="2762"/>
      <c r="C154" s="638"/>
      <c r="D154" s="820"/>
      <c r="E154" s="820"/>
      <c r="F154" s="820"/>
      <c r="G154" s="820"/>
      <c r="H154" s="820"/>
      <c r="I154" s="820"/>
      <c r="J154" s="820"/>
      <c r="K154" s="820"/>
      <c r="L154" s="820"/>
      <c r="M154" s="820"/>
      <c r="N154" s="820"/>
      <c r="O154" s="820"/>
      <c r="P154" s="820"/>
      <c r="Q154" s="820"/>
      <c r="R154" s="820"/>
      <c r="S154" s="820"/>
      <c r="T154" s="820"/>
      <c r="U154" s="820"/>
      <c r="V154" s="820"/>
      <c r="W154" s="820"/>
      <c r="X154" s="820"/>
      <c r="Y154" s="820"/>
      <c r="Z154" s="820"/>
      <c r="AA154" s="820"/>
      <c r="AB154" s="820"/>
      <c r="AC154" s="820"/>
      <c r="AD154" s="820"/>
      <c r="AE154" s="820"/>
      <c r="AF154" s="820"/>
      <c r="AG154" s="820"/>
      <c r="AH154" s="820"/>
      <c r="AI154" s="820"/>
      <c r="AJ154" s="820"/>
      <c r="AK154" s="2763"/>
      <c r="AL154" s="1747"/>
    </row>
    <row r="155" spans="1:38" ht="30" customHeight="1">
      <c r="A155" s="2766"/>
      <c r="B155" s="2762"/>
      <c r="C155" s="638"/>
      <c r="D155" s="820"/>
      <c r="E155" s="820"/>
      <c r="F155" s="820"/>
      <c r="G155" s="820"/>
      <c r="H155" s="820"/>
      <c r="I155" s="820"/>
      <c r="J155" s="820"/>
      <c r="K155" s="820"/>
      <c r="L155" s="820"/>
      <c r="M155" s="820"/>
      <c r="N155" s="820"/>
      <c r="O155" s="820"/>
      <c r="P155" s="820"/>
      <c r="Q155" s="820"/>
      <c r="R155" s="820"/>
      <c r="S155" s="820"/>
      <c r="T155" s="820"/>
      <c r="U155" s="820"/>
      <c r="V155" s="820"/>
      <c r="W155" s="820"/>
      <c r="X155" s="820"/>
      <c r="Y155" s="820"/>
      <c r="Z155" s="820"/>
      <c r="AA155" s="820"/>
      <c r="AB155" s="820"/>
      <c r="AC155" s="820"/>
      <c r="AD155" s="820"/>
      <c r="AE155" s="820"/>
      <c r="AF155" s="820"/>
      <c r="AG155" s="820"/>
      <c r="AH155" s="820"/>
      <c r="AI155" s="820"/>
      <c r="AJ155" s="820"/>
      <c r="AK155" s="2763"/>
      <c r="AL155" s="1747"/>
    </row>
    <row r="156" spans="1:38" ht="30" customHeight="1">
      <c r="A156" s="2766"/>
      <c r="B156" s="2762"/>
      <c r="C156" s="638"/>
      <c r="D156" s="820"/>
      <c r="E156" s="820"/>
      <c r="F156" s="820"/>
      <c r="G156" s="820"/>
      <c r="H156" s="820"/>
      <c r="I156" s="820"/>
      <c r="J156" s="820"/>
      <c r="K156" s="820"/>
      <c r="L156" s="820"/>
      <c r="M156" s="820"/>
      <c r="N156" s="820"/>
      <c r="O156" s="820"/>
      <c r="P156" s="820"/>
      <c r="Q156" s="820"/>
      <c r="R156" s="820"/>
      <c r="S156" s="820"/>
      <c r="T156" s="820"/>
      <c r="U156" s="820"/>
      <c r="V156" s="820"/>
      <c r="W156" s="820"/>
      <c r="X156" s="820"/>
      <c r="Y156" s="820"/>
      <c r="Z156" s="820"/>
      <c r="AA156" s="820"/>
      <c r="AB156" s="820"/>
      <c r="AC156" s="820"/>
      <c r="AD156" s="820"/>
      <c r="AE156" s="820"/>
      <c r="AF156" s="820"/>
      <c r="AG156" s="820"/>
      <c r="AH156" s="820"/>
      <c r="AI156" s="820"/>
      <c r="AJ156" s="820"/>
      <c r="AK156" s="2763"/>
      <c r="AL156" s="1747"/>
    </row>
    <row r="157" spans="1:38" ht="30" customHeight="1">
      <c r="A157" s="2766"/>
      <c r="B157" s="2762"/>
      <c r="C157" s="638"/>
      <c r="D157" s="820"/>
      <c r="E157" s="820"/>
      <c r="F157" s="820"/>
      <c r="G157" s="820"/>
      <c r="H157" s="820"/>
      <c r="I157" s="820"/>
      <c r="J157" s="820"/>
      <c r="K157" s="820"/>
      <c r="L157" s="820"/>
      <c r="M157" s="820"/>
      <c r="N157" s="820"/>
      <c r="O157" s="820"/>
      <c r="P157" s="820"/>
      <c r="Q157" s="820"/>
      <c r="R157" s="820"/>
      <c r="S157" s="820"/>
      <c r="T157" s="820"/>
      <c r="U157" s="820"/>
      <c r="V157" s="820"/>
      <c r="W157" s="820"/>
      <c r="X157" s="820"/>
      <c r="Y157" s="820"/>
      <c r="Z157" s="820"/>
      <c r="AA157" s="820"/>
      <c r="AB157" s="820"/>
      <c r="AC157" s="820"/>
      <c r="AD157" s="820"/>
      <c r="AE157" s="820"/>
      <c r="AF157" s="820"/>
      <c r="AG157" s="820"/>
      <c r="AH157" s="820"/>
      <c r="AI157" s="820"/>
      <c r="AJ157" s="820"/>
      <c r="AK157" s="2763"/>
      <c r="AL157" s="1747"/>
    </row>
    <row r="158" spans="1:38" ht="30" customHeight="1">
      <c r="A158" s="2767"/>
      <c r="B158" s="2762"/>
      <c r="C158" s="638"/>
      <c r="D158" s="820"/>
      <c r="E158" s="820"/>
      <c r="F158" s="820"/>
      <c r="G158" s="820"/>
      <c r="H158" s="820"/>
      <c r="I158" s="820"/>
      <c r="J158" s="820"/>
      <c r="K158" s="820"/>
      <c r="L158" s="820"/>
      <c r="M158" s="820"/>
      <c r="N158" s="820"/>
      <c r="O158" s="820"/>
      <c r="P158" s="820"/>
      <c r="Q158" s="820"/>
      <c r="R158" s="820"/>
      <c r="S158" s="820"/>
      <c r="T158" s="820"/>
      <c r="U158" s="820"/>
      <c r="V158" s="820"/>
      <c r="W158" s="820"/>
      <c r="X158" s="820"/>
      <c r="Y158" s="820"/>
      <c r="Z158" s="820"/>
      <c r="AA158" s="820"/>
      <c r="AB158" s="820"/>
      <c r="AC158" s="820"/>
      <c r="AD158" s="820"/>
      <c r="AE158" s="820"/>
      <c r="AF158" s="820"/>
      <c r="AG158" s="820"/>
      <c r="AH158" s="820"/>
      <c r="AI158" s="820"/>
      <c r="AJ158" s="820"/>
      <c r="AK158" s="2768"/>
      <c r="AL158" s="1747"/>
    </row>
    <row r="159" spans="1:38" ht="30" customHeight="1">
      <c r="A159" s="2767"/>
      <c r="B159" s="2762"/>
      <c r="C159" s="638"/>
      <c r="D159" s="820"/>
      <c r="E159" s="820"/>
      <c r="F159" s="820"/>
      <c r="G159" s="820"/>
      <c r="H159" s="820"/>
      <c r="I159" s="820"/>
      <c r="J159" s="820"/>
      <c r="K159" s="820"/>
      <c r="L159" s="820"/>
      <c r="M159" s="820"/>
      <c r="N159" s="820"/>
      <c r="O159" s="820"/>
      <c r="P159" s="820"/>
      <c r="Q159" s="820"/>
      <c r="R159" s="820"/>
      <c r="S159" s="820"/>
      <c r="T159" s="820"/>
      <c r="U159" s="820"/>
      <c r="V159" s="820"/>
      <c r="W159" s="820"/>
      <c r="X159" s="820"/>
      <c r="Y159" s="820"/>
      <c r="Z159" s="820"/>
      <c r="AA159" s="820"/>
      <c r="AB159" s="820"/>
      <c r="AC159" s="820"/>
      <c r="AD159" s="820"/>
      <c r="AE159" s="820"/>
      <c r="AF159" s="820"/>
      <c r="AG159" s="820"/>
      <c r="AH159" s="820"/>
      <c r="AI159" s="820"/>
      <c r="AJ159" s="820"/>
      <c r="AK159" s="2768"/>
      <c r="AL159" s="1747"/>
    </row>
    <row r="160" spans="1:38" ht="30" customHeight="1">
      <c r="A160" s="2767"/>
      <c r="B160" s="2762"/>
      <c r="C160" s="638"/>
      <c r="D160" s="820"/>
      <c r="E160" s="820"/>
      <c r="F160" s="820"/>
      <c r="G160" s="820"/>
      <c r="H160" s="820"/>
      <c r="I160" s="820"/>
      <c r="J160" s="820"/>
      <c r="K160" s="820"/>
      <c r="L160" s="820"/>
      <c r="M160" s="820"/>
      <c r="N160" s="820"/>
      <c r="O160" s="820"/>
      <c r="P160" s="820"/>
      <c r="Q160" s="820"/>
      <c r="R160" s="820"/>
      <c r="S160" s="820"/>
      <c r="T160" s="820"/>
      <c r="U160" s="820"/>
      <c r="V160" s="820"/>
      <c r="W160" s="820"/>
      <c r="X160" s="820"/>
      <c r="Y160" s="820"/>
      <c r="Z160" s="820"/>
      <c r="AA160" s="820"/>
      <c r="AB160" s="820"/>
      <c r="AC160" s="820"/>
      <c r="AD160" s="820"/>
      <c r="AE160" s="820"/>
      <c r="AF160" s="820"/>
      <c r="AG160" s="820"/>
      <c r="AH160" s="820"/>
      <c r="AI160" s="820"/>
      <c r="AJ160" s="820"/>
      <c r="AK160" s="2768"/>
      <c r="AL160" s="1747"/>
    </row>
    <row r="161" spans="1:38" ht="30" customHeight="1">
      <c r="A161" s="2767"/>
      <c r="B161" s="2762"/>
      <c r="C161" s="638"/>
      <c r="D161" s="820"/>
      <c r="E161" s="820"/>
      <c r="F161" s="820"/>
      <c r="G161" s="820"/>
      <c r="H161" s="820"/>
      <c r="I161" s="820"/>
      <c r="J161" s="820"/>
      <c r="K161" s="820"/>
      <c r="L161" s="820"/>
      <c r="M161" s="820"/>
      <c r="N161" s="820"/>
      <c r="O161" s="820"/>
      <c r="P161" s="820"/>
      <c r="Q161" s="820"/>
      <c r="R161" s="820"/>
      <c r="S161" s="820"/>
      <c r="T161" s="820"/>
      <c r="U161" s="820"/>
      <c r="V161" s="820"/>
      <c r="W161" s="820"/>
      <c r="X161" s="820"/>
      <c r="Y161" s="820"/>
      <c r="Z161" s="820"/>
      <c r="AA161" s="820"/>
      <c r="AB161" s="820"/>
      <c r="AC161" s="820"/>
      <c r="AD161" s="820"/>
      <c r="AE161" s="820"/>
      <c r="AF161" s="820"/>
      <c r="AG161" s="820"/>
      <c r="AH161" s="820"/>
      <c r="AI161" s="820"/>
      <c r="AJ161" s="820"/>
      <c r="AK161" s="2768"/>
      <c r="AL161" s="1747"/>
    </row>
    <row r="162" spans="1:38" ht="30" customHeight="1">
      <c r="A162" s="2767"/>
      <c r="B162" s="2762"/>
      <c r="C162" s="638"/>
      <c r="D162" s="820"/>
      <c r="E162" s="820"/>
      <c r="F162" s="820"/>
      <c r="G162" s="820"/>
      <c r="H162" s="820"/>
      <c r="I162" s="820"/>
      <c r="J162" s="820"/>
      <c r="K162" s="820"/>
      <c r="L162" s="820"/>
      <c r="M162" s="820"/>
      <c r="N162" s="820"/>
      <c r="O162" s="820"/>
      <c r="P162" s="820"/>
      <c r="Q162" s="820"/>
      <c r="R162" s="820"/>
      <c r="S162" s="820"/>
      <c r="T162" s="820"/>
      <c r="U162" s="820"/>
      <c r="V162" s="820"/>
      <c r="W162" s="820"/>
      <c r="X162" s="820"/>
      <c r="Y162" s="820"/>
      <c r="Z162" s="820"/>
      <c r="AA162" s="820"/>
      <c r="AB162" s="820"/>
      <c r="AC162" s="820"/>
      <c r="AD162" s="820"/>
      <c r="AE162" s="820"/>
      <c r="AF162" s="820"/>
      <c r="AG162" s="820"/>
      <c r="AH162" s="820"/>
      <c r="AI162" s="820"/>
      <c r="AJ162" s="820"/>
      <c r="AK162" s="2768"/>
      <c r="AL162" s="1747"/>
    </row>
    <row r="163" spans="1:38" ht="30" customHeight="1">
      <c r="A163" s="2767"/>
      <c r="B163" s="2762"/>
      <c r="C163" s="638"/>
      <c r="D163" s="820"/>
      <c r="E163" s="820"/>
      <c r="F163" s="820"/>
      <c r="G163" s="820"/>
      <c r="H163" s="820"/>
      <c r="I163" s="820"/>
      <c r="J163" s="820"/>
      <c r="K163" s="820"/>
      <c r="L163" s="820"/>
      <c r="M163" s="820"/>
      <c r="N163" s="820"/>
      <c r="O163" s="820"/>
      <c r="P163" s="820"/>
      <c r="Q163" s="820"/>
      <c r="R163" s="820"/>
      <c r="S163" s="820"/>
      <c r="T163" s="820"/>
      <c r="U163" s="820"/>
      <c r="V163" s="820"/>
      <c r="W163" s="820"/>
      <c r="X163" s="820"/>
      <c r="Y163" s="820"/>
      <c r="Z163" s="820"/>
      <c r="AA163" s="820"/>
      <c r="AB163" s="820"/>
      <c r="AC163" s="820"/>
      <c r="AD163" s="820"/>
      <c r="AE163" s="820"/>
      <c r="AF163" s="820"/>
      <c r="AG163" s="820"/>
      <c r="AH163" s="820"/>
      <c r="AI163" s="820"/>
      <c r="AJ163" s="820"/>
      <c r="AK163" s="2768"/>
      <c r="AL163" s="1747"/>
    </row>
    <row r="164" spans="1:38" ht="30" customHeight="1">
      <c r="A164" s="2767"/>
      <c r="B164" s="2762"/>
      <c r="C164" s="638"/>
      <c r="D164" s="820"/>
      <c r="E164" s="820"/>
      <c r="F164" s="820"/>
      <c r="G164" s="820"/>
      <c r="H164" s="820"/>
      <c r="I164" s="820"/>
      <c r="J164" s="820"/>
      <c r="K164" s="820"/>
      <c r="L164" s="820"/>
      <c r="M164" s="820"/>
      <c r="N164" s="820"/>
      <c r="O164" s="820"/>
      <c r="P164" s="820"/>
      <c r="Q164" s="820"/>
      <c r="R164" s="820"/>
      <c r="S164" s="820"/>
      <c r="T164" s="820"/>
      <c r="U164" s="820"/>
      <c r="V164" s="820"/>
      <c r="W164" s="820"/>
      <c r="X164" s="820"/>
      <c r="Y164" s="820"/>
      <c r="Z164" s="820"/>
      <c r="AA164" s="820"/>
      <c r="AB164" s="820"/>
      <c r="AC164" s="820"/>
      <c r="AD164" s="820"/>
      <c r="AE164" s="820"/>
      <c r="AF164" s="820"/>
      <c r="AG164" s="820"/>
      <c r="AH164" s="820"/>
      <c r="AI164" s="820"/>
      <c r="AJ164" s="820"/>
      <c r="AK164" s="2768"/>
      <c r="AL164" s="1747"/>
    </row>
    <row r="165" spans="1:38" ht="30" customHeight="1">
      <c r="A165" s="2767"/>
      <c r="B165" s="2762"/>
      <c r="C165" s="638"/>
      <c r="D165" s="820"/>
      <c r="E165" s="820"/>
      <c r="F165" s="820"/>
      <c r="G165" s="820"/>
      <c r="H165" s="820"/>
      <c r="I165" s="820"/>
      <c r="J165" s="820"/>
      <c r="K165" s="820"/>
      <c r="L165" s="820"/>
      <c r="M165" s="820"/>
      <c r="N165" s="820"/>
      <c r="O165" s="820"/>
      <c r="P165" s="820"/>
      <c r="Q165" s="820"/>
      <c r="R165" s="820"/>
      <c r="S165" s="820"/>
      <c r="T165" s="820"/>
      <c r="U165" s="820"/>
      <c r="V165" s="820"/>
      <c r="W165" s="820"/>
      <c r="X165" s="820"/>
      <c r="Y165" s="820"/>
      <c r="Z165" s="820"/>
      <c r="AA165" s="820"/>
      <c r="AB165" s="820"/>
      <c r="AC165" s="820"/>
      <c r="AD165" s="820"/>
      <c r="AE165" s="820"/>
      <c r="AF165" s="820"/>
      <c r="AG165" s="820"/>
      <c r="AH165" s="820"/>
      <c r="AI165" s="820"/>
      <c r="AJ165" s="820"/>
      <c r="AK165" s="2768"/>
      <c r="AL165" s="1747"/>
    </row>
    <row r="166" spans="1:38" ht="30" customHeight="1">
      <c r="A166" s="2767"/>
      <c r="B166" s="2762"/>
      <c r="C166" s="638"/>
      <c r="D166" s="820"/>
      <c r="E166" s="820"/>
      <c r="F166" s="820"/>
      <c r="G166" s="820"/>
      <c r="H166" s="820"/>
      <c r="I166" s="820"/>
      <c r="J166" s="820"/>
      <c r="K166" s="820"/>
      <c r="L166" s="820"/>
      <c r="M166" s="820"/>
      <c r="N166" s="820"/>
      <c r="O166" s="820"/>
      <c r="P166" s="820"/>
      <c r="Q166" s="820"/>
      <c r="R166" s="820"/>
      <c r="S166" s="820"/>
      <c r="T166" s="820"/>
      <c r="U166" s="820"/>
      <c r="V166" s="820"/>
      <c r="W166" s="820"/>
      <c r="X166" s="820"/>
      <c r="Y166" s="820"/>
      <c r="Z166" s="820"/>
      <c r="AA166" s="820"/>
      <c r="AB166" s="820"/>
      <c r="AC166" s="820"/>
      <c r="AD166" s="820"/>
      <c r="AE166" s="820"/>
      <c r="AF166" s="820"/>
      <c r="AG166" s="820"/>
      <c r="AH166" s="820"/>
      <c r="AI166" s="820"/>
      <c r="AJ166" s="820"/>
      <c r="AK166" s="2768"/>
      <c r="AL166" s="1747"/>
    </row>
    <row r="167" spans="1:38" ht="30" customHeight="1">
      <c r="A167" s="2767"/>
      <c r="B167" s="2762"/>
      <c r="C167" s="638"/>
      <c r="D167" s="820"/>
      <c r="E167" s="820"/>
      <c r="F167" s="820"/>
      <c r="G167" s="820"/>
      <c r="H167" s="820"/>
      <c r="I167" s="820"/>
      <c r="J167" s="820"/>
      <c r="K167" s="820"/>
      <c r="L167" s="820"/>
      <c r="M167" s="820"/>
      <c r="N167" s="820"/>
      <c r="O167" s="820"/>
      <c r="P167" s="820"/>
      <c r="Q167" s="820"/>
      <c r="R167" s="820"/>
      <c r="S167" s="820"/>
      <c r="T167" s="820"/>
      <c r="U167" s="820"/>
      <c r="V167" s="820"/>
      <c r="W167" s="820"/>
      <c r="X167" s="820"/>
      <c r="Y167" s="820"/>
      <c r="Z167" s="820"/>
      <c r="AA167" s="820"/>
      <c r="AB167" s="820"/>
      <c r="AC167" s="820"/>
      <c r="AD167" s="820"/>
      <c r="AE167" s="820"/>
      <c r="AF167" s="820"/>
      <c r="AG167" s="820"/>
      <c r="AH167" s="820"/>
      <c r="AI167" s="820"/>
      <c r="AJ167" s="820"/>
      <c r="AK167" s="2768"/>
      <c r="AL167" s="1747"/>
    </row>
    <row r="168" spans="1:38" ht="30" customHeight="1">
      <c r="A168" s="2767"/>
      <c r="B168" s="2762"/>
      <c r="C168" s="638"/>
      <c r="D168" s="820"/>
      <c r="E168" s="820"/>
      <c r="F168" s="820"/>
      <c r="G168" s="820"/>
      <c r="H168" s="820"/>
      <c r="I168" s="820"/>
      <c r="J168" s="820"/>
      <c r="K168" s="820"/>
      <c r="L168" s="820"/>
      <c r="M168" s="820"/>
      <c r="N168" s="820"/>
      <c r="O168" s="820"/>
      <c r="P168" s="820"/>
      <c r="Q168" s="820"/>
      <c r="R168" s="820"/>
      <c r="S168" s="820"/>
      <c r="T168" s="820"/>
      <c r="U168" s="820"/>
      <c r="V168" s="820"/>
      <c r="W168" s="820"/>
      <c r="X168" s="820"/>
      <c r="Y168" s="820"/>
      <c r="Z168" s="820"/>
      <c r="AA168" s="820"/>
      <c r="AB168" s="820"/>
      <c r="AC168" s="820"/>
      <c r="AD168" s="820"/>
      <c r="AE168" s="820"/>
      <c r="AF168" s="820"/>
      <c r="AG168" s="820"/>
      <c r="AH168" s="820"/>
      <c r="AI168" s="820"/>
      <c r="AJ168" s="820"/>
      <c r="AK168" s="2768"/>
      <c r="AL168" s="1747"/>
    </row>
    <row r="169" spans="1:38" ht="30" customHeight="1">
      <c r="A169" s="2767"/>
      <c r="B169" s="2762"/>
      <c r="C169" s="638"/>
      <c r="D169" s="820"/>
      <c r="E169" s="820"/>
      <c r="F169" s="820"/>
      <c r="G169" s="820"/>
      <c r="H169" s="820"/>
      <c r="I169" s="820"/>
      <c r="J169" s="820"/>
      <c r="K169" s="820"/>
      <c r="L169" s="820"/>
      <c r="M169" s="820"/>
      <c r="N169" s="820"/>
      <c r="O169" s="820"/>
      <c r="P169" s="820"/>
      <c r="Q169" s="820"/>
      <c r="R169" s="820"/>
      <c r="S169" s="820"/>
      <c r="T169" s="820"/>
      <c r="U169" s="820"/>
      <c r="V169" s="820"/>
      <c r="W169" s="820"/>
      <c r="X169" s="820"/>
      <c r="Y169" s="820"/>
      <c r="Z169" s="820"/>
      <c r="AA169" s="820"/>
      <c r="AB169" s="820"/>
      <c r="AC169" s="820"/>
      <c r="AD169" s="820"/>
      <c r="AE169" s="820"/>
      <c r="AF169" s="820"/>
      <c r="AG169" s="820"/>
      <c r="AH169" s="820"/>
      <c r="AI169" s="820"/>
      <c r="AJ169" s="820"/>
      <c r="AK169" s="2768"/>
      <c r="AL169" s="1747"/>
    </row>
    <row r="170" spans="1:38" ht="30" customHeight="1">
      <c r="A170" s="2767"/>
      <c r="B170" s="2762"/>
      <c r="C170" s="638"/>
      <c r="D170" s="820"/>
      <c r="E170" s="820"/>
      <c r="F170" s="820"/>
      <c r="G170" s="820"/>
      <c r="H170" s="820"/>
      <c r="I170" s="820"/>
      <c r="J170" s="820"/>
      <c r="K170" s="820"/>
      <c r="L170" s="820"/>
      <c r="M170" s="820"/>
      <c r="N170" s="820"/>
      <c r="O170" s="820"/>
      <c r="P170" s="820"/>
      <c r="Q170" s="820"/>
      <c r="R170" s="820"/>
      <c r="S170" s="820"/>
      <c r="T170" s="820"/>
      <c r="U170" s="820"/>
      <c r="V170" s="820"/>
      <c r="W170" s="820"/>
      <c r="X170" s="820"/>
      <c r="Y170" s="820"/>
      <c r="Z170" s="820"/>
      <c r="AA170" s="820"/>
      <c r="AB170" s="820"/>
      <c r="AC170" s="820"/>
      <c r="AD170" s="820"/>
      <c r="AE170" s="820"/>
      <c r="AF170" s="820"/>
      <c r="AG170" s="820"/>
      <c r="AH170" s="820"/>
      <c r="AI170" s="820"/>
      <c r="AJ170" s="820"/>
      <c r="AK170" s="2768"/>
      <c r="AL170" s="1747"/>
    </row>
    <row r="171" spans="1:38" ht="30" customHeight="1">
      <c r="A171" s="2767"/>
      <c r="B171" s="2762"/>
      <c r="C171" s="638"/>
      <c r="D171" s="820"/>
      <c r="E171" s="820"/>
      <c r="F171" s="820"/>
      <c r="G171" s="820"/>
      <c r="H171" s="820"/>
      <c r="I171" s="820"/>
      <c r="J171" s="820"/>
      <c r="K171" s="820"/>
      <c r="L171" s="820"/>
      <c r="M171" s="820"/>
      <c r="N171" s="820"/>
      <c r="O171" s="820"/>
      <c r="P171" s="820"/>
      <c r="Q171" s="820"/>
      <c r="R171" s="820"/>
      <c r="S171" s="820"/>
      <c r="T171" s="820"/>
      <c r="U171" s="820"/>
      <c r="V171" s="820"/>
      <c r="W171" s="820"/>
      <c r="X171" s="820"/>
      <c r="Y171" s="820"/>
      <c r="Z171" s="820"/>
      <c r="AA171" s="820"/>
      <c r="AB171" s="820"/>
      <c r="AC171" s="820"/>
      <c r="AD171" s="820"/>
      <c r="AE171" s="820"/>
      <c r="AF171" s="820"/>
      <c r="AG171" s="820"/>
      <c r="AH171" s="820"/>
      <c r="AI171" s="820"/>
      <c r="AJ171" s="820"/>
      <c r="AK171" s="2768"/>
      <c r="AL171" s="1747"/>
    </row>
    <row r="172" spans="1:38" ht="30" customHeight="1">
      <c r="A172" s="2767"/>
      <c r="B172" s="2762"/>
      <c r="C172" s="638"/>
      <c r="D172" s="820"/>
      <c r="E172" s="820"/>
      <c r="F172" s="820"/>
      <c r="G172" s="820"/>
      <c r="H172" s="820"/>
      <c r="I172" s="820"/>
      <c r="J172" s="820"/>
      <c r="K172" s="820"/>
      <c r="L172" s="820"/>
      <c r="M172" s="820"/>
      <c r="N172" s="820"/>
      <c r="O172" s="820"/>
      <c r="P172" s="820"/>
      <c r="Q172" s="820"/>
      <c r="R172" s="820"/>
      <c r="S172" s="820"/>
      <c r="T172" s="820"/>
      <c r="U172" s="820"/>
      <c r="V172" s="820"/>
      <c r="W172" s="820"/>
      <c r="X172" s="820"/>
      <c r="Y172" s="820"/>
      <c r="Z172" s="820"/>
      <c r="AA172" s="820"/>
      <c r="AB172" s="820"/>
      <c r="AC172" s="820"/>
      <c r="AD172" s="820"/>
      <c r="AE172" s="820"/>
      <c r="AF172" s="820"/>
      <c r="AG172" s="820"/>
      <c r="AH172" s="820"/>
      <c r="AI172" s="820"/>
      <c r="AJ172" s="820"/>
      <c r="AK172" s="2768"/>
      <c r="AL172" s="1747"/>
    </row>
    <row r="173" spans="1:38" ht="30" customHeight="1">
      <c r="A173" s="2767"/>
      <c r="B173" s="2762"/>
      <c r="C173" s="638"/>
      <c r="D173" s="820"/>
      <c r="E173" s="820"/>
      <c r="F173" s="820"/>
      <c r="G173" s="820"/>
      <c r="H173" s="820"/>
      <c r="I173" s="820"/>
      <c r="J173" s="820"/>
      <c r="K173" s="820"/>
      <c r="L173" s="820"/>
      <c r="M173" s="820"/>
      <c r="N173" s="820"/>
      <c r="O173" s="820"/>
      <c r="P173" s="820"/>
      <c r="Q173" s="820"/>
      <c r="R173" s="820"/>
      <c r="S173" s="820"/>
      <c r="T173" s="820"/>
      <c r="U173" s="820"/>
      <c r="V173" s="820"/>
      <c r="W173" s="820"/>
      <c r="X173" s="820"/>
      <c r="Y173" s="820"/>
      <c r="Z173" s="820"/>
      <c r="AA173" s="820"/>
      <c r="AB173" s="820"/>
      <c r="AC173" s="820"/>
      <c r="AD173" s="820"/>
      <c r="AE173" s="820"/>
      <c r="AF173" s="820"/>
      <c r="AG173" s="820"/>
      <c r="AH173" s="820"/>
      <c r="AI173" s="820"/>
      <c r="AJ173" s="820"/>
      <c r="AK173" s="2768"/>
      <c r="AL173" s="1747"/>
    </row>
    <row r="174" spans="1:38" ht="30" customHeight="1">
      <c r="A174" s="2767"/>
      <c r="B174" s="2762"/>
      <c r="C174" s="638"/>
      <c r="D174" s="820"/>
      <c r="E174" s="820"/>
      <c r="F174" s="820"/>
      <c r="G174" s="820"/>
      <c r="H174" s="820"/>
      <c r="I174" s="820"/>
      <c r="J174" s="820"/>
      <c r="K174" s="820"/>
      <c r="L174" s="820"/>
      <c r="M174" s="820"/>
      <c r="N174" s="820"/>
      <c r="O174" s="820"/>
      <c r="P174" s="820"/>
      <c r="Q174" s="820"/>
      <c r="R174" s="820"/>
      <c r="S174" s="820"/>
      <c r="T174" s="820"/>
      <c r="U174" s="820"/>
      <c r="V174" s="820"/>
      <c r="W174" s="820"/>
      <c r="X174" s="820"/>
      <c r="Y174" s="820"/>
      <c r="Z174" s="820"/>
      <c r="AA174" s="820"/>
      <c r="AB174" s="820"/>
      <c r="AC174" s="820"/>
      <c r="AD174" s="820"/>
      <c r="AE174" s="820"/>
      <c r="AF174" s="820"/>
      <c r="AG174" s="820"/>
      <c r="AH174" s="820"/>
      <c r="AI174" s="820"/>
      <c r="AJ174" s="820"/>
      <c r="AK174" s="2768"/>
      <c r="AL174" s="1747"/>
    </row>
    <row r="175" spans="1:38" ht="30" customHeight="1">
      <c r="A175" s="2767"/>
      <c r="B175" s="2762"/>
      <c r="C175" s="638"/>
      <c r="D175" s="820"/>
      <c r="E175" s="820"/>
      <c r="F175" s="820"/>
      <c r="G175" s="820"/>
      <c r="H175" s="820"/>
      <c r="I175" s="820"/>
      <c r="J175" s="820"/>
      <c r="K175" s="820"/>
      <c r="L175" s="820"/>
      <c r="M175" s="820"/>
      <c r="N175" s="820"/>
      <c r="O175" s="820"/>
      <c r="P175" s="820"/>
      <c r="Q175" s="820"/>
      <c r="R175" s="820"/>
      <c r="S175" s="820"/>
      <c r="T175" s="820"/>
      <c r="U175" s="820"/>
      <c r="V175" s="820"/>
      <c r="W175" s="820"/>
      <c r="X175" s="820"/>
      <c r="Y175" s="820"/>
      <c r="Z175" s="820"/>
      <c r="AA175" s="820"/>
      <c r="AB175" s="820"/>
      <c r="AC175" s="820"/>
      <c r="AD175" s="820"/>
      <c r="AE175" s="820"/>
      <c r="AF175" s="820"/>
      <c r="AG175" s="820"/>
      <c r="AH175" s="820"/>
      <c r="AI175" s="820"/>
      <c r="AJ175" s="820"/>
      <c r="AK175" s="2768"/>
      <c r="AL175" s="1747"/>
    </row>
    <row r="176" spans="1:38" ht="30" customHeight="1">
      <c r="A176" s="2767"/>
      <c r="B176" s="2762"/>
      <c r="C176" s="638"/>
      <c r="D176" s="820"/>
      <c r="E176" s="820"/>
      <c r="F176" s="820"/>
      <c r="G176" s="820"/>
      <c r="H176" s="820"/>
      <c r="I176" s="820"/>
      <c r="J176" s="820"/>
      <c r="K176" s="820"/>
      <c r="L176" s="820"/>
      <c r="M176" s="820"/>
      <c r="N176" s="820"/>
      <c r="O176" s="820"/>
      <c r="P176" s="820"/>
      <c r="Q176" s="820"/>
      <c r="R176" s="820"/>
      <c r="S176" s="820"/>
      <c r="T176" s="820"/>
      <c r="U176" s="820"/>
      <c r="V176" s="820"/>
      <c r="W176" s="820"/>
      <c r="X176" s="820"/>
      <c r="Y176" s="820"/>
      <c r="Z176" s="820"/>
      <c r="AA176" s="820"/>
      <c r="AB176" s="820"/>
      <c r="AC176" s="820"/>
      <c r="AD176" s="820"/>
      <c r="AE176" s="820"/>
      <c r="AF176" s="820"/>
      <c r="AG176" s="820"/>
      <c r="AH176" s="820"/>
      <c r="AI176" s="820"/>
      <c r="AJ176" s="820"/>
      <c r="AK176" s="2768"/>
      <c r="AL176" s="1747"/>
    </row>
    <row r="177" spans="1:38" ht="30" customHeight="1">
      <c r="A177" s="2767"/>
      <c r="B177" s="2762"/>
      <c r="C177" s="638"/>
      <c r="D177" s="820"/>
      <c r="E177" s="820"/>
      <c r="F177" s="820"/>
      <c r="G177" s="820"/>
      <c r="H177" s="820"/>
      <c r="I177" s="820"/>
      <c r="J177" s="820"/>
      <c r="K177" s="820"/>
      <c r="L177" s="820"/>
      <c r="M177" s="820"/>
      <c r="N177" s="820"/>
      <c r="O177" s="820"/>
      <c r="P177" s="820"/>
      <c r="Q177" s="820"/>
      <c r="R177" s="820"/>
      <c r="S177" s="820"/>
      <c r="T177" s="820"/>
      <c r="U177" s="820"/>
      <c r="V177" s="820"/>
      <c r="W177" s="820"/>
      <c r="X177" s="820"/>
      <c r="Y177" s="820"/>
      <c r="Z177" s="820"/>
      <c r="AA177" s="820"/>
      <c r="AB177" s="820"/>
      <c r="AC177" s="820"/>
      <c r="AD177" s="820"/>
      <c r="AE177" s="820"/>
      <c r="AF177" s="820"/>
      <c r="AG177" s="820"/>
      <c r="AH177" s="820"/>
      <c r="AI177" s="820"/>
      <c r="AJ177" s="820"/>
      <c r="AK177" s="2768"/>
      <c r="AL177" s="1747"/>
    </row>
    <row r="178" spans="1:38" ht="30" customHeight="1">
      <c r="A178" s="2767"/>
      <c r="B178" s="2762"/>
      <c r="C178" s="638"/>
      <c r="D178" s="820"/>
      <c r="E178" s="820"/>
      <c r="F178" s="820"/>
      <c r="G178" s="820"/>
      <c r="H178" s="820"/>
      <c r="I178" s="820"/>
      <c r="J178" s="820"/>
      <c r="K178" s="820"/>
      <c r="L178" s="820"/>
      <c r="M178" s="820"/>
      <c r="N178" s="820"/>
      <c r="O178" s="820"/>
      <c r="P178" s="820"/>
      <c r="Q178" s="820"/>
      <c r="R178" s="820"/>
      <c r="S178" s="820"/>
      <c r="T178" s="820"/>
      <c r="U178" s="820"/>
      <c r="V178" s="820"/>
      <c r="W178" s="820"/>
      <c r="X178" s="820"/>
      <c r="Y178" s="820"/>
      <c r="Z178" s="820"/>
      <c r="AA178" s="820"/>
      <c r="AB178" s="820"/>
      <c r="AC178" s="820"/>
      <c r="AD178" s="820"/>
      <c r="AE178" s="820"/>
      <c r="AF178" s="820"/>
      <c r="AG178" s="820"/>
      <c r="AH178" s="820"/>
      <c r="AI178" s="820"/>
      <c r="AJ178" s="820"/>
      <c r="AK178" s="2768"/>
      <c r="AL178" s="1747"/>
    </row>
    <row r="179" spans="1:38" ht="30" customHeight="1">
      <c r="A179" s="2767"/>
      <c r="B179" s="2762"/>
      <c r="C179" s="638"/>
      <c r="D179" s="820"/>
      <c r="E179" s="820"/>
      <c r="F179" s="820"/>
      <c r="G179" s="820"/>
      <c r="H179" s="820"/>
      <c r="I179" s="820"/>
      <c r="J179" s="820"/>
      <c r="K179" s="820"/>
      <c r="L179" s="820"/>
      <c r="M179" s="820"/>
      <c r="N179" s="820"/>
      <c r="O179" s="820"/>
      <c r="P179" s="820"/>
      <c r="Q179" s="820"/>
      <c r="R179" s="820"/>
      <c r="S179" s="820"/>
      <c r="T179" s="820"/>
      <c r="U179" s="820"/>
      <c r="V179" s="820"/>
      <c r="W179" s="820"/>
      <c r="X179" s="820"/>
      <c r="Y179" s="820"/>
      <c r="Z179" s="820"/>
      <c r="AA179" s="820"/>
      <c r="AB179" s="820"/>
      <c r="AC179" s="820"/>
      <c r="AD179" s="820"/>
      <c r="AE179" s="820"/>
      <c r="AF179" s="820"/>
      <c r="AG179" s="820"/>
      <c r="AH179" s="820"/>
      <c r="AI179" s="820"/>
      <c r="AJ179" s="820"/>
      <c r="AK179" s="2768"/>
      <c r="AL179" s="1747"/>
    </row>
    <row r="180" spans="1:38" ht="30" customHeight="1">
      <c r="A180" s="2767"/>
      <c r="B180" s="2762"/>
      <c r="C180" s="638"/>
      <c r="D180" s="820"/>
      <c r="E180" s="820"/>
      <c r="F180" s="820"/>
      <c r="G180" s="820"/>
      <c r="H180" s="820"/>
      <c r="I180" s="820"/>
      <c r="J180" s="820"/>
      <c r="K180" s="820"/>
      <c r="L180" s="820"/>
      <c r="M180" s="820"/>
      <c r="N180" s="820"/>
      <c r="O180" s="820"/>
      <c r="P180" s="820"/>
      <c r="Q180" s="820"/>
      <c r="R180" s="820"/>
      <c r="S180" s="820"/>
      <c r="T180" s="820"/>
      <c r="U180" s="820"/>
      <c r="V180" s="820"/>
      <c r="W180" s="820"/>
      <c r="X180" s="820"/>
      <c r="Y180" s="820"/>
      <c r="Z180" s="820"/>
      <c r="AA180" s="820"/>
      <c r="AB180" s="820"/>
      <c r="AC180" s="820"/>
      <c r="AD180" s="820"/>
      <c r="AE180" s="820"/>
      <c r="AF180" s="820"/>
      <c r="AG180" s="820"/>
      <c r="AH180" s="820"/>
      <c r="AI180" s="820"/>
      <c r="AJ180" s="820"/>
      <c r="AK180" s="2768"/>
      <c r="AL180" s="1747"/>
    </row>
    <row r="181" spans="1:38" ht="30" customHeight="1">
      <c r="A181" s="2767"/>
      <c r="B181" s="2762"/>
      <c r="C181" s="638"/>
      <c r="D181" s="820"/>
      <c r="E181" s="820"/>
      <c r="F181" s="820"/>
      <c r="G181" s="820"/>
      <c r="H181" s="820"/>
      <c r="I181" s="820"/>
      <c r="J181" s="820"/>
      <c r="K181" s="820"/>
      <c r="L181" s="820"/>
      <c r="M181" s="820"/>
      <c r="N181" s="820"/>
      <c r="O181" s="820"/>
      <c r="P181" s="820"/>
      <c r="Q181" s="820"/>
      <c r="R181" s="820"/>
      <c r="S181" s="820"/>
      <c r="T181" s="820"/>
      <c r="U181" s="820"/>
      <c r="V181" s="820"/>
      <c r="W181" s="820"/>
      <c r="X181" s="820"/>
      <c r="Y181" s="820"/>
      <c r="Z181" s="820"/>
      <c r="AA181" s="820"/>
      <c r="AB181" s="820"/>
      <c r="AC181" s="820"/>
      <c r="AD181" s="820"/>
      <c r="AE181" s="820"/>
      <c r="AF181" s="820"/>
      <c r="AG181" s="820"/>
      <c r="AH181" s="820"/>
      <c r="AI181" s="820"/>
      <c r="AJ181" s="820"/>
      <c r="AK181" s="2768"/>
      <c r="AL181" s="1747"/>
    </row>
    <row r="182" spans="1:38" ht="30" customHeight="1">
      <c r="A182" s="2767"/>
      <c r="B182" s="2762"/>
      <c r="C182" s="638"/>
      <c r="D182" s="820"/>
      <c r="E182" s="820"/>
      <c r="F182" s="820"/>
      <c r="G182" s="820"/>
      <c r="H182" s="820"/>
      <c r="I182" s="820"/>
      <c r="J182" s="820"/>
      <c r="K182" s="820"/>
      <c r="L182" s="820"/>
      <c r="M182" s="820"/>
      <c r="N182" s="820"/>
      <c r="O182" s="820"/>
      <c r="P182" s="820"/>
      <c r="Q182" s="820"/>
      <c r="R182" s="820"/>
      <c r="S182" s="820"/>
      <c r="T182" s="820"/>
      <c r="U182" s="820"/>
      <c r="V182" s="820"/>
      <c r="W182" s="820"/>
      <c r="X182" s="820"/>
      <c r="Y182" s="820"/>
      <c r="Z182" s="820"/>
      <c r="AA182" s="820"/>
      <c r="AB182" s="820"/>
      <c r="AC182" s="820"/>
      <c r="AD182" s="820"/>
      <c r="AE182" s="820"/>
      <c r="AF182" s="820"/>
      <c r="AG182" s="820"/>
      <c r="AH182" s="820"/>
      <c r="AI182" s="820"/>
      <c r="AJ182" s="820"/>
      <c r="AK182" s="2768"/>
      <c r="AL182" s="1747"/>
    </row>
    <row r="183" spans="1:38" ht="30" customHeight="1">
      <c r="A183" s="2767"/>
      <c r="B183" s="2762"/>
      <c r="C183" s="638"/>
      <c r="D183" s="820"/>
      <c r="E183" s="820"/>
      <c r="F183" s="820"/>
      <c r="G183" s="820"/>
      <c r="H183" s="820"/>
      <c r="I183" s="820"/>
      <c r="J183" s="820"/>
      <c r="K183" s="820"/>
      <c r="L183" s="820"/>
      <c r="M183" s="820"/>
      <c r="N183" s="820"/>
      <c r="O183" s="820"/>
      <c r="P183" s="820"/>
      <c r="Q183" s="820"/>
      <c r="R183" s="820"/>
      <c r="S183" s="820"/>
      <c r="T183" s="820"/>
      <c r="U183" s="820"/>
      <c r="V183" s="820"/>
      <c r="W183" s="820"/>
      <c r="X183" s="820"/>
      <c r="Y183" s="820"/>
      <c r="Z183" s="820"/>
      <c r="AA183" s="820"/>
      <c r="AB183" s="820"/>
      <c r="AC183" s="820"/>
      <c r="AD183" s="820"/>
      <c r="AE183" s="820"/>
      <c r="AF183" s="820"/>
      <c r="AG183" s="820"/>
      <c r="AH183" s="820"/>
      <c r="AI183" s="820"/>
      <c r="AJ183" s="820"/>
      <c r="AK183" s="2768"/>
      <c r="AL183" s="1747"/>
    </row>
    <row r="184" spans="1:38" ht="30" customHeight="1">
      <c r="A184" s="2767"/>
      <c r="B184" s="2762"/>
      <c r="C184" s="638"/>
      <c r="D184" s="820"/>
      <c r="E184" s="820"/>
      <c r="F184" s="820"/>
      <c r="G184" s="820"/>
      <c r="H184" s="820"/>
      <c r="I184" s="820"/>
      <c r="J184" s="820"/>
      <c r="K184" s="820"/>
      <c r="L184" s="820"/>
      <c r="M184" s="820"/>
      <c r="N184" s="820"/>
      <c r="O184" s="820"/>
      <c r="P184" s="820"/>
      <c r="Q184" s="820"/>
      <c r="R184" s="820"/>
      <c r="S184" s="820"/>
      <c r="T184" s="820"/>
      <c r="U184" s="820"/>
      <c r="V184" s="820"/>
      <c r="W184" s="820"/>
      <c r="X184" s="820"/>
      <c r="Y184" s="820"/>
      <c r="Z184" s="820"/>
      <c r="AA184" s="820"/>
      <c r="AB184" s="820"/>
      <c r="AC184" s="820"/>
      <c r="AD184" s="820"/>
      <c r="AE184" s="820"/>
      <c r="AF184" s="820"/>
      <c r="AG184" s="820"/>
      <c r="AH184" s="820"/>
      <c r="AI184" s="820"/>
      <c r="AJ184" s="820"/>
      <c r="AK184" s="2768"/>
      <c r="AL184" s="1747"/>
    </row>
    <row r="185" spans="1:38" ht="30" customHeight="1">
      <c r="A185" s="2767"/>
      <c r="B185" s="2762"/>
      <c r="C185" s="638"/>
      <c r="D185" s="820"/>
      <c r="E185" s="820"/>
      <c r="F185" s="820"/>
      <c r="G185" s="820"/>
      <c r="H185" s="820"/>
      <c r="I185" s="820"/>
      <c r="J185" s="820"/>
      <c r="K185" s="820"/>
      <c r="L185" s="820"/>
      <c r="M185" s="820"/>
      <c r="N185" s="820"/>
      <c r="O185" s="820"/>
      <c r="P185" s="820"/>
      <c r="Q185" s="820"/>
      <c r="R185" s="820"/>
      <c r="S185" s="820"/>
      <c r="T185" s="820"/>
      <c r="U185" s="820"/>
      <c r="V185" s="820"/>
      <c r="W185" s="820"/>
      <c r="X185" s="820"/>
      <c r="Y185" s="820"/>
      <c r="Z185" s="820"/>
      <c r="AA185" s="820"/>
      <c r="AB185" s="820"/>
      <c r="AC185" s="820"/>
      <c r="AD185" s="820"/>
      <c r="AE185" s="820"/>
      <c r="AF185" s="820"/>
      <c r="AG185" s="820"/>
      <c r="AH185" s="820"/>
      <c r="AI185" s="820"/>
      <c r="AJ185" s="820"/>
      <c r="AK185" s="2768"/>
      <c r="AL185" s="1747"/>
    </row>
    <row r="186" spans="1:38" ht="30" customHeight="1">
      <c r="A186" s="2767"/>
      <c r="B186" s="2762"/>
      <c r="C186" s="638"/>
      <c r="D186" s="820"/>
      <c r="E186" s="820"/>
      <c r="F186" s="820"/>
      <c r="G186" s="820"/>
      <c r="H186" s="820"/>
      <c r="I186" s="820"/>
      <c r="J186" s="820"/>
      <c r="K186" s="820"/>
      <c r="L186" s="820"/>
      <c r="M186" s="820"/>
      <c r="N186" s="820"/>
      <c r="O186" s="820"/>
      <c r="P186" s="820"/>
      <c r="Q186" s="820"/>
      <c r="R186" s="820"/>
      <c r="S186" s="820"/>
      <c r="T186" s="820"/>
      <c r="U186" s="820"/>
      <c r="V186" s="820"/>
      <c r="W186" s="820"/>
      <c r="X186" s="820"/>
      <c r="Y186" s="820"/>
      <c r="Z186" s="820"/>
      <c r="AA186" s="820"/>
      <c r="AB186" s="820"/>
      <c r="AC186" s="820"/>
      <c r="AD186" s="820"/>
      <c r="AE186" s="820"/>
      <c r="AF186" s="820"/>
      <c r="AG186" s="820"/>
      <c r="AH186" s="820"/>
      <c r="AI186" s="820"/>
      <c r="AJ186" s="820"/>
      <c r="AK186" s="2768"/>
      <c r="AL186" s="1747"/>
    </row>
    <row r="187" spans="1:38" ht="30" customHeight="1">
      <c r="A187" s="2767"/>
      <c r="B187" s="2762"/>
      <c r="C187" s="638"/>
      <c r="D187" s="820"/>
      <c r="E187" s="820"/>
      <c r="F187" s="820"/>
      <c r="G187" s="820"/>
      <c r="H187" s="820"/>
      <c r="I187" s="820"/>
      <c r="J187" s="820"/>
      <c r="K187" s="820"/>
      <c r="L187" s="820"/>
      <c r="M187" s="820"/>
      <c r="N187" s="820"/>
      <c r="O187" s="820"/>
      <c r="P187" s="820"/>
      <c r="Q187" s="820"/>
      <c r="R187" s="820"/>
      <c r="S187" s="820"/>
      <c r="T187" s="820"/>
      <c r="U187" s="820"/>
      <c r="V187" s="820"/>
      <c r="W187" s="820"/>
      <c r="X187" s="820"/>
      <c r="Y187" s="820"/>
      <c r="Z187" s="820"/>
      <c r="AA187" s="820"/>
      <c r="AB187" s="820"/>
      <c r="AC187" s="820"/>
      <c r="AD187" s="820"/>
      <c r="AE187" s="820"/>
      <c r="AF187" s="820"/>
      <c r="AG187" s="820"/>
      <c r="AH187" s="820"/>
      <c r="AI187" s="820"/>
      <c r="AJ187" s="820"/>
      <c r="AK187" s="2768"/>
      <c r="AL187" s="1747"/>
    </row>
    <row r="188" spans="1:38" ht="30" customHeight="1">
      <c r="A188" s="2767"/>
      <c r="B188" s="2762"/>
      <c r="C188" s="638"/>
      <c r="D188" s="820"/>
      <c r="E188" s="820"/>
      <c r="F188" s="820"/>
      <c r="G188" s="820"/>
      <c r="H188" s="820"/>
      <c r="I188" s="820"/>
      <c r="J188" s="820"/>
      <c r="K188" s="820"/>
      <c r="L188" s="820"/>
      <c r="M188" s="820"/>
      <c r="N188" s="820"/>
      <c r="O188" s="820"/>
      <c r="P188" s="820"/>
      <c r="Q188" s="820"/>
      <c r="R188" s="820"/>
      <c r="S188" s="820"/>
      <c r="T188" s="820"/>
      <c r="U188" s="820"/>
      <c r="V188" s="820"/>
      <c r="W188" s="820"/>
      <c r="X188" s="820"/>
      <c r="Y188" s="820"/>
      <c r="Z188" s="820"/>
      <c r="AA188" s="820"/>
      <c r="AB188" s="820"/>
      <c r="AC188" s="820"/>
      <c r="AD188" s="820"/>
      <c r="AE188" s="820"/>
      <c r="AF188" s="820"/>
      <c r="AG188" s="820"/>
      <c r="AH188" s="820"/>
      <c r="AI188" s="820"/>
      <c r="AJ188" s="820"/>
      <c r="AK188" s="2768"/>
      <c r="AL188" s="1747"/>
    </row>
    <row r="189" spans="1:38" ht="30" customHeight="1">
      <c r="A189" s="2767"/>
      <c r="B189" s="2762"/>
      <c r="C189" s="638"/>
      <c r="D189" s="820"/>
      <c r="E189" s="820"/>
      <c r="F189" s="820"/>
      <c r="G189" s="820"/>
      <c r="H189" s="820"/>
      <c r="I189" s="820"/>
      <c r="J189" s="820"/>
      <c r="K189" s="820"/>
      <c r="L189" s="820"/>
      <c r="M189" s="820"/>
      <c r="N189" s="820"/>
      <c r="O189" s="820"/>
      <c r="P189" s="820"/>
      <c r="Q189" s="820"/>
      <c r="R189" s="820"/>
      <c r="S189" s="820"/>
      <c r="T189" s="820"/>
      <c r="U189" s="820"/>
      <c r="V189" s="820"/>
      <c r="W189" s="820"/>
      <c r="X189" s="820"/>
      <c r="Y189" s="820"/>
      <c r="Z189" s="820"/>
      <c r="AA189" s="820"/>
      <c r="AB189" s="820"/>
      <c r="AC189" s="820"/>
      <c r="AD189" s="820"/>
      <c r="AE189" s="820"/>
      <c r="AF189" s="820"/>
      <c r="AG189" s="820"/>
      <c r="AH189" s="820"/>
      <c r="AI189" s="820"/>
      <c r="AJ189" s="820"/>
      <c r="AK189" s="2768"/>
      <c r="AL189" s="1747"/>
    </row>
    <row r="190" spans="1:38" ht="30" customHeight="1">
      <c r="A190" s="2767"/>
      <c r="B190" s="2762"/>
      <c r="C190" s="638"/>
      <c r="D190" s="820"/>
      <c r="E190" s="820"/>
      <c r="F190" s="820"/>
      <c r="G190" s="820"/>
      <c r="H190" s="820"/>
      <c r="I190" s="820"/>
      <c r="J190" s="820"/>
      <c r="K190" s="820"/>
      <c r="L190" s="820"/>
      <c r="M190" s="820"/>
      <c r="N190" s="820"/>
      <c r="O190" s="820"/>
      <c r="P190" s="820"/>
      <c r="Q190" s="820"/>
      <c r="R190" s="820"/>
      <c r="S190" s="820"/>
      <c r="T190" s="820"/>
      <c r="U190" s="820"/>
      <c r="V190" s="820"/>
      <c r="W190" s="820"/>
      <c r="X190" s="820"/>
      <c r="Y190" s="820"/>
      <c r="Z190" s="820"/>
      <c r="AA190" s="820"/>
      <c r="AB190" s="820"/>
      <c r="AC190" s="820"/>
      <c r="AD190" s="820"/>
      <c r="AE190" s="820"/>
      <c r="AF190" s="820"/>
      <c r="AG190" s="820"/>
      <c r="AH190" s="820"/>
      <c r="AI190" s="820"/>
      <c r="AJ190" s="820"/>
      <c r="AK190" s="2768"/>
      <c r="AL190" s="1747"/>
    </row>
    <row r="191" spans="1:38" ht="30" customHeight="1">
      <c r="A191" s="2767"/>
      <c r="B191" s="2762"/>
      <c r="C191" s="638"/>
      <c r="D191" s="820"/>
      <c r="E191" s="820"/>
      <c r="F191" s="820"/>
      <c r="G191" s="820"/>
      <c r="H191" s="820"/>
      <c r="I191" s="820"/>
      <c r="J191" s="820"/>
      <c r="K191" s="820"/>
      <c r="L191" s="820"/>
      <c r="M191" s="820"/>
      <c r="N191" s="820"/>
      <c r="O191" s="820"/>
      <c r="P191" s="820"/>
      <c r="Q191" s="820"/>
      <c r="R191" s="820"/>
      <c r="S191" s="820"/>
      <c r="T191" s="820"/>
      <c r="U191" s="820"/>
      <c r="V191" s="820"/>
      <c r="W191" s="820"/>
      <c r="X191" s="820"/>
      <c r="Y191" s="820"/>
      <c r="Z191" s="820"/>
      <c r="AA191" s="820"/>
      <c r="AB191" s="820"/>
      <c r="AC191" s="820"/>
      <c r="AD191" s="820"/>
      <c r="AE191" s="820"/>
      <c r="AF191" s="820"/>
      <c r="AG191" s="820"/>
      <c r="AH191" s="820"/>
      <c r="AI191" s="820"/>
      <c r="AJ191" s="820"/>
      <c r="AK191" s="2768"/>
      <c r="AL191" s="1747"/>
    </row>
    <row r="192" spans="1:38" ht="30" customHeight="1">
      <c r="A192" s="2767"/>
      <c r="B192" s="2762"/>
      <c r="C192" s="638"/>
      <c r="D192" s="820"/>
      <c r="E192" s="820"/>
      <c r="F192" s="820"/>
      <c r="G192" s="820"/>
      <c r="H192" s="820"/>
      <c r="I192" s="820"/>
      <c r="J192" s="820"/>
      <c r="K192" s="820"/>
      <c r="L192" s="820"/>
      <c r="M192" s="820"/>
      <c r="N192" s="820"/>
      <c r="O192" s="820"/>
      <c r="P192" s="820"/>
      <c r="Q192" s="820"/>
      <c r="R192" s="820"/>
      <c r="S192" s="820"/>
      <c r="T192" s="820"/>
      <c r="U192" s="820"/>
      <c r="V192" s="820"/>
      <c r="W192" s="820"/>
      <c r="X192" s="820"/>
      <c r="Y192" s="820"/>
      <c r="Z192" s="820"/>
      <c r="AA192" s="820"/>
      <c r="AB192" s="820"/>
      <c r="AC192" s="820"/>
      <c r="AD192" s="820"/>
      <c r="AE192" s="820"/>
      <c r="AF192" s="820"/>
      <c r="AG192" s="820"/>
      <c r="AH192" s="820"/>
      <c r="AI192" s="820"/>
      <c r="AJ192" s="820"/>
      <c r="AK192" s="2768"/>
      <c r="AL192" s="1747"/>
    </row>
    <row r="193" spans="1:38" ht="30" customHeight="1">
      <c r="A193" s="2767"/>
      <c r="B193" s="2762"/>
      <c r="C193" s="638"/>
      <c r="D193" s="820"/>
      <c r="E193" s="820"/>
      <c r="F193" s="820"/>
      <c r="G193" s="820"/>
      <c r="H193" s="820"/>
      <c r="I193" s="820"/>
      <c r="J193" s="820"/>
      <c r="K193" s="820"/>
      <c r="L193" s="820"/>
      <c r="M193" s="820"/>
      <c r="N193" s="820"/>
      <c r="O193" s="820"/>
      <c r="P193" s="820"/>
      <c r="Q193" s="820"/>
      <c r="R193" s="820"/>
      <c r="S193" s="820"/>
      <c r="T193" s="820"/>
      <c r="U193" s="820"/>
      <c r="V193" s="820"/>
      <c r="W193" s="820"/>
      <c r="X193" s="820"/>
      <c r="Y193" s="820"/>
      <c r="Z193" s="820"/>
      <c r="AA193" s="820"/>
      <c r="AB193" s="820"/>
      <c r="AC193" s="820"/>
      <c r="AD193" s="820"/>
      <c r="AE193" s="820"/>
      <c r="AF193" s="820"/>
      <c r="AG193" s="820"/>
      <c r="AH193" s="820"/>
      <c r="AI193" s="820"/>
      <c r="AJ193" s="820"/>
      <c r="AK193" s="2768"/>
      <c r="AL193" s="1747"/>
    </row>
    <row r="194" spans="1:38" ht="30" customHeight="1">
      <c r="A194" s="2767"/>
      <c r="B194" s="2762"/>
      <c r="C194" s="638"/>
      <c r="D194" s="820"/>
      <c r="E194" s="820"/>
      <c r="F194" s="820"/>
      <c r="G194" s="820"/>
      <c r="H194" s="820"/>
      <c r="I194" s="820"/>
      <c r="J194" s="820"/>
      <c r="K194" s="820"/>
      <c r="L194" s="820"/>
      <c r="M194" s="820"/>
      <c r="N194" s="820"/>
      <c r="O194" s="820"/>
      <c r="P194" s="820"/>
      <c r="Q194" s="820"/>
      <c r="R194" s="820"/>
      <c r="S194" s="820"/>
      <c r="T194" s="820"/>
      <c r="U194" s="820"/>
      <c r="V194" s="820"/>
      <c r="W194" s="820"/>
      <c r="X194" s="820"/>
      <c r="Y194" s="820"/>
      <c r="Z194" s="820"/>
      <c r="AA194" s="820"/>
      <c r="AB194" s="820"/>
      <c r="AC194" s="820"/>
      <c r="AD194" s="820"/>
      <c r="AE194" s="820"/>
      <c r="AF194" s="820"/>
      <c r="AG194" s="820"/>
      <c r="AH194" s="820"/>
      <c r="AI194" s="820"/>
      <c r="AJ194" s="820"/>
      <c r="AK194" s="2768"/>
      <c r="AL194" s="1747"/>
    </row>
    <row r="195" spans="1:38" ht="30" customHeight="1">
      <c r="A195" s="2767"/>
      <c r="B195" s="2762"/>
      <c r="C195" s="638"/>
      <c r="D195" s="820"/>
      <c r="E195" s="820"/>
      <c r="F195" s="820"/>
      <c r="G195" s="820"/>
      <c r="H195" s="820"/>
      <c r="I195" s="820"/>
      <c r="J195" s="820"/>
      <c r="K195" s="820"/>
      <c r="L195" s="820"/>
      <c r="M195" s="820"/>
      <c r="N195" s="820"/>
      <c r="O195" s="820"/>
      <c r="P195" s="820"/>
      <c r="Q195" s="820"/>
      <c r="R195" s="820"/>
      <c r="S195" s="820"/>
      <c r="T195" s="820"/>
      <c r="U195" s="820"/>
      <c r="V195" s="820"/>
      <c r="W195" s="820"/>
      <c r="X195" s="820"/>
      <c r="Y195" s="820"/>
      <c r="Z195" s="820"/>
      <c r="AA195" s="820"/>
      <c r="AB195" s="820"/>
      <c r="AC195" s="820"/>
      <c r="AD195" s="820"/>
      <c r="AE195" s="820"/>
      <c r="AF195" s="820"/>
      <c r="AG195" s="820"/>
      <c r="AH195" s="820"/>
      <c r="AI195" s="820"/>
      <c r="AJ195" s="820"/>
      <c r="AK195" s="2768"/>
      <c r="AL195" s="1747"/>
    </row>
    <row r="196" spans="1:38" ht="30" customHeight="1">
      <c r="A196" s="2767"/>
      <c r="B196" s="2762"/>
      <c r="C196" s="638"/>
      <c r="D196" s="820"/>
      <c r="E196" s="820"/>
      <c r="F196" s="820"/>
      <c r="G196" s="820"/>
      <c r="H196" s="820"/>
      <c r="I196" s="820"/>
      <c r="J196" s="820"/>
      <c r="K196" s="820"/>
      <c r="L196" s="820"/>
      <c r="M196" s="820"/>
      <c r="N196" s="820"/>
      <c r="O196" s="820"/>
      <c r="P196" s="820"/>
      <c r="Q196" s="820"/>
      <c r="R196" s="820"/>
      <c r="S196" s="820"/>
      <c r="T196" s="820"/>
      <c r="U196" s="820"/>
      <c r="V196" s="820"/>
      <c r="W196" s="820"/>
      <c r="X196" s="820"/>
      <c r="Y196" s="820"/>
      <c r="Z196" s="820"/>
      <c r="AA196" s="820"/>
      <c r="AB196" s="820"/>
      <c r="AC196" s="820"/>
      <c r="AD196" s="820"/>
      <c r="AE196" s="820"/>
      <c r="AF196" s="820"/>
      <c r="AG196" s="820"/>
      <c r="AH196" s="820"/>
      <c r="AI196" s="820"/>
      <c r="AJ196" s="820"/>
      <c r="AK196" s="2768"/>
      <c r="AL196" s="1747"/>
    </row>
    <row r="197" spans="1:38" ht="30" customHeight="1">
      <c r="A197" s="2767"/>
      <c r="B197" s="2762"/>
      <c r="C197" s="638"/>
      <c r="D197" s="820"/>
      <c r="E197" s="820"/>
      <c r="F197" s="820"/>
      <c r="G197" s="820"/>
      <c r="H197" s="820"/>
      <c r="I197" s="820"/>
      <c r="J197" s="820"/>
      <c r="K197" s="820"/>
      <c r="L197" s="820"/>
      <c r="M197" s="820"/>
      <c r="N197" s="820"/>
      <c r="O197" s="820"/>
      <c r="P197" s="820"/>
      <c r="Q197" s="820"/>
      <c r="R197" s="820"/>
      <c r="S197" s="820"/>
      <c r="T197" s="820"/>
      <c r="U197" s="820"/>
      <c r="V197" s="820"/>
      <c r="W197" s="820"/>
      <c r="X197" s="820"/>
      <c r="Y197" s="820"/>
      <c r="Z197" s="820"/>
      <c r="AA197" s="820"/>
      <c r="AB197" s="820"/>
      <c r="AC197" s="820"/>
      <c r="AD197" s="820"/>
      <c r="AE197" s="820"/>
      <c r="AF197" s="820"/>
      <c r="AG197" s="820"/>
      <c r="AH197" s="820"/>
      <c r="AI197" s="820"/>
      <c r="AJ197" s="820"/>
      <c r="AK197" s="2768"/>
      <c r="AL197" s="1747"/>
    </row>
    <row r="198" spans="1:38" ht="30" customHeight="1">
      <c r="A198" s="2767"/>
      <c r="B198" s="2762"/>
      <c r="C198" s="638"/>
      <c r="D198" s="820"/>
      <c r="E198" s="820"/>
      <c r="F198" s="820"/>
      <c r="G198" s="820"/>
      <c r="H198" s="820"/>
      <c r="I198" s="820"/>
      <c r="J198" s="820"/>
      <c r="K198" s="820"/>
      <c r="L198" s="820"/>
      <c r="M198" s="820"/>
      <c r="N198" s="820"/>
      <c r="O198" s="820"/>
      <c r="P198" s="820"/>
      <c r="Q198" s="820"/>
      <c r="R198" s="820"/>
      <c r="S198" s="820"/>
      <c r="T198" s="820"/>
      <c r="U198" s="820"/>
      <c r="V198" s="820"/>
      <c r="W198" s="820"/>
      <c r="X198" s="820"/>
      <c r="Y198" s="820"/>
      <c r="Z198" s="820"/>
      <c r="AA198" s="820"/>
      <c r="AB198" s="820"/>
      <c r="AC198" s="820"/>
      <c r="AD198" s="820"/>
      <c r="AE198" s="820"/>
      <c r="AF198" s="820"/>
      <c r="AG198" s="820"/>
      <c r="AH198" s="820"/>
      <c r="AI198" s="820"/>
      <c r="AJ198" s="820"/>
      <c r="AK198" s="2768"/>
      <c r="AL198" s="1747"/>
    </row>
    <row r="199" spans="1:38" ht="30" customHeight="1">
      <c r="A199" s="2767"/>
      <c r="B199" s="2762"/>
      <c r="C199" s="638"/>
      <c r="D199" s="820"/>
      <c r="E199" s="820"/>
      <c r="F199" s="820"/>
      <c r="G199" s="820"/>
      <c r="H199" s="820"/>
      <c r="I199" s="820"/>
      <c r="J199" s="820"/>
      <c r="K199" s="820"/>
      <c r="L199" s="820"/>
      <c r="M199" s="820"/>
      <c r="N199" s="820"/>
      <c r="O199" s="820"/>
      <c r="P199" s="820"/>
      <c r="Q199" s="820"/>
      <c r="R199" s="820"/>
      <c r="S199" s="820"/>
      <c r="T199" s="820"/>
      <c r="U199" s="820"/>
      <c r="V199" s="820"/>
      <c r="W199" s="820"/>
      <c r="X199" s="820"/>
      <c r="Y199" s="820"/>
      <c r="Z199" s="820"/>
      <c r="AA199" s="820"/>
      <c r="AB199" s="820"/>
      <c r="AC199" s="820"/>
      <c r="AD199" s="820"/>
      <c r="AE199" s="820"/>
      <c r="AF199" s="820"/>
      <c r="AG199" s="820"/>
      <c r="AH199" s="820"/>
      <c r="AI199" s="820"/>
      <c r="AJ199" s="820"/>
      <c r="AK199" s="2768"/>
      <c r="AL199" s="1747"/>
    </row>
    <row r="200" spans="1:38" ht="30" customHeight="1">
      <c r="A200" s="2767"/>
      <c r="B200" s="2762"/>
      <c r="C200" s="638"/>
      <c r="D200" s="820"/>
      <c r="E200" s="820"/>
      <c r="F200" s="820"/>
      <c r="G200" s="820"/>
      <c r="H200" s="820"/>
      <c r="I200" s="820"/>
      <c r="J200" s="820"/>
      <c r="K200" s="820"/>
      <c r="L200" s="820"/>
      <c r="M200" s="820"/>
      <c r="N200" s="820"/>
      <c r="O200" s="820"/>
      <c r="P200" s="820"/>
      <c r="Q200" s="820"/>
      <c r="R200" s="820"/>
      <c r="S200" s="820"/>
      <c r="T200" s="820"/>
      <c r="U200" s="820"/>
      <c r="V200" s="820"/>
      <c r="W200" s="820"/>
      <c r="X200" s="820"/>
      <c r="Y200" s="820"/>
      <c r="Z200" s="820"/>
      <c r="AA200" s="820"/>
      <c r="AB200" s="820"/>
      <c r="AC200" s="820"/>
      <c r="AD200" s="820"/>
      <c r="AE200" s="820"/>
      <c r="AF200" s="820"/>
      <c r="AG200" s="820"/>
      <c r="AH200" s="820"/>
      <c r="AI200" s="820"/>
      <c r="AJ200" s="820"/>
      <c r="AK200" s="2768"/>
      <c r="AL200" s="1747"/>
    </row>
    <row r="201" spans="1:38" ht="30" customHeight="1">
      <c r="A201" s="2767"/>
      <c r="B201" s="2762"/>
      <c r="C201" s="638"/>
      <c r="D201" s="820"/>
      <c r="E201" s="820"/>
      <c r="F201" s="820"/>
      <c r="G201" s="820"/>
      <c r="H201" s="820"/>
      <c r="I201" s="820"/>
      <c r="J201" s="820"/>
      <c r="K201" s="820"/>
      <c r="L201" s="820"/>
      <c r="M201" s="820"/>
      <c r="N201" s="820"/>
      <c r="O201" s="820"/>
      <c r="P201" s="820"/>
      <c r="Q201" s="820"/>
      <c r="R201" s="820"/>
      <c r="S201" s="820"/>
      <c r="T201" s="820"/>
      <c r="U201" s="820"/>
      <c r="V201" s="820"/>
      <c r="W201" s="820"/>
      <c r="X201" s="820"/>
      <c r="Y201" s="820"/>
      <c r="Z201" s="820"/>
      <c r="AA201" s="820"/>
      <c r="AB201" s="820"/>
      <c r="AC201" s="820"/>
      <c r="AD201" s="820"/>
      <c r="AE201" s="820"/>
      <c r="AF201" s="820"/>
      <c r="AG201" s="820"/>
      <c r="AH201" s="820"/>
      <c r="AI201" s="820"/>
      <c r="AJ201" s="820"/>
      <c r="AK201" s="2768"/>
      <c r="AL201" s="1747"/>
    </row>
    <row r="202" spans="1:38" ht="30" customHeight="1">
      <c r="A202" s="2767"/>
      <c r="B202" s="2762"/>
      <c r="C202" s="638"/>
      <c r="D202" s="820"/>
      <c r="E202" s="820"/>
      <c r="F202" s="820"/>
      <c r="G202" s="820"/>
      <c r="H202" s="820"/>
      <c r="I202" s="820"/>
      <c r="J202" s="820"/>
      <c r="K202" s="820"/>
      <c r="L202" s="820"/>
      <c r="M202" s="820"/>
      <c r="N202" s="820"/>
      <c r="O202" s="820"/>
      <c r="P202" s="820"/>
      <c r="Q202" s="820"/>
      <c r="R202" s="820"/>
      <c r="S202" s="820"/>
      <c r="T202" s="820"/>
      <c r="U202" s="820"/>
      <c r="V202" s="820"/>
      <c r="W202" s="820"/>
      <c r="X202" s="820"/>
      <c r="Y202" s="820"/>
      <c r="Z202" s="820"/>
      <c r="AA202" s="820"/>
      <c r="AB202" s="820"/>
      <c r="AC202" s="820"/>
      <c r="AD202" s="820"/>
      <c r="AE202" s="820"/>
      <c r="AF202" s="820"/>
      <c r="AG202" s="820"/>
      <c r="AH202" s="820"/>
      <c r="AI202" s="820"/>
      <c r="AJ202" s="820"/>
      <c r="AK202" s="2768"/>
      <c r="AL202" s="1747"/>
    </row>
    <row r="203" spans="1:38" ht="30" customHeight="1">
      <c r="A203" s="2767"/>
      <c r="B203" s="2762"/>
      <c r="C203" s="638"/>
      <c r="D203" s="820"/>
      <c r="E203" s="820"/>
      <c r="F203" s="820"/>
      <c r="G203" s="820"/>
      <c r="H203" s="820"/>
      <c r="I203" s="820"/>
      <c r="J203" s="820"/>
      <c r="K203" s="820"/>
      <c r="L203" s="820"/>
      <c r="M203" s="820"/>
      <c r="N203" s="820"/>
      <c r="O203" s="820"/>
      <c r="P203" s="820"/>
      <c r="Q203" s="820"/>
      <c r="R203" s="820"/>
      <c r="S203" s="820"/>
      <c r="T203" s="820"/>
      <c r="U203" s="820"/>
      <c r="V203" s="820"/>
      <c r="W203" s="820"/>
      <c r="X203" s="820"/>
      <c r="Y203" s="820"/>
      <c r="Z203" s="820"/>
      <c r="AA203" s="820"/>
      <c r="AB203" s="820"/>
      <c r="AC203" s="820"/>
      <c r="AD203" s="820"/>
      <c r="AE203" s="820"/>
      <c r="AF203" s="820"/>
      <c r="AG203" s="820"/>
      <c r="AH203" s="820"/>
      <c r="AI203" s="820"/>
      <c r="AJ203" s="820"/>
      <c r="AK203" s="2768"/>
      <c r="AL203" s="1747"/>
    </row>
    <row r="204" spans="1:38" ht="30" customHeight="1">
      <c r="A204" s="2767"/>
      <c r="B204" s="2762"/>
      <c r="C204" s="638"/>
      <c r="D204" s="820"/>
      <c r="E204" s="820"/>
      <c r="F204" s="820"/>
      <c r="G204" s="820"/>
      <c r="H204" s="820"/>
      <c r="I204" s="820"/>
      <c r="J204" s="820"/>
      <c r="K204" s="820"/>
      <c r="L204" s="820"/>
      <c r="M204" s="820"/>
      <c r="N204" s="820"/>
      <c r="O204" s="820"/>
      <c r="P204" s="820"/>
      <c r="Q204" s="820"/>
      <c r="R204" s="820"/>
      <c r="S204" s="820"/>
      <c r="T204" s="820"/>
      <c r="U204" s="820"/>
      <c r="V204" s="820"/>
      <c r="W204" s="820"/>
      <c r="X204" s="820"/>
      <c r="Y204" s="820"/>
      <c r="Z204" s="820"/>
      <c r="AA204" s="820"/>
      <c r="AB204" s="820"/>
      <c r="AC204" s="820"/>
      <c r="AD204" s="820"/>
      <c r="AE204" s="820"/>
      <c r="AF204" s="820"/>
      <c r="AG204" s="820"/>
      <c r="AH204" s="820"/>
      <c r="AI204" s="820"/>
      <c r="AJ204" s="820"/>
      <c r="AK204" s="2768"/>
      <c r="AL204" s="1747"/>
    </row>
    <row r="205" spans="1:38" ht="30" customHeight="1">
      <c r="A205" s="2767"/>
      <c r="B205" s="2762"/>
      <c r="C205" s="638"/>
      <c r="D205" s="820"/>
      <c r="E205" s="820"/>
      <c r="F205" s="820"/>
      <c r="G205" s="820"/>
      <c r="H205" s="820"/>
      <c r="I205" s="820"/>
      <c r="J205" s="820"/>
      <c r="K205" s="820"/>
      <c r="L205" s="820"/>
      <c r="M205" s="820"/>
      <c r="N205" s="820"/>
      <c r="O205" s="820"/>
      <c r="P205" s="820"/>
      <c r="Q205" s="820"/>
      <c r="R205" s="820"/>
      <c r="S205" s="820"/>
      <c r="T205" s="820"/>
      <c r="U205" s="820"/>
      <c r="V205" s="820"/>
      <c r="W205" s="820"/>
      <c r="X205" s="820"/>
      <c r="Y205" s="820"/>
      <c r="Z205" s="820"/>
      <c r="AA205" s="820"/>
      <c r="AB205" s="820"/>
      <c r="AC205" s="820"/>
      <c r="AD205" s="820"/>
      <c r="AE205" s="820"/>
      <c r="AF205" s="820"/>
      <c r="AG205" s="820"/>
      <c r="AH205" s="820"/>
      <c r="AI205" s="820"/>
      <c r="AJ205" s="820"/>
      <c r="AK205" s="2768"/>
      <c r="AL205" s="1747"/>
    </row>
    <row r="206" spans="1:38" ht="30" customHeight="1">
      <c r="A206" s="2767"/>
      <c r="B206" s="2762"/>
      <c r="C206" s="638"/>
      <c r="D206" s="820"/>
      <c r="E206" s="820"/>
      <c r="F206" s="820"/>
      <c r="G206" s="820"/>
      <c r="H206" s="820"/>
      <c r="I206" s="820"/>
      <c r="J206" s="820"/>
      <c r="K206" s="820"/>
      <c r="L206" s="820"/>
      <c r="M206" s="820"/>
      <c r="N206" s="820"/>
      <c r="O206" s="820"/>
      <c r="P206" s="820"/>
      <c r="Q206" s="820"/>
      <c r="R206" s="820"/>
      <c r="S206" s="820"/>
      <c r="T206" s="820"/>
      <c r="U206" s="820"/>
      <c r="V206" s="820"/>
      <c r="W206" s="820"/>
      <c r="X206" s="820"/>
      <c r="Y206" s="820"/>
      <c r="Z206" s="820"/>
      <c r="AA206" s="820"/>
      <c r="AB206" s="820"/>
      <c r="AC206" s="820"/>
      <c r="AD206" s="820"/>
      <c r="AE206" s="820"/>
      <c r="AF206" s="820"/>
      <c r="AG206" s="820"/>
      <c r="AH206" s="820"/>
      <c r="AI206" s="820"/>
      <c r="AJ206" s="820"/>
      <c r="AK206" s="2768"/>
      <c r="AL206" s="1747"/>
    </row>
    <row r="207" spans="1:38" ht="30" customHeight="1">
      <c r="A207" s="2767"/>
      <c r="B207" s="2762"/>
      <c r="C207" s="638"/>
      <c r="D207" s="820"/>
      <c r="E207" s="820"/>
      <c r="F207" s="820"/>
      <c r="G207" s="820"/>
      <c r="H207" s="820"/>
      <c r="I207" s="820"/>
      <c r="J207" s="820"/>
      <c r="K207" s="820"/>
      <c r="L207" s="820"/>
      <c r="M207" s="820"/>
      <c r="N207" s="820"/>
      <c r="O207" s="820"/>
      <c r="P207" s="820"/>
      <c r="Q207" s="820"/>
      <c r="R207" s="820"/>
      <c r="S207" s="820"/>
      <c r="T207" s="820"/>
      <c r="U207" s="820"/>
      <c r="V207" s="820"/>
      <c r="W207" s="820"/>
      <c r="X207" s="820"/>
      <c r="Y207" s="820"/>
      <c r="Z207" s="820"/>
      <c r="AA207" s="820"/>
      <c r="AB207" s="820"/>
      <c r="AC207" s="820"/>
      <c r="AD207" s="820"/>
      <c r="AE207" s="820"/>
      <c r="AF207" s="820"/>
      <c r="AG207" s="820"/>
      <c r="AH207" s="820"/>
      <c r="AI207" s="820"/>
      <c r="AJ207" s="820"/>
      <c r="AK207" s="2768"/>
      <c r="AL207" s="1747"/>
    </row>
    <row r="208" spans="1:38" ht="30" customHeight="1">
      <c r="A208" s="2767"/>
      <c r="B208" s="2762"/>
      <c r="C208" s="638"/>
      <c r="D208" s="820"/>
      <c r="E208" s="820"/>
      <c r="F208" s="820"/>
      <c r="G208" s="820"/>
      <c r="H208" s="820"/>
      <c r="I208" s="820"/>
      <c r="J208" s="820"/>
      <c r="K208" s="820"/>
      <c r="L208" s="820"/>
      <c r="M208" s="820"/>
      <c r="N208" s="820"/>
      <c r="O208" s="820"/>
      <c r="P208" s="820"/>
      <c r="Q208" s="820"/>
      <c r="R208" s="820"/>
      <c r="S208" s="820"/>
      <c r="T208" s="820"/>
      <c r="U208" s="820"/>
      <c r="V208" s="820"/>
      <c r="W208" s="820"/>
      <c r="X208" s="820"/>
      <c r="Y208" s="820"/>
      <c r="Z208" s="820"/>
      <c r="AA208" s="820"/>
      <c r="AB208" s="820"/>
      <c r="AC208" s="820"/>
      <c r="AD208" s="820"/>
      <c r="AE208" s="820"/>
      <c r="AF208" s="820"/>
      <c r="AG208" s="820"/>
      <c r="AH208" s="820"/>
      <c r="AI208" s="820"/>
      <c r="AJ208" s="820"/>
      <c r="AK208" s="2768"/>
      <c r="AL208" s="1747"/>
    </row>
    <row r="209" spans="1:38" ht="30" customHeight="1">
      <c r="A209" s="2767"/>
      <c r="B209" s="2762"/>
      <c r="C209" s="638"/>
      <c r="D209" s="820"/>
      <c r="E209" s="820"/>
      <c r="F209" s="820"/>
      <c r="G209" s="820"/>
      <c r="H209" s="820"/>
      <c r="I209" s="820"/>
      <c r="J209" s="820"/>
      <c r="K209" s="820"/>
      <c r="L209" s="820"/>
      <c r="M209" s="820"/>
      <c r="N209" s="820"/>
      <c r="O209" s="820"/>
      <c r="P209" s="820"/>
      <c r="Q209" s="820"/>
      <c r="R209" s="820"/>
      <c r="S209" s="820"/>
      <c r="T209" s="820"/>
      <c r="U209" s="820"/>
      <c r="V209" s="820"/>
      <c r="W209" s="820"/>
      <c r="X209" s="820"/>
      <c r="Y209" s="820"/>
      <c r="Z209" s="820"/>
      <c r="AA209" s="820"/>
      <c r="AB209" s="820"/>
      <c r="AC209" s="820"/>
      <c r="AD209" s="820"/>
      <c r="AE209" s="820"/>
      <c r="AF209" s="820"/>
      <c r="AG209" s="820"/>
      <c r="AH209" s="820"/>
      <c r="AI209" s="820"/>
      <c r="AJ209" s="820"/>
      <c r="AK209" s="2768"/>
      <c r="AL209" s="1747"/>
    </row>
    <row r="210" spans="1:38" ht="30" customHeight="1">
      <c r="A210" s="2767"/>
      <c r="B210" s="2762"/>
      <c r="C210" s="638"/>
      <c r="D210" s="820"/>
      <c r="E210" s="820"/>
      <c r="F210" s="820"/>
      <c r="G210" s="820"/>
      <c r="H210" s="820"/>
      <c r="I210" s="820"/>
      <c r="J210" s="820"/>
      <c r="K210" s="820"/>
      <c r="L210" s="820"/>
      <c r="M210" s="820"/>
      <c r="N210" s="820"/>
      <c r="O210" s="820"/>
      <c r="P210" s="820"/>
      <c r="Q210" s="820"/>
      <c r="R210" s="820"/>
      <c r="S210" s="820"/>
      <c r="T210" s="820"/>
      <c r="U210" s="820"/>
      <c r="V210" s="820"/>
      <c r="W210" s="820"/>
      <c r="X210" s="820"/>
      <c r="Y210" s="820"/>
      <c r="Z210" s="820"/>
      <c r="AA210" s="820"/>
      <c r="AB210" s="820"/>
      <c r="AC210" s="820"/>
      <c r="AD210" s="820"/>
      <c r="AE210" s="820"/>
      <c r="AF210" s="820"/>
      <c r="AG210" s="820"/>
      <c r="AH210" s="820"/>
      <c r="AI210" s="820"/>
      <c r="AJ210" s="820"/>
      <c r="AK210" s="2768"/>
      <c r="AL210" s="1747"/>
    </row>
    <row r="211" spans="1:38" ht="30" customHeight="1">
      <c r="A211" s="2767"/>
      <c r="B211" s="2762"/>
      <c r="C211" s="638"/>
      <c r="D211" s="820"/>
      <c r="E211" s="820"/>
      <c r="F211" s="820"/>
      <c r="G211" s="820"/>
      <c r="H211" s="820"/>
      <c r="I211" s="820"/>
      <c r="J211" s="820"/>
      <c r="K211" s="820"/>
      <c r="L211" s="820"/>
      <c r="M211" s="820"/>
      <c r="N211" s="820"/>
      <c r="O211" s="820"/>
      <c r="P211" s="820"/>
      <c r="Q211" s="820"/>
      <c r="R211" s="820"/>
      <c r="S211" s="820"/>
      <c r="T211" s="820"/>
      <c r="U211" s="820"/>
      <c r="V211" s="820"/>
      <c r="W211" s="820"/>
      <c r="X211" s="820"/>
      <c r="Y211" s="820"/>
      <c r="Z211" s="820"/>
      <c r="AA211" s="820"/>
      <c r="AB211" s="820"/>
      <c r="AC211" s="820"/>
      <c r="AD211" s="820"/>
      <c r="AE211" s="820"/>
      <c r="AF211" s="820"/>
      <c r="AG211" s="820"/>
      <c r="AH211" s="820"/>
      <c r="AI211" s="820"/>
      <c r="AJ211" s="820"/>
      <c r="AK211" s="2768"/>
      <c r="AL211" s="1747"/>
    </row>
    <row r="212" spans="1:38" ht="30" customHeight="1">
      <c r="A212" s="2767"/>
      <c r="B212" s="2762"/>
      <c r="C212" s="638"/>
      <c r="D212" s="820"/>
      <c r="E212" s="820"/>
      <c r="F212" s="820"/>
      <c r="G212" s="820"/>
      <c r="H212" s="820"/>
      <c r="I212" s="820"/>
      <c r="J212" s="820"/>
      <c r="K212" s="820"/>
      <c r="L212" s="820"/>
      <c r="M212" s="820"/>
      <c r="N212" s="820"/>
      <c r="O212" s="820"/>
      <c r="P212" s="820"/>
      <c r="Q212" s="820"/>
      <c r="R212" s="820"/>
      <c r="S212" s="820"/>
      <c r="T212" s="820"/>
      <c r="U212" s="820"/>
      <c r="V212" s="820"/>
      <c r="W212" s="820"/>
      <c r="X212" s="820"/>
      <c r="Y212" s="820"/>
      <c r="Z212" s="820"/>
      <c r="AA212" s="820"/>
      <c r="AB212" s="820"/>
      <c r="AC212" s="820"/>
      <c r="AD212" s="820"/>
      <c r="AE212" s="820"/>
      <c r="AF212" s="820"/>
      <c r="AG212" s="820"/>
      <c r="AH212" s="820"/>
      <c r="AI212" s="820"/>
      <c r="AJ212" s="820"/>
      <c r="AK212" s="2768"/>
      <c r="AL212" s="1747"/>
    </row>
    <row r="213" spans="1:38" ht="30" customHeight="1">
      <c r="A213" s="2767"/>
      <c r="B213" s="2762"/>
      <c r="C213" s="638"/>
      <c r="D213" s="820"/>
      <c r="E213" s="820"/>
      <c r="F213" s="820"/>
      <c r="G213" s="820"/>
      <c r="H213" s="820"/>
      <c r="I213" s="820"/>
      <c r="J213" s="820"/>
      <c r="K213" s="820"/>
      <c r="L213" s="820"/>
      <c r="M213" s="820"/>
      <c r="N213" s="820"/>
      <c r="O213" s="820"/>
      <c r="P213" s="820"/>
      <c r="Q213" s="820"/>
      <c r="R213" s="820"/>
      <c r="S213" s="820"/>
      <c r="T213" s="820"/>
      <c r="U213" s="820"/>
      <c r="V213" s="820"/>
      <c r="W213" s="820"/>
      <c r="X213" s="820"/>
      <c r="Y213" s="820"/>
      <c r="Z213" s="820"/>
      <c r="AA213" s="820"/>
      <c r="AB213" s="820"/>
      <c r="AC213" s="820"/>
      <c r="AD213" s="820"/>
      <c r="AE213" s="820"/>
      <c r="AF213" s="820"/>
      <c r="AG213" s="820"/>
      <c r="AH213" s="820"/>
      <c r="AI213" s="820"/>
      <c r="AJ213" s="820"/>
      <c r="AK213" s="2768"/>
      <c r="AL213" s="1747"/>
    </row>
    <row r="214" spans="1:38" ht="30" customHeight="1">
      <c r="A214" s="2767"/>
      <c r="B214" s="2762"/>
      <c r="C214" s="638"/>
      <c r="D214" s="820"/>
      <c r="E214" s="820"/>
      <c r="F214" s="820"/>
      <c r="G214" s="820"/>
      <c r="H214" s="820"/>
      <c r="I214" s="820"/>
      <c r="J214" s="820"/>
      <c r="K214" s="820"/>
      <c r="L214" s="820"/>
      <c r="M214" s="820"/>
      <c r="N214" s="820"/>
      <c r="O214" s="820"/>
      <c r="P214" s="820"/>
      <c r="Q214" s="820"/>
      <c r="R214" s="820"/>
      <c r="S214" s="820"/>
      <c r="T214" s="820"/>
      <c r="U214" s="820"/>
      <c r="V214" s="820"/>
      <c r="W214" s="820"/>
      <c r="X214" s="820"/>
      <c r="Y214" s="820"/>
      <c r="Z214" s="820"/>
      <c r="AA214" s="820"/>
      <c r="AB214" s="820"/>
      <c r="AC214" s="820"/>
      <c r="AD214" s="820"/>
      <c r="AE214" s="820"/>
      <c r="AF214" s="820"/>
      <c r="AG214" s="820"/>
      <c r="AH214" s="820"/>
      <c r="AI214" s="820"/>
      <c r="AJ214" s="820"/>
      <c r="AK214" s="2768"/>
      <c r="AL214" s="1747"/>
    </row>
    <row r="215" spans="1:38" ht="30" customHeight="1">
      <c r="A215" s="2767"/>
      <c r="B215" s="2762"/>
      <c r="C215" s="638"/>
      <c r="D215" s="820"/>
      <c r="E215" s="820"/>
      <c r="F215" s="820"/>
      <c r="G215" s="820"/>
      <c r="H215" s="820"/>
      <c r="I215" s="820"/>
      <c r="J215" s="820"/>
      <c r="K215" s="820"/>
      <c r="L215" s="820"/>
      <c r="M215" s="820"/>
      <c r="N215" s="820"/>
      <c r="O215" s="820"/>
      <c r="P215" s="820"/>
      <c r="Q215" s="820"/>
      <c r="R215" s="820"/>
      <c r="S215" s="820"/>
      <c r="T215" s="820"/>
      <c r="U215" s="820"/>
      <c r="V215" s="820"/>
      <c r="W215" s="820"/>
      <c r="X215" s="820"/>
      <c r="Y215" s="820"/>
      <c r="Z215" s="820"/>
      <c r="AA215" s="820"/>
      <c r="AB215" s="820"/>
      <c r="AC215" s="820"/>
      <c r="AD215" s="820"/>
      <c r="AE215" s="820"/>
      <c r="AF215" s="820"/>
      <c r="AG215" s="820"/>
      <c r="AH215" s="820"/>
      <c r="AI215" s="820"/>
      <c r="AJ215" s="820"/>
      <c r="AK215" s="2768"/>
      <c r="AL215" s="1747"/>
    </row>
    <row r="216" spans="1:38" ht="30" customHeight="1">
      <c r="A216" s="2767"/>
      <c r="B216" s="2762"/>
      <c r="C216" s="638"/>
      <c r="D216" s="820"/>
      <c r="E216" s="820"/>
      <c r="F216" s="820"/>
      <c r="G216" s="820"/>
      <c r="H216" s="820"/>
      <c r="I216" s="820"/>
      <c r="J216" s="820"/>
      <c r="K216" s="820"/>
      <c r="L216" s="820"/>
      <c r="M216" s="820"/>
      <c r="N216" s="820"/>
      <c r="O216" s="820"/>
      <c r="P216" s="820"/>
      <c r="Q216" s="820"/>
      <c r="R216" s="820"/>
      <c r="S216" s="820"/>
      <c r="T216" s="820"/>
      <c r="U216" s="820"/>
      <c r="V216" s="820"/>
      <c r="W216" s="820"/>
      <c r="X216" s="820"/>
      <c r="Y216" s="820"/>
      <c r="Z216" s="820"/>
      <c r="AA216" s="820"/>
      <c r="AB216" s="820"/>
      <c r="AC216" s="820"/>
      <c r="AD216" s="820"/>
      <c r="AE216" s="820"/>
      <c r="AF216" s="820"/>
      <c r="AG216" s="820"/>
      <c r="AH216" s="820"/>
      <c r="AI216" s="820"/>
      <c r="AJ216" s="820"/>
      <c r="AK216" s="2768"/>
      <c r="AL216" s="1747"/>
    </row>
    <row r="217" spans="1:38" ht="30" customHeight="1">
      <c r="A217" s="2767"/>
      <c r="B217" s="2762"/>
      <c r="C217" s="638"/>
      <c r="D217" s="820"/>
      <c r="E217" s="820"/>
      <c r="F217" s="820"/>
      <c r="G217" s="820"/>
      <c r="H217" s="820"/>
      <c r="I217" s="820"/>
      <c r="J217" s="820"/>
      <c r="K217" s="820"/>
      <c r="L217" s="820"/>
      <c r="M217" s="820"/>
      <c r="N217" s="820"/>
      <c r="O217" s="820"/>
      <c r="P217" s="820"/>
      <c r="Q217" s="820"/>
      <c r="R217" s="820"/>
      <c r="S217" s="820"/>
      <c r="T217" s="820"/>
      <c r="U217" s="820"/>
      <c r="V217" s="820"/>
      <c r="W217" s="820"/>
      <c r="X217" s="820"/>
      <c r="Y217" s="820"/>
      <c r="Z217" s="820"/>
      <c r="AA217" s="820"/>
      <c r="AB217" s="820"/>
      <c r="AC217" s="820"/>
      <c r="AD217" s="820"/>
      <c r="AE217" s="820"/>
      <c r="AF217" s="820"/>
      <c r="AG217" s="820"/>
      <c r="AH217" s="820"/>
      <c r="AI217" s="820"/>
      <c r="AJ217" s="820"/>
      <c r="AK217" s="2768"/>
      <c r="AL217" s="1747"/>
    </row>
    <row r="218" spans="1:38" ht="30" customHeight="1">
      <c r="A218" s="2767"/>
      <c r="B218" s="2762"/>
      <c r="C218" s="638"/>
      <c r="D218" s="820"/>
      <c r="E218" s="820"/>
      <c r="F218" s="820"/>
      <c r="G218" s="820"/>
      <c r="H218" s="820"/>
      <c r="I218" s="820"/>
      <c r="J218" s="820"/>
      <c r="K218" s="820"/>
      <c r="L218" s="820"/>
      <c r="M218" s="820"/>
      <c r="N218" s="820"/>
      <c r="O218" s="820"/>
      <c r="P218" s="820"/>
      <c r="Q218" s="820"/>
      <c r="R218" s="820"/>
      <c r="S218" s="820"/>
      <c r="T218" s="820"/>
      <c r="U218" s="820"/>
      <c r="V218" s="820"/>
      <c r="W218" s="820"/>
      <c r="X218" s="820"/>
      <c r="Y218" s="820"/>
      <c r="Z218" s="820"/>
      <c r="AA218" s="820"/>
      <c r="AB218" s="820"/>
      <c r="AC218" s="820"/>
      <c r="AD218" s="820"/>
      <c r="AE218" s="820"/>
      <c r="AF218" s="820"/>
      <c r="AG218" s="820"/>
      <c r="AH218" s="820"/>
      <c r="AI218" s="820"/>
      <c r="AJ218" s="820"/>
      <c r="AK218" s="2768"/>
      <c r="AL218" s="1747"/>
    </row>
    <row r="219" spans="1:38" ht="30" customHeight="1">
      <c r="A219" s="2767"/>
      <c r="B219" s="2762"/>
      <c r="C219" s="638"/>
      <c r="D219" s="820"/>
      <c r="E219" s="820"/>
      <c r="F219" s="820"/>
      <c r="G219" s="820"/>
      <c r="H219" s="820"/>
      <c r="I219" s="820"/>
      <c r="J219" s="820"/>
      <c r="K219" s="820"/>
      <c r="L219" s="820"/>
      <c r="M219" s="820"/>
      <c r="N219" s="820"/>
      <c r="O219" s="820"/>
      <c r="P219" s="820"/>
      <c r="Q219" s="820"/>
      <c r="R219" s="820"/>
      <c r="S219" s="820"/>
      <c r="T219" s="820"/>
      <c r="U219" s="820"/>
      <c r="V219" s="820"/>
      <c r="W219" s="820"/>
      <c r="X219" s="820"/>
      <c r="Y219" s="820"/>
      <c r="Z219" s="820"/>
      <c r="AA219" s="820"/>
      <c r="AB219" s="820"/>
      <c r="AC219" s="820"/>
      <c r="AD219" s="820"/>
      <c r="AE219" s="820"/>
      <c r="AF219" s="820"/>
      <c r="AG219" s="820"/>
      <c r="AH219" s="820"/>
      <c r="AI219" s="820"/>
      <c r="AJ219" s="820"/>
      <c r="AK219" s="2768"/>
      <c r="AL219" s="1747"/>
    </row>
    <row r="220" spans="1:38" ht="30" customHeight="1">
      <c r="A220" s="2767"/>
      <c r="B220" s="2762"/>
      <c r="C220" s="638"/>
      <c r="D220" s="820"/>
      <c r="E220" s="820"/>
      <c r="F220" s="820"/>
      <c r="G220" s="820"/>
      <c r="H220" s="820"/>
      <c r="I220" s="820"/>
      <c r="J220" s="820"/>
      <c r="K220" s="820"/>
      <c r="L220" s="820"/>
      <c r="M220" s="820"/>
      <c r="N220" s="820"/>
      <c r="O220" s="820"/>
      <c r="P220" s="820"/>
      <c r="Q220" s="820"/>
      <c r="R220" s="820"/>
      <c r="S220" s="820"/>
      <c r="T220" s="820"/>
      <c r="U220" s="820"/>
      <c r="V220" s="820"/>
      <c r="W220" s="820"/>
      <c r="X220" s="820"/>
      <c r="Y220" s="820"/>
      <c r="Z220" s="820"/>
      <c r="AA220" s="820"/>
      <c r="AB220" s="820"/>
      <c r="AC220" s="820"/>
      <c r="AD220" s="820"/>
      <c r="AE220" s="820"/>
      <c r="AF220" s="820"/>
      <c r="AG220" s="820"/>
      <c r="AH220" s="820"/>
      <c r="AI220" s="820"/>
      <c r="AJ220" s="820"/>
      <c r="AK220" s="2768"/>
      <c r="AL220" s="1747"/>
    </row>
    <row r="221" spans="1:38" ht="30" customHeight="1">
      <c r="A221" s="2767"/>
      <c r="B221" s="2762"/>
      <c r="C221" s="638"/>
      <c r="D221" s="820"/>
      <c r="E221" s="820"/>
      <c r="F221" s="820"/>
      <c r="G221" s="820"/>
      <c r="H221" s="820"/>
      <c r="I221" s="820"/>
      <c r="J221" s="820"/>
      <c r="K221" s="820"/>
      <c r="L221" s="820"/>
      <c r="M221" s="820"/>
      <c r="N221" s="820"/>
      <c r="O221" s="820"/>
      <c r="P221" s="820"/>
      <c r="Q221" s="820"/>
      <c r="R221" s="820"/>
      <c r="S221" s="820"/>
      <c r="T221" s="820"/>
      <c r="U221" s="820"/>
      <c r="V221" s="820"/>
      <c r="W221" s="820"/>
      <c r="X221" s="820"/>
      <c r="Y221" s="820"/>
      <c r="Z221" s="820"/>
      <c r="AA221" s="820"/>
      <c r="AB221" s="820"/>
      <c r="AC221" s="820"/>
      <c r="AD221" s="820"/>
      <c r="AE221" s="820"/>
      <c r="AF221" s="820"/>
      <c r="AG221" s="820"/>
      <c r="AH221" s="820"/>
      <c r="AI221" s="820"/>
      <c r="AJ221" s="820"/>
      <c r="AK221" s="2768"/>
      <c r="AL221" s="1747"/>
    </row>
    <row r="222" spans="1:38" ht="30" customHeight="1">
      <c r="A222" s="2767"/>
      <c r="B222" s="2762"/>
      <c r="C222" s="638"/>
      <c r="D222" s="820"/>
      <c r="E222" s="820"/>
      <c r="F222" s="820"/>
      <c r="G222" s="820"/>
      <c r="H222" s="820"/>
      <c r="I222" s="820"/>
      <c r="J222" s="820"/>
      <c r="K222" s="820"/>
      <c r="L222" s="820"/>
      <c r="M222" s="820"/>
      <c r="N222" s="820"/>
      <c r="O222" s="820"/>
      <c r="P222" s="820"/>
      <c r="Q222" s="820"/>
      <c r="R222" s="820"/>
      <c r="S222" s="820"/>
      <c r="T222" s="820"/>
      <c r="U222" s="820"/>
      <c r="V222" s="820"/>
      <c r="W222" s="820"/>
      <c r="X222" s="820"/>
      <c r="Y222" s="820"/>
      <c r="Z222" s="820"/>
      <c r="AA222" s="820"/>
      <c r="AB222" s="820"/>
      <c r="AC222" s="820"/>
      <c r="AD222" s="820"/>
      <c r="AE222" s="820"/>
      <c r="AF222" s="820"/>
      <c r="AG222" s="820"/>
      <c r="AH222" s="820"/>
      <c r="AI222" s="820"/>
      <c r="AJ222" s="820"/>
      <c r="AK222" s="2768"/>
      <c r="AL222" s="1747"/>
    </row>
    <row r="223" spans="1:38" ht="30" customHeight="1">
      <c r="A223" s="2767"/>
      <c r="B223" s="2762"/>
      <c r="C223" s="638"/>
      <c r="D223" s="820"/>
      <c r="E223" s="820"/>
      <c r="F223" s="820"/>
      <c r="G223" s="820"/>
      <c r="H223" s="820"/>
      <c r="I223" s="820"/>
      <c r="J223" s="820"/>
      <c r="K223" s="820"/>
      <c r="L223" s="820"/>
      <c r="M223" s="820"/>
      <c r="N223" s="820"/>
      <c r="O223" s="820"/>
      <c r="P223" s="820"/>
      <c r="Q223" s="820"/>
      <c r="R223" s="820"/>
      <c r="S223" s="820"/>
      <c r="T223" s="820"/>
      <c r="U223" s="820"/>
      <c r="V223" s="820"/>
      <c r="W223" s="820"/>
      <c r="X223" s="820"/>
      <c r="Y223" s="820"/>
      <c r="Z223" s="820"/>
      <c r="AA223" s="820"/>
      <c r="AB223" s="820"/>
      <c r="AC223" s="820"/>
      <c r="AD223" s="820"/>
      <c r="AE223" s="820"/>
      <c r="AF223" s="820"/>
      <c r="AG223" s="820"/>
      <c r="AH223" s="820"/>
      <c r="AI223" s="820"/>
      <c r="AJ223" s="820"/>
      <c r="AK223" s="2768"/>
      <c r="AL223" s="1747"/>
    </row>
    <row r="224" spans="1:38" ht="30" customHeight="1">
      <c r="A224" s="2767"/>
      <c r="B224" s="2762"/>
      <c r="C224" s="638"/>
      <c r="D224" s="820"/>
      <c r="E224" s="820"/>
      <c r="F224" s="820"/>
      <c r="G224" s="820"/>
      <c r="H224" s="820"/>
      <c r="I224" s="820"/>
      <c r="J224" s="820"/>
      <c r="K224" s="820"/>
      <c r="L224" s="820"/>
      <c r="M224" s="820"/>
      <c r="N224" s="820"/>
      <c r="O224" s="820"/>
      <c r="P224" s="820"/>
      <c r="Q224" s="820"/>
      <c r="R224" s="820"/>
      <c r="S224" s="820"/>
      <c r="T224" s="820"/>
      <c r="U224" s="820"/>
      <c r="V224" s="820"/>
      <c r="W224" s="820"/>
      <c r="X224" s="820"/>
      <c r="Y224" s="820"/>
      <c r="Z224" s="820"/>
      <c r="AA224" s="820"/>
      <c r="AB224" s="820"/>
      <c r="AC224" s="820"/>
      <c r="AD224" s="820"/>
      <c r="AE224" s="820"/>
      <c r="AF224" s="820"/>
      <c r="AG224" s="820"/>
      <c r="AH224" s="820"/>
      <c r="AI224" s="820"/>
      <c r="AJ224" s="820"/>
      <c r="AK224" s="2768"/>
      <c r="AL224" s="1747"/>
    </row>
    <row r="225" spans="1:38" ht="30" customHeight="1">
      <c r="A225" s="2767"/>
      <c r="B225" s="2762"/>
      <c r="C225" s="638"/>
      <c r="D225" s="820"/>
      <c r="E225" s="820"/>
      <c r="F225" s="820"/>
      <c r="G225" s="820"/>
      <c r="H225" s="820"/>
      <c r="I225" s="820"/>
      <c r="J225" s="820"/>
      <c r="K225" s="820"/>
      <c r="L225" s="820"/>
      <c r="M225" s="820"/>
      <c r="N225" s="820"/>
      <c r="O225" s="820"/>
      <c r="P225" s="820"/>
      <c r="Q225" s="820"/>
      <c r="R225" s="820"/>
      <c r="S225" s="820"/>
      <c r="T225" s="820"/>
      <c r="U225" s="820"/>
      <c r="V225" s="820"/>
      <c r="W225" s="820"/>
      <c r="X225" s="820"/>
      <c r="Y225" s="820"/>
      <c r="Z225" s="820"/>
      <c r="AA225" s="820"/>
      <c r="AB225" s="820"/>
      <c r="AC225" s="820"/>
      <c r="AD225" s="820"/>
      <c r="AE225" s="820"/>
      <c r="AF225" s="820"/>
      <c r="AG225" s="820"/>
      <c r="AH225" s="820"/>
      <c r="AI225" s="820"/>
      <c r="AJ225" s="820"/>
      <c r="AK225" s="2768"/>
      <c r="AL225" s="1747"/>
    </row>
    <row r="226" spans="1:38" ht="30" customHeight="1">
      <c r="A226" s="2767"/>
      <c r="B226" s="2762"/>
      <c r="C226" s="638"/>
      <c r="D226" s="820"/>
      <c r="E226" s="820"/>
      <c r="F226" s="820"/>
      <c r="G226" s="820"/>
      <c r="H226" s="820"/>
      <c r="I226" s="820"/>
      <c r="J226" s="820"/>
      <c r="K226" s="820"/>
      <c r="L226" s="820"/>
      <c r="M226" s="820"/>
      <c r="N226" s="820"/>
      <c r="O226" s="820"/>
      <c r="P226" s="820"/>
      <c r="Q226" s="820"/>
      <c r="R226" s="820"/>
      <c r="S226" s="820"/>
      <c r="T226" s="820"/>
      <c r="U226" s="820"/>
      <c r="V226" s="820"/>
      <c r="W226" s="820"/>
      <c r="X226" s="820"/>
      <c r="Y226" s="820"/>
      <c r="Z226" s="820"/>
      <c r="AA226" s="820"/>
      <c r="AB226" s="820"/>
      <c r="AC226" s="820"/>
      <c r="AD226" s="820"/>
      <c r="AE226" s="820"/>
      <c r="AF226" s="820"/>
      <c r="AG226" s="820"/>
      <c r="AH226" s="820"/>
      <c r="AI226" s="820"/>
      <c r="AJ226" s="820"/>
      <c r="AK226" s="2768"/>
      <c r="AL226" s="1747"/>
    </row>
    <row r="227" spans="1:38" ht="30" customHeight="1">
      <c r="A227" s="2767"/>
      <c r="B227" s="2762"/>
      <c r="C227" s="638"/>
      <c r="D227" s="820"/>
      <c r="E227" s="820"/>
      <c r="F227" s="820"/>
      <c r="G227" s="820"/>
      <c r="H227" s="820"/>
      <c r="I227" s="820"/>
      <c r="J227" s="820"/>
      <c r="K227" s="820"/>
      <c r="L227" s="820"/>
      <c r="M227" s="820"/>
      <c r="N227" s="820"/>
      <c r="O227" s="820"/>
      <c r="P227" s="820"/>
      <c r="Q227" s="820"/>
      <c r="R227" s="820"/>
      <c r="S227" s="820"/>
      <c r="T227" s="820"/>
      <c r="U227" s="820"/>
      <c r="V227" s="820"/>
      <c r="W227" s="820"/>
      <c r="X227" s="820"/>
      <c r="Y227" s="820"/>
      <c r="Z227" s="820"/>
      <c r="AA227" s="820"/>
      <c r="AB227" s="820"/>
      <c r="AC227" s="820"/>
      <c r="AD227" s="820"/>
      <c r="AE227" s="820"/>
      <c r="AF227" s="820"/>
      <c r="AG227" s="820"/>
      <c r="AH227" s="820"/>
      <c r="AI227" s="820"/>
      <c r="AJ227" s="820"/>
      <c r="AK227" s="2768"/>
      <c r="AL227" s="1747"/>
    </row>
    <row r="228" spans="1:38" ht="30" customHeight="1">
      <c r="A228" s="2767"/>
      <c r="B228" s="2765"/>
      <c r="C228" s="638"/>
      <c r="D228" s="820"/>
      <c r="E228" s="820"/>
      <c r="F228" s="820"/>
      <c r="G228" s="820"/>
      <c r="H228" s="820"/>
      <c r="I228" s="820"/>
      <c r="J228" s="820"/>
      <c r="K228" s="820"/>
      <c r="L228" s="820"/>
      <c r="M228" s="820"/>
      <c r="N228" s="820"/>
      <c r="O228" s="820"/>
      <c r="P228" s="820"/>
      <c r="Q228" s="820"/>
      <c r="R228" s="820"/>
      <c r="S228" s="820"/>
      <c r="T228" s="820"/>
      <c r="U228" s="820"/>
      <c r="V228" s="820"/>
      <c r="W228" s="820"/>
      <c r="X228" s="820"/>
      <c r="Y228" s="820"/>
      <c r="Z228" s="820"/>
      <c r="AA228" s="820"/>
      <c r="AB228" s="820"/>
      <c r="AC228" s="820"/>
      <c r="AD228" s="820"/>
      <c r="AE228" s="820"/>
      <c r="AF228" s="820"/>
      <c r="AG228" s="820"/>
      <c r="AH228" s="820"/>
      <c r="AI228" s="820"/>
      <c r="AJ228" s="820"/>
      <c r="AK228" s="2768"/>
      <c r="AL228" s="1747"/>
    </row>
    <row r="229" spans="1:38" ht="30" customHeight="1">
      <c r="A229" s="2767"/>
      <c r="B229" s="2762"/>
      <c r="C229" s="638"/>
      <c r="D229" s="820"/>
      <c r="E229" s="820"/>
      <c r="F229" s="820"/>
      <c r="G229" s="820"/>
      <c r="H229" s="820"/>
      <c r="I229" s="820"/>
      <c r="J229" s="820"/>
      <c r="K229" s="820"/>
      <c r="L229" s="820"/>
      <c r="M229" s="820"/>
      <c r="N229" s="820"/>
      <c r="O229" s="820"/>
      <c r="P229" s="820"/>
      <c r="Q229" s="820"/>
      <c r="R229" s="820"/>
      <c r="S229" s="820"/>
      <c r="T229" s="820"/>
      <c r="U229" s="820"/>
      <c r="V229" s="820"/>
      <c r="W229" s="820"/>
      <c r="X229" s="820"/>
      <c r="Y229" s="820"/>
      <c r="Z229" s="820"/>
      <c r="AA229" s="820"/>
      <c r="AB229" s="820"/>
      <c r="AC229" s="820"/>
      <c r="AD229" s="820"/>
      <c r="AE229" s="820"/>
      <c r="AF229" s="820"/>
      <c r="AG229" s="820"/>
      <c r="AH229" s="820"/>
      <c r="AI229" s="820"/>
      <c r="AJ229" s="820"/>
      <c r="AK229" s="2768"/>
      <c r="AL229" s="1747"/>
    </row>
    <row r="230" spans="1:38" ht="30" customHeight="1">
      <c r="A230" s="2767"/>
      <c r="B230" s="2762"/>
      <c r="C230" s="638"/>
      <c r="D230" s="820"/>
      <c r="E230" s="820"/>
      <c r="F230" s="820"/>
      <c r="G230" s="820"/>
      <c r="H230" s="820"/>
      <c r="I230" s="820"/>
      <c r="J230" s="820"/>
      <c r="K230" s="820"/>
      <c r="L230" s="820"/>
      <c r="M230" s="820"/>
      <c r="N230" s="820"/>
      <c r="O230" s="820"/>
      <c r="P230" s="820"/>
      <c r="Q230" s="820"/>
      <c r="R230" s="820"/>
      <c r="S230" s="820"/>
      <c r="T230" s="820"/>
      <c r="U230" s="820"/>
      <c r="V230" s="820"/>
      <c r="W230" s="820"/>
      <c r="X230" s="820"/>
      <c r="Y230" s="820"/>
      <c r="Z230" s="820"/>
      <c r="AA230" s="820"/>
      <c r="AB230" s="820"/>
      <c r="AC230" s="820"/>
      <c r="AD230" s="820"/>
      <c r="AE230" s="820"/>
      <c r="AF230" s="820"/>
      <c r="AG230" s="820"/>
      <c r="AH230" s="820"/>
      <c r="AI230" s="820"/>
      <c r="AJ230" s="820"/>
      <c r="AK230" s="2768"/>
      <c r="AL230" s="1747"/>
    </row>
    <row r="231" spans="1:38" ht="30" customHeight="1">
      <c r="A231" s="2767"/>
      <c r="B231" s="2762"/>
      <c r="C231" s="638"/>
      <c r="D231" s="820"/>
      <c r="E231" s="820"/>
      <c r="F231" s="820"/>
      <c r="G231" s="820"/>
      <c r="H231" s="820"/>
      <c r="I231" s="820"/>
      <c r="J231" s="820"/>
      <c r="K231" s="820"/>
      <c r="L231" s="820"/>
      <c r="M231" s="820"/>
      <c r="N231" s="820"/>
      <c r="O231" s="820"/>
      <c r="P231" s="820"/>
      <c r="Q231" s="820"/>
      <c r="R231" s="820"/>
      <c r="S231" s="820"/>
      <c r="T231" s="820"/>
      <c r="U231" s="820"/>
      <c r="V231" s="820"/>
      <c r="W231" s="820"/>
      <c r="X231" s="820"/>
      <c r="Y231" s="820"/>
      <c r="Z231" s="820"/>
      <c r="AA231" s="820"/>
      <c r="AB231" s="820"/>
      <c r="AC231" s="820"/>
      <c r="AD231" s="820"/>
      <c r="AE231" s="820"/>
      <c r="AF231" s="820"/>
      <c r="AG231" s="820"/>
      <c r="AH231" s="820"/>
      <c r="AI231" s="820"/>
      <c r="AJ231" s="820"/>
      <c r="AK231" s="2768"/>
      <c r="AL231" s="1747"/>
    </row>
    <row r="232" spans="1:38" ht="30" customHeight="1">
      <c r="A232" s="2767"/>
      <c r="B232" s="2762"/>
      <c r="C232" s="638"/>
      <c r="D232" s="820"/>
      <c r="E232" s="820"/>
      <c r="F232" s="820"/>
      <c r="G232" s="820"/>
      <c r="H232" s="820"/>
      <c r="I232" s="820"/>
      <c r="J232" s="820"/>
      <c r="K232" s="820"/>
      <c r="L232" s="820"/>
      <c r="M232" s="820"/>
      <c r="N232" s="820"/>
      <c r="O232" s="820"/>
      <c r="P232" s="820"/>
      <c r="Q232" s="820"/>
      <c r="R232" s="820"/>
      <c r="S232" s="820"/>
      <c r="T232" s="820"/>
      <c r="U232" s="820"/>
      <c r="V232" s="820"/>
      <c r="W232" s="820"/>
      <c r="X232" s="820"/>
      <c r="Y232" s="820"/>
      <c r="Z232" s="820"/>
      <c r="AA232" s="820"/>
      <c r="AB232" s="820"/>
      <c r="AC232" s="820"/>
      <c r="AD232" s="820"/>
      <c r="AE232" s="820"/>
      <c r="AF232" s="820"/>
      <c r="AG232" s="820"/>
      <c r="AH232" s="820"/>
      <c r="AI232" s="820"/>
      <c r="AJ232" s="820"/>
      <c r="AK232" s="2768"/>
      <c r="AL232" s="1747"/>
    </row>
    <row r="233" spans="1:38" ht="30" customHeight="1">
      <c r="A233" s="2767"/>
      <c r="B233" s="2762"/>
      <c r="C233" s="638"/>
      <c r="D233" s="820"/>
      <c r="E233" s="820"/>
      <c r="F233" s="820"/>
      <c r="G233" s="820"/>
      <c r="H233" s="820"/>
      <c r="I233" s="820"/>
      <c r="J233" s="820"/>
      <c r="K233" s="820"/>
      <c r="L233" s="820"/>
      <c r="M233" s="820"/>
      <c r="N233" s="820"/>
      <c r="O233" s="820"/>
      <c r="P233" s="820"/>
      <c r="Q233" s="820"/>
      <c r="R233" s="820"/>
      <c r="S233" s="820"/>
      <c r="T233" s="820"/>
      <c r="U233" s="820"/>
      <c r="V233" s="820"/>
      <c r="W233" s="820"/>
      <c r="X233" s="820"/>
      <c r="Y233" s="820"/>
      <c r="Z233" s="820"/>
      <c r="AA233" s="820"/>
      <c r="AB233" s="820"/>
      <c r="AC233" s="820"/>
      <c r="AD233" s="820"/>
      <c r="AE233" s="820"/>
      <c r="AF233" s="820"/>
      <c r="AG233" s="820"/>
      <c r="AH233" s="820"/>
      <c r="AI233" s="820"/>
      <c r="AJ233" s="820"/>
      <c r="AK233" s="2768"/>
      <c r="AL233" s="1747"/>
    </row>
    <row r="234" spans="1:38" ht="30" customHeight="1">
      <c r="A234" s="2767"/>
      <c r="B234" s="2762"/>
      <c r="C234" s="638"/>
      <c r="D234" s="820"/>
      <c r="E234" s="820"/>
      <c r="F234" s="820"/>
      <c r="G234" s="820"/>
      <c r="H234" s="820"/>
      <c r="I234" s="820"/>
      <c r="J234" s="820"/>
      <c r="K234" s="820"/>
      <c r="L234" s="820"/>
      <c r="M234" s="820"/>
      <c r="N234" s="820"/>
      <c r="O234" s="820"/>
      <c r="P234" s="820"/>
      <c r="Q234" s="820"/>
      <c r="R234" s="820"/>
      <c r="S234" s="820"/>
      <c r="T234" s="820"/>
      <c r="U234" s="820"/>
      <c r="V234" s="820"/>
      <c r="W234" s="820"/>
      <c r="X234" s="820"/>
      <c r="Y234" s="820"/>
      <c r="Z234" s="820"/>
      <c r="AA234" s="820"/>
      <c r="AB234" s="820"/>
      <c r="AC234" s="820"/>
      <c r="AD234" s="820"/>
      <c r="AE234" s="820"/>
      <c r="AF234" s="820"/>
      <c r="AG234" s="820"/>
      <c r="AH234" s="820"/>
      <c r="AI234" s="820"/>
      <c r="AJ234" s="820"/>
      <c r="AK234" s="2768"/>
      <c r="AL234" s="1747"/>
    </row>
    <row r="235" spans="1:38" ht="30" customHeight="1">
      <c r="A235" s="2767"/>
      <c r="B235" s="2762"/>
      <c r="C235" s="638"/>
      <c r="D235" s="820"/>
      <c r="E235" s="820"/>
      <c r="F235" s="820"/>
      <c r="G235" s="820"/>
      <c r="H235" s="820"/>
      <c r="I235" s="820"/>
      <c r="J235" s="820"/>
      <c r="K235" s="820"/>
      <c r="L235" s="820"/>
      <c r="M235" s="820"/>
      <c r="N235" s="820"/>
      <c r="O235" s="820"/>
      <c r="P235" s="820"/>
      <c r="Q235" s="820"/>
      <c r="R235" s="820"/>
      <c r="S235" s="820"/>
      <c r="T235" s="820"/>
      <c r="U235" s="820"/>
      <c r="V235" s="820"/>
      <c r="W235" s="820"/>
      <c r="X235" s="820"/>
      <c r="Y235" s="820"/>
      <c r="Z235" s="820"/>
      <c r="AA235" s="820"/>
      <c r="AB235" s="820"/>
      <c r="AC235" s="820"/>
      <c r="AD235" s="820"/>
      <c r="AE235" s="820"/>
      <c r="AF235" s="820"/>
      <c r="AG235" s="820"/>
      <c r="AH235" s="820"/>
      <c r="AI235" s="820"/>
      <c r="AJ235" s="820"/>
      <c r="AK235" s="2768"/>
      <c r="AL235" s="1747"/>
    </row>
    <row r="236" spans="1:38" ht="30" customHeight="1">
      <c r="A236" s="2767"/>
      <c r="B236" s="2762"/>
      <c r="C236" s="638"/>
      <c r="D236" s="820"/>
      <c r="E236" s="820"/>
      <c r="F236" s="820"/>
      <c r="G236" s="820"/>
      <c r="H236" s="820"/>
      <c r="I236" s="820"/>
      <c r="J236" s="820"/>
      <c r="K236" s="820"/>
      <c r="L236" s="820"/>
      <c r="M236" s="820"/>
      <c r="N236" s="820"/>
      <c r="O236" s="820"/>
      <c r="P236" s="820"/>
      <c r="Q236" s="820"/>
      <c r="R236" s="820"/>
      <c r="S236" s="820"/>
      <c r="T236" s="820"/>
      <c r="U236" s="820"/>
      <c r="V236" s="820"/>
      <c r="W236" s="820"/>
      <c r="X236" s="820"/>
      <c r="Y236" s="820"/>
      <c r="Z236" s="820"/>
      <c r="AA236" s="820"/>
      <c r="AB236" s="820"/>
      <c r="AC236" s="820"/>
      <c r="AD236" s="820"/>
      <c r="AE236" s="820"/>
      <c r="AF236" s="820"/>
      <c r="AG236" s="820"/>
      <c r="AH236" s="820"/>
      <c r="AI236" s="820"/>
      <c r="AJ236" s="820"/>
      <c r="AK236" s="2768"/>
      <c r="AL236" s="1747"/>
    </row>
    <row r="237" spans="1:38" ht="30" customHeight="1">
      <c r="A237" s="2767"/>
      <c r="B237" s="2762"/>
      <c r="C237" s="638"/>
      <c r="D237" s="820"/>
      <c r="E237" s="820"/>
      <c r="F237" s="820"/>
      <c r="G237" s="820"/>
      <c r="H237" s="820"/>
      <c r="I237" s="820"/>
      <c r="J237" s="820"/>
      <c r="K237" s="820"/>
      <c r="L237" s="820"/>
      <c r="M237" s="820"/>
      <c r="N237" s="820"/>
      <c r="O237" s="820"/>
      <c r="P237" s="820"/>
      <c r="Q237" s="820"/>
      <c r="R237" s="820"/>
      <c r="S237" s="820"/>
      <c r="T237" s="820"/>
      <c r="U237" s="820"/>
      <c r="V237" s="820"/>
      <c r="W237" s="820"/>
      <c r="X237" s="820"/>
      <c r="Y237" s="820"/>
      <c r="Z237" s="820"/>
      <c r="AA237" s="820"/>
      <c r="AB237" s="820"/>
      <c r="AC237" s="820"/>
      <c r="AD237" s="820"/>
      <c r="AE237" s="820"/>
      <c r="AF237" s="820"/>
      <c r="AG237" s="820"/>
      <c r="AH237" s="820"/>
      <c r="AI237" s="820"/>
      <c r="AJ237" s="820"/>
      <c r="AK237" s="2768"/>
      <c r="AL237" s="1747"/>
    </row>
    <row r="238" spans="1:38" ht="30" customHeight="1">
      <c r="A238" s="2767"/>
      <c r="B238" s="2762"/>
      <c r="C238" s="638"/>
      <c r="D238" s="820"/>
      <c r="E238" s="820"/>
      <c r="F238" s="820"/>
      <c r="G238" s="820"/>
      <c r="H238" s="820"/>
      <c r="I238" s="820"/>
      <c r="J238" s="820"/>
      <c r="K238" s="820"/>
      <c r="L238" s="820"/>
      <c r="M238" s="820"/>
      <c r="N238" s="820"/>
      <c r="O238" s="820"/>
      <c r="P238" s="820"/>
      <c r="Q238" s="820"/>
      <c r="R238" s="820"/>
      <c r="S238" s="820"/>
      <c r="T238" s="820"/>
      <c r="U238" s="820"/>
      <c r="V238" s="820"/>
      <c r="W238" s="820"/>
      <c r="X238" s="820"/>
      <c r="Y238" s="820"/>
      <c r="Z238" s="820"/>
      <c r="AA238" s="820"/>
      <c r="AB238" s="820"/>
      <c r="AC238" s="820"/>
      <c r="AD238" s="820"/>
      <c r="AE238" s="820"/>
      <c r="AF238" s="820"/>
      <c r="AG238" s="820"/>
      <c r="AH238" s="820"/>
      <c r="AI238" s="820"/>
      <c r="AJ238" s="820"/>
      <c r="AK238" s="2768"/>
      <c r="AL238" s="1747"/>
    </row>
    <row r="239" spans="1:38" ht="30" customHeight="1">
      <c r="A239" s="2767"/>
      <c r="B239" s="2762"/>
      <c r="C239" s="638"/>
      <c r="D239" s="820"/>
      <c r="E239" s="820"/>
      <c r="F239" s="820"/>
      <c r="G239" s="820"/>
      <c r="H239" s="820"/>
      <c r="I239" s="820"/>
      <c r="J239" s="820"/>
      <c r="K239" s="820"/>
      <c r="L239" s="820"/>
      <c r="M239" s="820"/>
      <c r="N239" s="820"/>
      <c r="O239" s="820"/>
      <c r="P239" s="820"/>
      <c r="Q239" s="820"/>
      <c r="R239" s="820"/>
      <c r="S239" s="820"/>
      <c r="T239" s="820"/>
      <c r="U239" s="820"/>
      <c r="V239" s="820"/>
      <c r="W239" s="820"/>
      <c r="X239" s="820"/>
      <c r="Y239" s="820"/>
      <c r="Z239" s="820"/>
      <c r="AA239" s="820"/>
      <c r="AB239" s="820"/>
      <c r="AC239" s="820"/>
      <c r="AD239" s="820"/>
      <c r="AE239" s="820"/>
      <c r="AF239" s="820"/>
      <c r="AG239" s="820"/>
      <c r="AH239" s="820"/>
      <c r="AI239" s="820"/>
      <c r="AJ239" s="820"/>
      <c r="AK239" s="2768"/>
      <c r="AL239" s="1747"/>
    </row>
    <row r="240" spans="1:38" ht="30" customHeight="1">
      <c r="A240" s="2767"/>
      <c r="B240" s="2762"/>
      <c r="C240" s="638"/>
      <c r="D240" s="820"/>
      <c r="E240" s="820"/>
      <c r="F240" s="820"/>
      <c r="G240" s="820"/>
      <c r="H240" s="820"/>
      <c r="I240" s="820"/>
      <c r="J240" s="820"/>
      <c r="K240" s="820"/>
      <c r="L240" s="820"/>
      <c r="M240" s="820"/>
      <c r="N240" s="820"/>
      <c r="O240" s="820"/>
      <c r="P240" s="820"/>
      <c r="Q240" s="820"/>
      <c r="R240" s="820"/>
      <c r="S240" s="820"/>
      <c r="T240" s="820"/>
      <c r="U240" s="820"/>
      <c r="V240" s="820"/>
      <c r="W240" s="820"/>
      <c r="X240" s="820"/>
      <c r="Y240" s="820"/>
      <c r="Z240" s="820"/>
      <c r="AA240" s="820"/>
      <c r="AB240" s="820"/>
      <c r="AC240" s="820"/>
      <c r="AD240" s="820"/>
      <c r="AE240" s="820"/>
      <c r="AF240" s="820"/>
      <c r="AG240" s="820"/>
      <c r="AH240" s="820"/>
      <c r="AI240" s="820"/>
      <c r="AJ240" s="820"/>
      <c r="AK240" s="2768"/>
      <c r="AL240" s="1747"/>
    </row>
    <row r="241" spans="1:38" ht="30" customHeight="1">
      <c r="A241" s="2767"/>
      <c r="B241" s="2762"/>
      <c r="C241" s="638"/>
      <c r="D241" s="820"/>
      <c r="E241" s="820"/>
      <c r="F241" s="820"/>
      <c r="G241" s="820"/>
      <c r="H241" s="820"/>
      <c r="I241" s="820"/>
      <c r="J241" s="820"/>
      <c r="K241" s="820"/>
      <c r="L241" s="820"/>
      <c r="M241" s="820"/>
      <c r="N241" s="820"/>
      <c r="O241" s="820"/>
      <c r="P241" s="820"/>
      <c r="Q241" s="820"/>
      <c r="R241" s="820"/>
      <c r="S241" s="820"/>
      <c r="T241" s="820"/>
      <c r="U241" s="820"/>
      <c r="V241" s="820"/>
      <c r="W241" s="820"/>
      <c r="X241" s="820"/>
      <c r="Y241" s="820"/>
      <c r="Z241" s="820"/>
      <c r="AA241" s="820"/>
      <c r="AB241" s="820"/>
      <c r="AC241" s="820"/>
      <c r="AD241" s="820"/>
      <c r="AE241" s="820"/>
      <c r="AF241" s="820"/>
      <c r="AG241" s="820"/>
      <c r="AH241" s="820"/>
      <c r="AI241" s="820"/>
      <c r="AJ241" s="820"/>
      <c r="AK241" s="2768"/>
      <c r="AL241" s="1747"/>
    </row>
    <row r="242" spans="1:38" ht="30" customHeight="1">
      <c r="A242" s="2767"/>
      <c r="B242" s="2762"/>
      <c r="C242" s="638"/>
      <c r="D242" s="820"/>
      <c r="E242" s="820"/>
      <c r="F242" s="820"/>
      <c r="G242" s="820"/>
      <c r="H242" s="820"/>
      <c r="I242" s="820"/>
      <c r="J242" s="820"/>
      <c r="K242" s="820"/>
      <c r="L242" s="820"/>
      <c r="M242" s="820"/>
      <c r="N242" s="820"/>
      <c r="O242" s="820"/>
      <c r="P242" s="820"/>
      <c r="Q242" s="820"/>
      <c r="R242" s="820"/>
      <c r="S242" s="820"/>
      <c r="T242" s="820"/>
      <c r="U242" s="820"/>
      <c r="V242" s="820"/>
      <c r="W242" s="820"/>
      <c r="X242" s="820"/>
      <c r="Y242" s="820"/>
      <c r="Z242" s="820"/>
      <c r="AA242" s="820"/>
      <c r="AB242" s="820"/>
      <c r="AC242" s="820"/>
      <c r="AD242" s="820"/>
      <c r="AE242" s="820"/>
      <c r="AF242" s="820"/>
      <c r="AG242" s="820"/>
      <c r="AH242" s="820"/>
      <c r="AI242" s="820"/>
      <c r="AJ242" s="820"/>
      <c r="AK242" s="2768"/>
      <c r="AL242" s="1747"/>
    </row>
    <row r="243" spans="1:38" ht="30" customHeight="1">
      <c r="A243" s="2767"/>
      <c r="B243" s="2762"/>
      <c r="C243" s="638"/>
      <c r="D243" s="820"/>
      <c r="E243" s="820"/>
      <c r="F243" s="820"/>
      <c r="G243" s="820"/>
      <c r="H243" s="820"/>
      <c r="I243" s="820"/>
      <c r="J243" s="820"/>
      <c r="K243" s="820"/>
      <c r="L243" s="820"/>
      <c r="M243" s="820"/>
      <c r="N243" s="820"/>
      <c r="O243" s="820"/>
      <c r="P243" s="820"/>
      <c r="Q243" s="820"/>
      <c r="R243" s="820"/>
      <c r="S243" s="820"/>
      <c r="T243" s="820"/>
      <c r="U243" s="820"/>
      <c r="V243" s="820"/>
      <c r="W243" s="820"/>
      <c r="X243" s="820"/>
      <c r="Y243" s="820"/>
      <c r="Z243" s="820"/>
      <c r="AA243" s="820"/>
      <c r="AB243" s="820"/>
      <c r="AC243" s="820"/>
      <c r="AD243" s="820"/>
      <c r="AE243" s="820"/>
      <c r="AF243" s="820"/>
      <c r="AG243" s="820"/>
      <c r="AH243" s="820"/>
      <c r="AI243" s="820"/>
      <c r="AJ243" s="820"/>
      <c r="AK243" s="2768"/>
      <c r="AL243" s="1747"/>
    </row>
    <row r="244" spans="1:38" ht="30" customHeight="1">
      <c r="A244" s="2767"/>
      <c r="B244" s="2762"/>
      <c r="C244" s="638"/>
      <c r="D244" s="820"/>
      <c r="E244" s="820"/>
      <c r="F244" s="820"/>
      <c r="G244" s="820"/>
      <c r="H244" s="820"/>
      <c r="I244" s="820"/>
      <c r="J244" s="820"/>
      <c r="K244" s="820"/>
      <c r="L244" s="820"/>
      <c r="M244" s="820"/>
      <c r="N244" s="820"/>
      <c r="O244" s="820"/>
      <c r="P244" s="820"/>
      <c r="Q244" s="820"/>
      <c r="R244" s="820"/>
      <c r="S244" s="820"/>
      <c r="T244" s="820"/>
      <c r="U244" s="820"/>
      <c r="V244" s="820"/>
      <c r="W244" s="820"/>
      <c r="X244" s="820"/>
      <c r="Y244" s="820"/>
      <c r="Z244" s="820"/>
      <c r="AA244" s="820"/>
      <c r="AB244" s="820"/>
      <c r="AC244" s="820"/>
      <c r="AD244" s="820"/>
      <c r="AE244" s="820"/>
      <c r="AF244" s="820"/>
      <c r="AG244" s="820"/>
      <c r="AH244" s="820"/>
      <c r="AI244" s="820"/>
      <c r="AJ244" s="820"/>
      <c r="AK244" s="2768"/>
      <c r="AL244" s="1747"/>
    </row>
    <row r="245" spans="1:38" ht="30" customHeight="1">
      <c r="A245" s="2767"/>
      <c r="B245" s="2762"/>
      <c r="C245" s="638"/>
      <c r="D245" s="820"/>
      <c r="E245" s="820"/>
      <c r="F245" s="820"/>
      <c r="G245" s="820"/>
      <c r="H245" s="820"/>
      <c r="I245" s="820"/>
      <c r="J245" s="820"/>
      <c r="K245" s="820"/>
      <c r="L245" s="820"/>
      <c r="M245" s="820"/>
      <c r="N245" s="820"/>
      <c r="O245" s="820"/>
      <c r="P245" s="820"/>
      <c r="Q245" s="820"/>
      <c r="R245" s="820"/>
      <c r="S245" s="820"/>
      <c r="T245" s="820"/>
      <c r="U245" s="820"/>
      <c r="V245" s="820"/>
      <c r="W245" s="820"/>
      <c r="X245" s="820"/>
      <c r="Y245" s="820"/>
      <c r="Z245" s="820"/>
      <c r="AA245" s="820"/>
      <c r="AB245" s="820"/>
      <c r="AC245" s="820"/>
      <c r="AD245" s="820"/>
      <c r="AE245" s="820"/>
      <c r="AF245" s="820"/>
      <c r="AG245" s="820"/>
      <c r="AH245" s="820"/>
      <c r="AI245" s="820"/>
      <c r="AJ245" s="820"/>
      <c r="AK245" s="2768"/>
      <c r="AL245" s="1747"/>
    </row>
    <row r="246" spans="1:38" ht="30" customHeight="1">
      <c r="A246" s="2767"/>
      <c r="B246" s="2762"/>
      <c r="C246" s="638"/>
      <c r="D246" s="820"/>
      <c r="E246" s="820"/>
      <c r="F246" s="820"/>
      <c r="G246" s="820"/>
      <c r="H246" s="820"/>
      <c r="I246" s="820"/>
      <c r="J246" s="820"/>
      <c r="K246" s="820"/>
      <c r="L246" s="820"/>
      <c r="M246" s="820"/>
      <c r="N246" s="820"/>
      <c r="O246" s="820"/>
      <c r="P246" s="820"/>
      <c r="Q246" s="820"/>
      <c r="R246" s="820"/>
      <c r="S246" s="820"/>
      <c r="T246" s="820"/>
      <c r="U246" s="820"/>
      <c r="V246" s="820"/>
      <c r="W246" s="820"/>
      <c r="X246" s="820"/>
      <c r="Y246" s="820"/>
      <c r="Z246" s="820"/>
      <c r="AA246" s="820"/>
      <c r="AB246" s="820"/>
      <c r="AC246" s="820"/>
      <c r="AD246" s="820"/>
      <c r="AE246" s="820"/>
      <c r="AF246" s="820"/>
      <c r="AG246" s="820"/>
      <c r="AH246" s="820"/>
      <c r="AI246" s="820"/>
      <c r="AJ246" s="820"/>
      <c r="AK246" s="2768"/>
      <c r="AL246" s="1747"/>
    </row>
    <row r="247" spans="1:38" ht="30" customHeight="1">
      <c r="A247" s="2767"/>
      <c r="B247" s="2762"/>
      <c r="C247" s="638"/>
      <c r="D247" s="820"/>
      <c r="E247" s="820"/>
      <c r="F247" s="820"/>
      <c r="G247" s="820"/>
      <c r="H247" s="820"/>
      <c r="I247" s="820"/>
      <c r="J247" s="820"/>
      <c r="K247" s="820"/>
      <c r="L247" s="820"/>
      <c r="M247" s="820"/>
      <c r="N247" s="820"/>
      <c r="O247" s="820"/>
      <c r="P247" s="820"/>
      <c r="Q247" s="820"/>
      <c r="R247" s="820"/>
      <c r="S247" s="820"/>
      <c r="T247" s="820"/>
      <c r="U247" s="820"/>
      <c r="V247" s="820"/>
      <c r="W247" s="820"/>
      <c r="X247" s="820"/>
      <c r="Y247" s="820"/>
      <c r="Z247" s="820"/>
      <c r="AA247" s="820"/>
      <c r="AB247" s="820"/>
      <c r="AC247" s="820"/>
      <c r="AD247" s="820"/>
      <c r="AE247" s="820"/>
      <c r="AF247" s="820"/>
      <c r="AG247" s="820"/>
      <c r="AH247" s="820"/>
      <c r="AI247" s="820"/>
      <c r="AJ247" s="820"/>
      <c r="AK247" s="2768"/>
      <c r="AL247" s="1747"/>
    </row>
    <row r="248" spans="1:38" ht="30" customHeight="1">
      <c r="A248" s="2767"/>
      <c r="B248" s="2762"/>
      <c r="C248" s="638"/>
      <c r="D248" s="820"/>
      <c r="E248" s="820"/>
      <c r="F248" s="820"/>
      <c r="G248" s="820"/>
      <c r="H248" s="820"/>
      <c r="I248" s="820"/>
      <c r="J248" s="820"/>
      <c r="K248" s="820"/>
      <c r="L248" s="820"/>
      <c r="M248" s="820"/>
      <c r="N248" s="820"/>
      <c r="O248" s="820"/>
      <c r="P248" s="820"/>
      <c r="Q248" s="820"/>
      <c r="R248" s="820"/>
      <c r="S248" s="820"/>
      <c r="T248" s="820"/>
      <c r="U248" s="820"/>
      <c r="V248" s="820"/>
      <c r="W248" s="820"/>
      <c r="X248" s="820"/>
      <c r="Y248" s="820"/>
      <c r="Z248" s="820"/>
      <c r="AA248" s="820"/>
      <c r="AB248" s="820"/>
      <c r="AC248" s="820"/>
      <c r="AD248" s="820"/>
      <c r="AE248" s="820"/>
      <c r="AF248" s="820"/>
      <c r="AG248" s="820"/>
      <c r="AH248" s="820"/>
      <c r="AI248" s="820"/>
      <c r="AJ248" s="820"/>
      <c r="AK248" s="2768"/>
      <c r="AL248" s="1747"/>
    </row>
    <row r="249" spans="1:38" ht="30" customHeight="1">
      <c r="A249" s="2767"/>
      <c r="B249" s="2762"/>
      <c r="C249" s="638"/>
      <c r="D249" s="820"/>
      <c r="E249" s="820"/>
      <c r="F249" s="820"/>
      <c r="G249" s="820"/>
      <c r="H249" s="820"/>
      <c r="I249" s="820"/>
      <c r="J249" s="820"/>
      <c r="K249" s="820"/>
      <c r="L249" s="820"/>
      <c r="M249" s="820"/>
      <c r="N249" s="820"/>
      <c r="O249" s="820"/>
      <c r="P249" s="820"/>
      <c r="Q249" s="820"/>
      <c r="R249" s="820"/>
      <c r="S249" s="820"/>
      <c r="T249" s="820"/>
      <c r="U249" s="820"/>
      <c r="V249" s="820"/>
      <c r="W249" s="820"/>
      <c r="X249" s="820"/>
      <c r="Y249" s="820"/>
      <c r="Z249" s="820"/>
      <c r="AA249" s="820"/>
      <c r="AB249" s="820"/>
      <c r="AC249" s="820"/>
      <c r="AD249" s="820"/>
      <c r="AE249" s="820"/>
      <c r="AF249" s="820"/>
      <c r="AG249" s="820"/>
      <c r="AH249" s="820"/>
      <c r="AI249" s="820"/>
      <c r="AJ249" s="820"/>
      <c r="AK249" s="2768"/>
      <c r="AL249" s="1747"/>
    </row>
    <row r="250" spans="1:38" ht="30" customHeight="1">
      <c r="A250" s="2767"/>
      <c r="B250" s="2762"/>
      <c r="C250" s="638"/>
      <c r="D250" s="820"/>
      <c r="E250" s="820"/>
      <c r="F250" s="820"/>
      <c r="G250" s="820"/>
      <c r="H250" s="820"/>
      <c r="I250" s="820"/>
      <c r="J250" s="820"/>
      <c r="K250" s="820"/>
      <c r="L250" s="820"/>
      <c r="M250" s="820"/>
      <c r="N250" s="820"/>
      <c r="O250" s="820"/>
      <c r="P250" s="820"/>
      <c r="Q250" s="820"/>
      <c r="R250" s="820"/>
      <c r="S250" s="820"/>
      <c r="T250" s="820"/>
      <c r="U250" s="820"/>
      <c r="V250" s="820"/>
      <c r="W250" s="820"/>
      <c r="X250" s="820"/>
      <c r="Y250" s="820"/>
      <c r="Z250" s="820"/>
      <c r="AA250" s="820"/>
      <c r="AB250" s="820"/>
      <c r="AC250" s="820"/>
      <c r="AD250" s="820"/>
      <c r="AE250" s="820"/>
      <c r="AF250" s="820"/>
      <c r="AG250" s="820"/>
      <c r="AH250" s="820"/>
      <c r="AI250" s="820"/>
      <c r="AJ250" s="820"/>
      <c r="AK250" s="2768"/>
      <c r="AL250" s="1747"/>
    </row>
    <row r="251" spans="1:38" ht="30" customHeight="1">
      <c r="A251" s="2767"/>
      <c r="B251" s="2762"/>
      <c r="C251" s="638"/>
      <c r="D251" s="820"/>
      <c r="E251" s="820"/>
      <c r="F251" s="820"/>
      <c r="G251" s="820"/>
      <c r="H251" s="820"/>
      <c r="I251" s="820"/>
      <c r="J251" s="820"/>
      <c r="K251" s="820"/>
      <c r="L251" s="820"/>
      <c r="M251" s="820"/>
      <c r="N251" s="820"/>
      <c r="O251" s="820"/>
      <c r="P251" s="820"/>
      <c r="Q251" s="820"/>
      <c r="R251" s="820"/>
      <c r="S251" s="820"/>
      <c r="T251" s="820"/>
      <c r="U251" s="820"/>
      <c r="V251" s="820"/>
      <c r="W251" s="820"/>
      <c r="X251" s="820"/>
      <c r="Y251" s="820"/>
      <c r="Z251" s="820"/>
      <c r="AA251" s="820"/>
      <c r="AB251" s="820"/>
      <c r="AC251" s="820"/>
      <c r="AD251" s="820"/>
      <c r="AE251" s="820"/>
      <c r="AF251" s="820"/>
      <c r="AG251" s="820"/>
      <c r="AH251" s="820"/>
      <c r="AI251" s="820"/>
      <c r="AJ251" s="820"/>
      <c r="AK251" s="2768"/>
      <c r="AL251" s="1747"/>
    </row>
    <row r="252" spans="1:38" ht="30" customHeight="1">
      <c r="A252" s="2767"/>
      <c r="B252" s="2762"/>
      <c r="C252" s="638"/>
      <c r="D252" s="820"/>
      <c r="E252" s="820"/>
      <c r="F252" s="820"/>
      <c r="G252" s="820"/>
      <c r="H252" s="820"/>
      <c r="I252" s="820"/>
      <c r="J252" s="820"/>
      <c r="K252" s="820"/>
      <c r="L252" s="820"/>
      <c r="M252" s="820"/>
      <c r="N252" s="820"/>
      <c r="O252" s="820"/>
      <c r="P252" s="820"/>
      <c r="Q252" s="820"/>
      <c r="R252" s="820"/>
      <c r="S252" s="820"/>
      <c r="T252" s="820"/>
      <c r="U252" s="820"/>
      <c r="V252" s="820"/>
      <c r="W252" s="820"/>
      <c r="X252" s="820"/>
      <c r="Y252" s="820"/>
      <c r="Z252" s="820"/>
      <c r="AA252" s="820"/>
      <c r="AB252" s="820"/>
      <c r="AC252" s="820"/>
      <c r="AD252" s="820"/>
      <c r="AE252" s="820"/>
      <c r="AF252" s="820"/>
      <c r="AG252" s="820"/>
      <c r="AH252" s="820"/>
      <c r="AI252" s="820"/>
      <c r="AJ252" s="820"/>
      <c r="AK252" s="2768"/>
      <c r="AL252" s="1747"/>
    </row>
    <row r="253" spans="1:38" ht="30" customHeight="1">
      <c r="A253" s="2767"/>
      <c r="B253" s="2762"/>
      <c r="C253" s="638"/>
      <c r="D253" s="820"/>
      <c r="E253" s="820"/>
      <c r="F253" s="820"/>
      <c r="G253" s="820"/>
      <c r="H253" s="820"/>
      <c r="I253" s="820"/>
      <c r="J253" s="820"/>
      <c r="K253" s="820"/>
      <c r="L253" s="820"/>
      <c r="M253" s="820"/>
      <c r="N253" s="820"/>
      <c r="O253" s="820"/>
      <c r="P253" s="820"/>
      <c r="Q253" s="820"/>
      <c r="R253" s="820"/>
      <c r="S253" s="820"/>
      <c r="T253" s="820"/>
      <c r="U253" s="820"/>
      <c r="V253" s="820"/>
      <c r="W253" s="820"/>
      <c r="X253" s="820"/>
      <c r="Y253" s="820"/>
      <c r="Z253" s="820"/>
      <c r="AA253" s="820"/>
      <c r="AB253" s="820"/>
      <c r="AC253" s="820"/>
      <c r="AD253" s="820"/>
      <c r="AE253" s="820"/>
      <c r="AF253" s="820"/>
      <c r="AG253" s="820"/>
      <c r="AH253" s="820"/>
      <c r="AI253" s="820"/>
      <c r="AJ253" s="820"/>
      <c r="AK253" s="2768"/>
      <c r="AL253" s="1747"/>
    </row>
    <row r="254" spans="1:38" ht="30" customHeight="1">
      <c r="A254" s="2767"/>
      <c r="B254" s="2762"/>
      <c r="C254" s="638"/>
      <c r="D254" s="820"/>
      <c r="E254" s="820"/>
      <c r="F254" s="820"/>
      <c r="G254" s="820"/>
      <c r="H254" s="820"/>
      <c r="I254" s="820"/>
      <c r="J254" s="820"/>
      <c r="K254" s="820"/>
      <c r="L254" s="820"/>
      <c r="M254" s="820"/>
      <c r="N254" s="820"/>
      <c r="O254" s="820"/>
      <c r="P254" s="820"/>
      <c r="Q254" s="820"/>
      <c r="R254" s="820"/>
      <c r="S254" s="820"/>
      <c r="T254" s="820"/>
      <c r="U254" s="820"/>
      <c r="V254" s="820"/>
      <c r="W254" s="820"/>
      <c r="X254" s="820"/>
      <c r="Y254" s="820"/>
      <c r="Z254" s="820"/>
      <c r="AA254" s="820"/>
      <c r="AB254" s="820"/>
      <c r="AC254" s="820"/>
      <c r="AD254" s="820"/>
      <c r="AE254" s="820"/>
      <c r="AF254" s="820"/>
      <c r="AG254" s="820"/>
      <c r="AH254" s="820"/>
      <c r="AI254" s="820"/>
      <c r="AJ254" s="820"/>
      <c r="AK254" s="2768"/>
      <c r="AL254" s="1747"/>
    </row>
    <row r="255" spans="1:38" ht="30" customHeight="1">
      <c r="A255" s="2767"/>
      <c r="B255" s="2762"/>
      <c r="C255" s="638"/>
      <c r="D255" s="820"/>
      <c r="E255" s="820"/>
      <c r="F255" s="820"/>
      <c r="G255" s="820"/>
      <c r="H255" s="820"/>
      <c r="I255" s="820"/>
      <c r="J255" s="820"/>
      <c r="K255" s="820"/>
      <c r="L255" s="820"/>
      <c r="M255" s="820"/>
      <c r="N255" s="820"/>
      <c r="O255" s="820"/>
      <c r="P255" s="820"/>
      <c r="Q255" s="820"/>
      <c r="R255" s="820"/>
      <c r="S255" s="820"/>
      <c r="T255" s="820"/>
      <c r="U255" s="820"/>
      <c r="V255" s="820"/>
      <c r="W255" s="820"/>
      <c r="X255" s="820"/>
      <c r="Y255" s="820"/>
      <c r="Z255" s="820"/>
      <c r="AA255" s="820"/>
      <c r="AB255" s="820"/>
      <c r="AC255" s="820"/>
      <c r="AD255" s="820"/>
      <c r="AE255" s="820"/>
      <c r="AF255" s="820"/>
      <c r="AG255" s="820"/>
      <c r="AH255" s="820"/>
      <c r="AI255" s="820"/>
      <c r="AJ255" s="820"/>
      <c r="AK255" s="2768"/>
      <c r="AL255" s="1747"/>
    </row>
    <row r="256" spans="1:38" ht="30" customHeight="1">
      <c r="A256" s="2767"/>
      <c r="B256" s="2762"/>
      <c r="C256" s="638"/>
      <c r="D256" s="820"/>
      <c r="E256" s="820"/>
      <c r="F256" s="820"/>
      <c r="G256" s="820"/>
      <c r="H256" s="820"/>
      <c r="I256" s="820"/>
      <c r="J256" s="820"/>
      <c r="K256" s="820"/>
      <c r="L256" s="820"/>
      <c r="M256" s="820"/>
      <c r="N256" s="820"/>
      <c r="O256" s="820"/>
      <c r="P256" s="820"/>
      <c r="Q256" s="820"/>
      <c r="R256" s="820"/>
      <c r="S256" s="820"/>
      <c r="T256" s="820"/>
      <c r="U256" s="820"/>
      <c r="V256" s="820"/>
      <c r="W256" s="820"/>
      <c r="X256" s="820"/>
      <c r="Y256" s="820"/>
      <c r="Z256" s="820"/>
      <c r="AA256" s="820"/>
      <c r="AB256" s="820"/>
      <c r="AC256" s="820"/>
      <c r="AD256" s="820"/>
      <c r="AE256" s="820"/>
      <c r="AF256" s="820"/>
      <c r="AG256" s="820"/>
      <c r="AH256" s="820"/>
      <c r="AI256" s="820"/>
      <c r="AJ256" s="820"/>
      <c r="AK256" s="2768"/>
      <c r="AL256" s="1747"/>
    </row>
    <row r="257" spans="1:38" ht="30" customHeight="1">
      <c r="A257" s="2767"/>
      <c r="B257" s="2762"/>
      <c r="C257" s="638"/>
      <c r="D257" s="820"/>
      <c r="E257" s="820"/>
      <c r="F257" s="820"/>
      <c r="G257" s="820"/>
      <c r="H257" s="820"/>
      <c r="I257" s="820"/>
      <c r="J257" s="820"/>
      <c r="K257" s="820"/>
      <c r="L257" s="820"/>
      <c r="M257" s="820"/>
      <c r="N257" s="820"/>
      <c r="O257" s="820"/>
      <c r="P257" s="820"/>
      <c r="Q257" s="820"/>
      <c r="R257" s="820"/>
      <c r="S257" s="820"/>
      <c r="T257" s="820"/>
      <c r="U257" s="820"/>
      <c r="V257" s="820"/>
      <c r="W257" s="820"/>
      <c r="X257" s="820"/>
      <c r="Y257" s="820"/>
      <c r="Z257" s="820"/>
      <c r="AA257" s="820"/>
      <c r="AB257" s="820"/>
      <c r="AC257" s="820"/>
      <c r="AD257" s="820"/>
      <c r="AE257" s="820"/>
      <c r="AF257" s="820"/>
      <c r="AG257" s="820"/>
      <c r="AH257" s="820"/>
      <c r="AI257" s="820"/>
      <c r="AJ257" s="820"/>
      <c r="AK257" s="2768"/>
      <c r="AL257" s="1747"/>
    </row>
    <row r="258" spans="1:38" ht="30" customHeight="1">
      <c r="A258" s="2767"/>
      <c r="B258" s="2762"/>
      <c r="C258" s="638"/>
      <c r="D258" s="820"/>
      <c r="E258" s="820"/>
      <c r="F258" s="820"/>
      <c r="G258" s="820"/>
      <c r="H258" s="820"/>
      <c r="I258" s="820"/>
      <c r="J258" s="820"/>
      <c r="K258" s="820"/>
      <c r="L258" s="820"/>
      <c r="M258" s="820"/>
      <c r="N258" s="820"/>
      <c r="O258" s="820"/>
      <c r="P258" s="820"/>
      <c r="Q258" s="820"/>
      <c r="R258" s="820"/>
      <c r="S258" s="820"/>
      <c r="T258" s="820"/>
      <c r="U258" s="820"/>
      <c r="V258" s="820"/>
      <c r="W258" s="820"/>
      <c r="X258" s="820"/>
      <c r="Y258" s="820"/>
      <c r="Z258" s="820"/>
      <c r="AA258" s="820"/>
      <c r="AB258" s="820"/>
      <c r="AC258" s="820"/>
      <c r="AD258" s="820"/>
      <c r="AE258" s="820"/>
      <c r="AF258" s="820"/>
      <c r="AG258" s="820"/>
      <c r="AH258" s="820"/>
      <c r="AI258" s="820"/>
      <c r="AJ258" s="820"/>
      <c r="AK258" s="2768"/>
      <c r="AL258" s="1747"/>
    </row>
    <row r="259" spans="1:38" ht="30" customHeight="1">
      <c r="A259" s="2767"/>
      <c r="B259" s="2762"/>
      <c r="C259" s="638"/>
      <c r="D259" s="820"/>
      <c r="E259" s="820"/>
      <c r="F259" s="820"/>
      <c r="G259" s="820"/>
      <c r="H259" s="820"/>
      <c r="I259" s="820"/>
      <c r="J259" s="820"/>
      <c r="K259" s="820"/>
      <c r="L259" s="820"/>
      <c r="M259" s="820"/>
      <c r="N259" s="820"/>
      <c r="O259" s="820"/>
      <c r="P259" s="820"/>
      <c r="Q259" s="820"/>
      <c r="R259" s="820"/>
      <c r="S259" s="820"/>
      <c r="T259" s="820"/>
      <c r="U259" s="820"/>
      <c r="V259" s="820"/>
      <c r="W259" s="820"/>
      <c r="X259" s="820"/>
      <c r="Y259" s="820"/>
      <c r="Z259" s="820"/>
      <c r="AA259" s="820"/>
      <c r="AB259" s="820"/>
      <c r="AC259" s="820"/>
      <c r="AD259" s="820"/>
      <c r="AE259" s="820"/>
      <c r="AF259" s="820"/>
      <c r="AG259" s="820"/>
      <c r="AH259" s="820"/>
      <c r="AI259" s="820"/>
      <c r="AJ259" s="820"/>
      <c r="AK259" s="2768"/>
      <c r="AL259" s="1747"/>
    </row>
    <row r="260" spans="1:38" ht="30" customHeight="1">
      <c r="A260" s="2767"/>
      <c r="B260" s="2762"/>
      <c r="C260" s="638"/>
      <c r="D260" s="820"/>
      <c r="E260" s="820"/>
      <c r="F260" s="820"/>
      <c r="G260" s="820"/>
      <c r="H260" s="820"/>
      <c r="I260" s="820"/>
      <c r="J260" s="820"/>
      <c r="K260" s="820"/>
      <c r="L260" s="820"/>
      <c r="M260" s="820"/>
      <c r="N260" s="820"/>
      <c r="O260" s="820"/>
      <c r="P260" s="820"/>
      <c r="Q260" s="820"/>
      <c r="R260" s="820"/>
      <c r="S260" s="820"/>
      <c r="T260" s="820"/>
      <c r="U260" s="820"/>
      <c r="V260" s="820"/>
      <c r="W260" s="820"/>
      <c r="X260" s="820"/>
      <c r="Y260" s="820"/>
      <c r="Z260" s="820"/>
      <c r="AA260" s="820"/>
      <c r="AB260" s="820"/>
      <c r="AC260" s="820"/>
      <c r="AD260" s="820"/>
      <c r="AE260" s="820"/>
      <c r="AF260" s="820"/>
      <c r="AG260" s="820"/>
      <c r="AH260" s="820"/>
      <c r="AI260" s="820"/>
      <c r="AJ260" s="820"/>
      <c r="AK260" s="2768"/>
      <c r="AL260" s="1747"/>
    </row>
    <row r="261" spans="1:38" ht="30" customHeight="1">
      <c r="A261" s="2767"/>
      <c r="B261" s="2762"/>
      <c r="C261" s="638"/>
      <c r="D261" s="820"/>
      <c r="E261" s="820"/>
      <c r="F261" s="820"/>
      <c r="G261" s="820"/>
      <c r="H261" s="820"/>
      <c r="I261" s="820"/>
      <c r="J261" s="820"/>
      <c r="K261" s="820"/>
      <c r="L261" s="820"/>
      <c r="M261" s="820"/>
      <c r="N261" s="820"/>
      <c r="O261" s="820"/>
      <c r="P261" s="820"/>
      <c r="Q261" s="820"/>
      <c r="R261" s="820"/>
      <c r="S261" s="820"/>
      <c r="T261" s="820"/>
      <c r="U261" s="820"/>
      <c r="V261" s="820"/>
      <c r="W261" s="820"/>
      <c r="X261" s="820"/>
      <c r="Y261" s="820"/>
      <c r="Z261" s="820"/>
      <c r="AA261" s="820"/>
      <c r="AB261" s="820"/>
      <c r="AC261" s="820"/>
      <c r="AD261" s="820"/>
      <c r="AE261" s="820"/>
      <c r="AF261" s="820"/>
      <c r="AG261" s="820"/>
      <c r="AH261" s="820"/>
      <c r="AI261" s="820"/>
      <c r="AJ261" s="820"/>
      <c r="AK261" s="2768"/>
      <c r="AL261" s="1747"/>
    </row>
    <row r="262" spans="1:38" ht="30" customHeight="1">
      <c r="A262" s="2767"/>
      <c r="B262" s="2762"/>
      <c r="C262" s="638"/>
      <c r="D262" s="820"/>
      <c r="E262" s="820"/>
      <c r="F262" s="820"/>
      <c r="G262" s="820"/>
      <c r="H262" s="820"/>
      <c r="I262" s="820"/>
      <c r="J262" s="820"/>
      <c r="K262" s="820"/>
      <c r="L262" s="820"/>
      <c r="M262" s="820"/>
      <c r="N262" s="820"/>
      <c r="O262" s="820"/>
      <c r="P262" s="820"/>
      <c r="Q262" s="820"/>
      <c r="R262" s="820"/>
      <c r="S262" s="820"/>
      <c r="T262" s="820"/>
      <c r="U262" s="820"/>
      <c r="V262" s="820"/>
      <c r="W262" s="820"/>
      <c r="X262" s="820"/>
      <c r="Y262" s="820"/>
      <c r="Z262" s="820"/>
      <c r="AA262" s="820"/>
      <c r="AB262" s="820"/>
      <c r="AC262" s="820"/>
      <c r="AD262" s="820"/>
      <c r="AE262" s="820"/>
      <c r="AF262" s="820"/>
      <c r="AG262" s="820"/>
      <c r="AH262" s="820"/>
      <c r="AI262" s="820"/>
      <c r="AJ262" s="820"/>
      <c r="AK262" s="2768"/>
      <c r="AL262" s="1747"/>
    </row>
    <row r="263" spans="1:38" ht="30" customHeight="1">
      <c r="A263" s="2767"/>
      <c r="B263" s="2762"/>
      <c r="C263" s="638"/>
      <c r="D263" s="820"/>
      <c r="E263" s="820"/>
      <c r="F263" s="820"/>
      <c r="G263" s="820"/>
      <c r="H263" s="820"/>
      <c r="I263" s="820"/>
      <c r="J263" s="820"/>
      <c r="K263" s="820"/>
      <c r="L263" s="820"/>
      <c r="M263" s="820"/>
      <c r="N263" s="820"/>
      <c r="O263" s="820"/>
      <c r="P263" s="820"/>
      <c r="Q263" s="820"/>
      <c r="R263" s="820"/>
      <c r="S263" s="820"/>
      <c r="T263" s="820"/>
      <c r="U263" s="820"/>
      <c r="V263" s="820"/>
      <c r="W263" s="820"/>
      <c r="X263" s="820"/>
      <c r="Y263" s="820"/>
      <c r="Z263" s="820"/>
      <c r="AA263" s="820"/>
      <c r="AB263" s="820"/>
      <c r="AC263" s="820"/>
      <c r="AD263" s="820"/>
      <c r="AE263" s="820"/>
      <c r="AF263" s="820"/>
      <c r="AG263" s="820"/>
      <c r="AH263" s="820"/>
      <c r="AI263" s="820"/>
      <c r="AJ263" s="820"/>
      <c r="AK263" s="2768"/>
      <c r="AL263" s="1747"/>
    </row>
    <row r="264" spans="1:38" ht="30" customHeight="1">
      <c r="A264" s="2767"/>
      <c r="B264" s="2762"/>
      <c r="C264" s="638"/>
      <c r="D264" s="820"/>
      <c r="E264" s="820"/>
      <c r="F264" s="820"/>
      <c r="G264" s="820"/>
      <c r="H264" s="820"/>
      <c r="I264" s="820"/>
      <c r="J264" s="820"/>
      <c r="K264" s="820"/>
      <c r="L264" s="820"/>
      <c r="M264" s="820"/>
      <c r="N264" s="820"/>
      <c r="O264" s="820"/>
      <c r="P264" s="820"/>
      <c r="Q264" s="820"/>
      <c r="R264" s="820"/>
      <c r="S264" s="820"/>
      <c r="T264" s="820"/>
      <c r="U264" s="820"/>
      <c r="V264" s="820"/>
      <c r="W264" s="820"/>
      <c r="X264" s="820"/>
      <c r="Y264" s="820"/>
      <c r="Z264" s="820"/>
      <c r="AA264" s="820"/>
      <c r="AB264" s="820"/>
      <c r="AC264" s="820"/>
      <c r="AD264" s="820"/>
      <c r="AE264" s="820"/>
      <c r="AF264" s="820"/>
      <c r="AG264" s="820"/>
      <c r="AH264" s="820"/>
      <c r="AI264" s="820"/>
      <c r="AJ264" s="820"/>
      <c r="AK264" s="2768"/>
      <c r="AL264" s="1747"/>
    </row>
    <row r="265" spans="1:38" ht="30" customHeight="1">
      <c r="A265" s="2767"/>
      <c r="B265" s="2762"/>
      <c r="C265" s="638"/>
      <c r="D265" s="820"/>
      <c r="E265" s="820"/>
      <c r="F265" s="820"/>
      <c r="G265" s="820"/>
      <c r="H265" s="820"/>
      <c r="I265" s="820"/>
      <c r="J265" s="820"/>
      <c r="K265" s="820"/>
      <c r="L265" s="820"/>
      <c r="M265" s="820"/>
      <c r="N265" s="820"/>
      <c r="O265" s="820"/>
      <c r="P265" s="820"/>
      <c r="Q265" s="820"/>
      <c r="R265" s="820"/>
      <c r="S265" s="820"/>
      <c r="T265" s="820"/>
      <c r="U265" s="820"/>
      <c r="V265" s="820"/>
      <c r="W265" s="820"/>
      <c r="X265" s="820"/>
      <c r="Y265" s="820"/>
      <c r="Z265" s="820"/>
      <c r="AA265" s="820"/>
      <c r="AB265" s="820"/>
      <c r="AC265" s="820"/>
      <c r="AD265" s="820"/>
      <c r="AE265" s="820"/>
      <c r="AF265" s="820"/>
      <c r="AG265" s="820"/>
      <c r="AH265" s="820"/>
      <c r="AI265" s="820"/>
      <c r="AJ265" s="820"/>
      <c r="AK265" s="2768"/>
      <c r="AL265" s="1747"/>
    </row>
    <row r="266" spans="1:38" ht="30" customHeight="1">
      <c r="A266" s="2767"/>
      <c r="B266" s="2762"/>
      <c r="C266" s="638"/>
      <c r="D266" s="820"/>
      <c r="E266" s="820"/>
      <c r="F266" s="820"/>
      <c r="G266" s="820"/>
      <c r="H266" s="820"/>
      <c r="I266" s="820"/>
      <c r="J266" s="820"/>
      <c r="K266" s="820"/>
      <c r="L266" s="820"/>
      <c r="M266" s="820"/>
      <c r="N266" s="820"/>
      <c r="O266" s="820"/>
      <c r="P266" s="820"/>
      <c r="Q266" s="820"/>
      <c r="R266" s="820"/>
      <c r="S266" s="820"/>
      <c r="T266" s="820"/>
      <c r="U266" s="820"/>
      <c r="V266" s="820"/>
      <c r="W266" s="820"/>
      <c r="X266" s="820"/>
      <c r="Y266" s="820"/>
      <c r="Z266" s="820"/>
      <c r="AA266" s="820"/>
      <c r="AB266" s="820"/>
      <c r="AC266" s="820"/>
      <c r="AD266" s="820"/>
      <c r="AE266" s="820"/>
      <c r="AF266" s="820"/>
      <c r="AG266" s="820"/>
      <c r="AH266" s="820"/>
      <c r="AI266" s="820"/>
      <c r="AJ266" s="820"/>
      <c r="AK266" s="2768"/>
      <c r="AL266" s="1747"/>
    </row>
    <row r="267" spans="1:38" ht="30" customHeight="1">
      <c r="A267" s="2767"/>
      <c r="B267" s="2762"/>
      <c r="C267" s="638"/>
      <c r="D267" s="820"/>
      <c r="E267" s="820"/>
      <c r="F267" s="820"/>
      <c r="G267" s="820"/>
      <c r="H267" s="820"/>
      <c r="I267" s="820"/>
      <c r="J267" s="820"/>
      <c r="K267" s="820"/>
      <c r="L267" s="820"/>
      <c r="M267" s="820"/>
      <c r="N267" s="820"/>
      <c r="O267" s="820"/>
      <c r="P267" s="820"/>
      <c r="Q267" s="820"/>
      <c r="R267" s="820"/>
      <c r="S267" s="820"/>
      <c r="T267" s="820"/>
      <c r="U267" s="820"/>
      <c r="V267" s="820"/>
      <c r="W267" s="820"/>
      <c r="X267" s="820"/>
      <c r="Y267" s="820"/>
      <c r="Z267" s="820"/>
      <c r="AA267" s="820"/>
      <c r="AB267" s="820"/>
      <c r="AC267" s="820"/>
      <c r="AD267" s="820"/>
      <c r="AE267" s="820"/>
      <c r="AF267" s="820"/>
      <c r="AG267" s="820"/>
      <c r="AH267" s="820"/>
      <c r="AI267" s="820"/>
      <c r="AJ267" s="820"/>
      <c r="AK267" s="2768"/>
      <c r="AL267" s="1747"/>
    </row>
    <row r="268" spans="1:38" ht="30" customHeight="1">
      <c r="A268" s="2767"/>
      <c r="B268" s="2762"/>
      <c r="C268" s="638"/>
      <c r="D268" s="820"/>
      <c r="E268" s="820"/>
      <c r="F268" s="820"/>
      <c r="G268" s="820"/>
      <c r="H268" s="820"/>
      <c r="I268" s="820"/>
      <c r="J268" s="820"/>
      <c r="K268" s="820"/>
      <c r="L268" s="820"/>
      <c r="M268" s="820"/>
      <c r="N268" s="820"/>
      <c r="O268" s="820"/>
      <c r="P268" s="820"/>
      <c r="Q268" s="820"/>
      <c r="R268" s="820"/>
      <c r="S268" s="820"/>
      <c r="T268" s="820"/>
      <c r="U268" s="820"/>
      <c r="V268" s="820"/>
      <c r="W268" s="820"/>
      <c r="X268" s="820"/>
      <c r="Y268" s="820"/>
      <c r="Z268" s="820"/>
      <c r="AA268" s="820"/>
      <c r="AB268" s="820"/>
      <c r="AC268" s="820"/>
      <c r="AD268" s="820"/>
      <c r="AE268" s="820"/>
      <c r="AF268" s="820"/>
      <c r="AG268" s="820"/>
      <c r="AH268" s="820"/>
      <c r="AI268" s="820"/>
      <c r="AJ268" s="820"/>
      <c r="AK268" s="2768"/>
      <c r="AL268" s="1747"/>
    </row>
    <row r="269" spans="1:38" ht="30" customHeight="1">
      <c r="A269" s="2767"/>
      <c r="B269" s="2762"/>
      <c r="C269" s="638"/>
      <c r="D269" s="820"/>
      <c r="E269" s="820"/>
      <c r="F269" s="820"/>
      <c r="G269" s="820"/>
      <c r="H269" s="820"/>
      <c r="I269" s="820"/>
      <c r="J269" s="820"/>
      <c r="K269" s="820"/>
      <c r="L269" s="820"/>
      <c r="M269" s="820"/>
      <c r="N269" s="820"/>
      <c r="O269" s="820"/>
      <c r="P269" s="820"/>
      <c r="Q269" s="820"/>
      <c r="R269" s="820"/>
      <c r="S269" s="820"/>
      <c r="T269" s="820"/>
      <c r="U269" s="820"/>
      <c r="V269" s="820"/>
      <c r="W269" s="820"/>
      <c r="X269" s="820"/>
      <c r="Y269" s="820"/>
      <c r="Z269" s="820"/>
      <c r="AA269" s="820"/>
      <c r="AB269" s="820"/>
      <c r="AC269" s="820"/>
      <c r="AD269" s="820"/>
      <c r="AE269" s="820"/>
      <c r="AF269" s="820"/>
      <c r="AG269" s="820"/>
      <c r="AH269" s="820"/>
      <c r="AI269" s="820"/>
      <c r="AJ269" s="820"/>
      <c r="AK269" s="2768"/>
      <c r="AL269" s="1747"/>
    </row>
    <row r="270" spans="1:38" ht="30" customHeight="1">
      <c r="A270" s="2767"/>
      <c r="B270" s="2762"/>
      <c r="C270" s="638"/>
      <c r="D270" s="820"/>
      <c r="E270" s="820"/>
      <c r="F270" s="820"/>
      <c r="G270" s="820"/>
      <c r="H270" s="820"/>
      <c r="I270" s="820"/>
      <c r="J270" s="820"/>
      <c r="K270" s="820"/>
      <c r="L270" s="820"/>
      <c r="M270" s="820"/>
      <c r="N270" s="820"/>
      <c r="O270" s="820"/>
      <c r="P270" s="820"/>
      <c r="Q270" s="820"/>
      <c r="R270" s="820"/>
      <c r="S270" s="820"/>
      <c r="T270" s="820"/>
      <c r="U270" s="820"/>
      <c r="V270" s="820"/>
      <c r="W270" s="820"/>
      <c r="X270" s="820"/>
      <c r="Y270" s="820"/>
      <c r="Z270" s="820"/>
      <c r="AA270" s="820"/>
      <c r="AB270" s="820"/>
      <c r="AC270" s="820"/>
      <c r="AD270" s="820"/>
      <c r="AE270" s="820"/>
      <c r="AF270" s="820"/>
      <c r="AG270" s="820"/>
      <c r="AH270" s="820"/>
      <c r="AI270" s="820"/>
      <c r="AJ270" s="820"/>
      <c r="AK270" s="2768"/>
      <c r="AL270" s="1747"/>
    </row>
    <row r="271" spans="1:38" ht="30" customHeight="1">
      <c r="A271" s="2767"/>
      <c r="B271" s="2762"/>
      <c r="C271" s="638"/>
      <c r="D271" s="820"/>
      <c r="E271" s="820"/>
      <c r="F271" s="820"/>
      <c r="G271" s="820"/>
      <c r="H271" s="820"/>
      <c r="I271" s="820"/>
      <c r="J271" s="820"/>
      <c r="K271" s="820"/>
      <c r="L271" s="820"/>
      <c r="M271" s="820"/>
      <c r="N271" s="820"/>
      <c r="O271" s="820"/>
      <c r="P271" s="820"/>
      <c r="Q271" s="820"/>
      <c r="R271" s="820"/>
      <c r="S271" s="820"/>
      <c r="T271" s="820"/>
      <c r="U271" s="820"/>
      <c r="V271" s="820"/>
      <c r="W271" s="820"/>
      <c r="X271" s="820"/>
      <c r="Y271" s="820"/>
      <c r="Z271" s="820"/>
      <c r="AA271" s="820"/>
      <c r="AB271" s="820"/>
      <c r="AC271" s="820"/>
      <c r="AD271" s="820"/>
      <c r="AE271" s="820"/>
      <c r="AF271" s="820"/>
      <c r="AG271" s="820"/>
      <c r="AH271" s="820"/>
      <c r="AI271" s="820"/>
      <c r="AJ271" s="820"/>
      <c r="AK271" s="2768"/>
      <c r="AL271" s="1747"/>
    </row>
    <row r="272" spans="1:38" ht="30" customHeight="1">
      <c r="A272" s="2767"/>
      <c r="B272" s="2762"/>
      <c r="C272" s="638"/>
      <c r="D272" s="820"/>
      <c r="E272" s="820"/>
      <c r="F272" s="820"/>
      <c r="G272" s="820"/>
      <c r="H272" s="820"/>
      <c r="I272" s="820"/>
      <c r="J272" s="820"/>
      <c r="K272" s="820"/>
      <c r="L272" s="820"/>
      <c r="M272" s="820"/>
      <c r="N272" s="820"/>
      <c r="O272" s="820"/>
      <c r="P272" s="820"/>
      <c r="Q272" s="820"/>
      <c r="R272" s="820"/>
      <c r="S272" s="820"/>
      <c r="T272" s="820"/>
      <c r="U272" s="820"/>
      <c r="V272" s="820"/>
      <c r="W272" s="820"/>
      <c r="X272" s="820"/>
      <c r="Y272" s="820"/>
      <c r="Z272" s="820"/>
      <c r="AA272" s="820"/>
      <c r="AB272" s="820"/>
      <c r="AC272" s="820"/>
      <c r="AD272" s="820"/>
      <c r="AE272" s="820"/>
      <c r="AF272" s="820"/>
      <c r="AG272" s="820"/>
      <c r="AH272" s="820"/>
      <c r="AI272" s="820"/>
      <c r="AJ272" s="820"/>
      <c r="AK272" s="2768"/>
      <c r="AL272" s="1747"/>
    </row>
    <row r="273" spans="1:38" ht="30" customHeight="1">
      <c r="A273" s="2767"/>
      <c r="B273" s="2762"/>
      <c r="C273" s="638"/>
      <c r="D273" s="820"/>
      <c r="E273" s="820"/>
      <c r="F273" s="820"/>
      <c r="G273" s="820"/>
      <c r="H273" s="820"/>
      <c r="I273" s="820"/>
      <c r="J273" s="820"/>
      <c r="K273" s="820"/>
      <c r="L273" s="820"/>
      <c r="M273" s="820"/>
      <c r="N273" s="820"/>
      <c r="O273" s="820"/>
      <c r="P273" s="820"/>
      <c r="Q273" s="820"/>
      <c r="R273" s="820"/>
      <c r="S273" s="820"/>
      <c r="T273" s="820"/>
      <c r="U273" s="820"/>
      <c r="V273" s="820"/>
      <c r="W273" s="820"/>
      <c r="X273" s="820"/>
      <c r="Y273" s="820"/>
      <c r="Z273" s="820"/>
      <c r="AA273" s="820"/>
      <c r="AB273" s="820"/>
      <c r="AC273" s="820"/>
      <c r="AD273" s="820"/>
      <c r="AE273" s="820"/>
      <c r="AF273" s="820"/>
      <c r="AG273" s="820"/>
      <c r="AH273" s="820"/>
      <c r="AI273" s="820"/>
      <c r="AJ273" s="820"/>
      <c r="AK273" s="2768"/>
      <c r="AL273" s="1747"/>
    </row>
    <row r="274" spans="1:38" ht="30" customHeight="1">
      <c r="A274" s="2767"/>
      <c r="B274" s="2762"/>
      <c r="C274" s="638"/>
      <c r="D274" s="820"/>
      <c r="E274" s="820"/>
      <c r="F274" s="820"/>
      <c r="G274" s="820"/>
      <c r="H274" s="820"/>
      <c r="I274" s="820"/>
      <c r="J274" s="820"/>
      <c r="K274" s="820"/>
      <c r="L274" s="820"/>
      <c r="M274" s="820"/>
      <c r="N274" s="820"/>
      <c r="O274" s="820"/>
      <c r="P274" s="820"/>
      <c r="Q274" s="820"/>
      <c r="R274" s="820"/>
      <c r="S274" s="820"/>
      <c r="T274" s="820"/>
      <c r="U274" s="820"/>
      <c r="V274" s="820"/>
      <c r="W274" s="820"/>
      <c r="X274" s="820"/>
      <c r="Y274" s="820"/>
      <c r="Z274" s="820"/>
      <c r="AA274" s="820"/>
      <c r="AB274" s="820"/>
      <c r="AC274" s="820"/>
      <c r="AD274" s="820"/>
      <c r="AE274" s="820"/>
      <c r="AF274" s="820"/>
      <c r="AG274" s="820"/>
      <c r="AH274" s="820"/>
      <c r="AI274" s="820"/>
      <c r="AJ274" s="820"/>
      <c r="AK274" s="2768"/>
      <c r="AL274" s="1747"/>
    </row>
    <row r="275" spans="1:38" ht="30" customHeight="1">
      <c r="A275" s="2767"/>
      <c r="B275" s="2762"/>
      <c r="C275" s="638"/>
      <c r="D275" s="820"/>
      <c r="E275" s="820"/>
      <c r="F275" s="820"/>
      <c r="G275" s="820"/>
      <c r="H275" s="820"/>
      <c r="I275" s="820"/>
      <c r="J275" s="820"/>
      <c r="K275" s="820"/>
      <c r="L275" s="820"/>
      <c r="M275" s="820"/>
      <c r="N275" s="820"/>
      <c r="O275" s="820"/>
      <c r="P275" s="820"/>
      <c r="Q275" s="820"/>
      <c r="R275" s="820"/>
      <c r="S275" s="820"/>
      <c r="T275" s="820"/>
      <c r="U275" s="820"/>
      <c r="V275" s="820"/>
      <c r="W275" s="820"/>
      <c r="X275" s="820"/>
      <c r="Y275" s="820"/>
      <c r="Z275" s="820"/>
      <c r="AA275" s="820"/>
      <c r="AB275" s="820"/>
      <c r="AC275" s="820"/>
      <c r="AD275" s="820"/>
      <c r="AE275" s="820"/>
      <c r="AF275" s="820"/>
      <c r="AG275" s="820"/>
      <c r="AH275" s="820"/>
      <c r="AI275" s="820"/>
      <c r="AJ275" s="820"/>
      <c r="AK275" s="2768"/>
      <c r="AL275" s="1747"/>
    </row>
    <row r="276" spans="1:38" ht="30" customHeight="1">
      <c r="A276" s="2767"/>
      <c r="B276" s="2762"/>
      <c r="C276" s="638"/>
      <c r="D276" s="820"/>
      <c r="E276" s="820"/>
      <c r="F276" s="820"/>
      <c r="G276" s="820"/>
      <c r="H276" s="820"/>
      <c r="I276" s="820"/>
      <c r="J276" s="820"/>
      <c r="K276" s="820"/>
      <c r="L276" s="820"/>
      <c r="M276" s="820"/>
      <c r="N276" s="820"/>
      <c r="O276" s="820"/>
      <c r="P276" s="820"/>
      <c r="Q276" s="820"/>
      <c r="R276" s="820"/>
      <c r="S276" s="820"/>
      <c r="T276" s="820"/>
      <c r="U276" s="820"/>
      <c r="V276" s="820"/>
      <c r="W276" s="820"/>
      <c r="X276" s="820"/>
      <c r="Y276" s="820"/>
      <c r="Z276" s="820"/>
      <c r="AA276" s="820"/>
      <c r="AB276" s="820"/>
      <c r="AC276" s="820"/>
      <c r="AD276" s="820"/>
      <c r="AE276" s="820"/>
      <c r="AF276" s="820"/>
      <c r="AG276" s="820"/>
      <c r="AH276" s="820"/>
      <c r="AI276" s="820"/>
      <c r="AJ276" s="820"/>
      <c r="AK276" s="2768"/>
      <c r="AL276" s="1747"/>
    </row>
    <row r="277" spans="1:38" ht="30" customHeight="1">
      <c r="A277" s="2767"/>
      <c r="B277" s="2762"/>
      <c r="C277" s="638"/>
      <c r="D277" s="820"/>
      <c r="E277" s="820"/>
      <c r="F277" s="820"/>
      <c r="G277" s="820"/>
      <c r="H277" s="820"/>
      <c r="I277" s="820"/>
      <c r="J277" s="820"/>
      <c r="K277" s="820"/>
      <c r="L277" s="820"/>
      <c r="M277" s="820"/>
      <c r="N277" s="820"/>
      <c r="O277" s="820"/>
      <c r="P277" s="820"/>
      <c r="Q277" s="820"/>
      <c r="R277" s="820"/>
      <c r="S277" s="820"/>
      <c r="T277" s="820"/>
      <c r="U277" s="820"/>
      <c r="V277" s="820"/>
      <c r="W277" s="820"/>
      <c r="X277" s="820"/>
      <c r="Y277" s="820"/>
      <c r="Z277" s="820"/>
      <c r="AA277" s="820"/>
      <c r="AB277" s="820"/>
      <c r="AC277" s="820"/>
      <c r="AD277" s="820"/>
      <c r="AE277" s="820"/>
      <c r="AF277" s="820"/>
      <c r="AG277" s="820"/>
      <c r="AH277" s="820"/>
      <c r="AI277" s="820"/>
      <c r="AJ277" s="820"/>
      <c r="AK277" s="2768"/>
      <c r="AL277" s="1747"/>
    </row>
    <row r="278" spans="1:38" ht="30" customHeight="1">
      <c r="A278" s="2767"/>
      <c r="B278" s="2762"/>
      <c r="C278" s="638"/>
      <c r="D278" s="820"/>
      <c r="E278" s="820"/>
      <c r="F278" s="820"/>
      <c r="G278" s="820"/>
      <c r="H278" s="820"/>
      <c r="I278" s="820"/>
      <c r="J278" s="820"/>
      <c r="K278" s="820"/>
      <c r="L278" s="820"/>
      <c r="M278" s="820"/>
      <c r="N278" s="820"/>
      <c r="O278" s="820"/>
      <c r="P278" s="820"/>
      <c r="Q278" s="820"/>
      <c r="R278" s="820"/>
      <c r="S278" s="820"/>
      <c r="T278" s="820"/>
      <c r="U278" s="820"/>
      <c r="V278" s="820"/>
      <c r="W278" s="820"/>
      <c r="X278" s="820"/>
      <c r="Y278" s="820"/>
      <c r="Z278" s="820"/>
      <c r="AA278" s="820"/>
      <c r="AB278" s="820"/>
      <c r="AC278" s="820"/>
      <c r="AD278" s="820"/>
      <c r="AE278" s="820"/>
      <c r="AF278" s="820"/>
      <c r="AG278" s="820"/>
      <c r="AH278" s="820"/>
      <c r="AI278" s="820"/>
      <c r="AJ278" s="820"/>
      <c r="AK278" s="2768"/>
      <c r="AL278" s="1747"/>
    </row>
    <row r="279" spans="1:38" ht="30" customHeight="1">
      <c r="A279" s="2767"/>
      <c r="B279" s="2762"/>
      <c r="C279" s="638"/>
      <c r="D279" s="820"/>
      <c r="E279" s="820"/>
      <c r="F279" s="820"/>
      <c r="G279" s="820"/>
      <c r="H279" s="820"/>
      <c r="I279" s="820"/>
      <c r="J279" s="820"/>
      <c r="K279" s="820"/>
      <c r="L279" s="820"/>
      <c r="M279" s="820"/>
      <c r="N279" s="820"/>
      <c r="O279" s="820"/>
      <c r="P279" s="820"/>
      <c r="Q279" s="820"/>
      <c r="R279" s="820"/>
      <c r="S279" s="820"/>
      <c r="T279" s="820"/>
      <c r="U279" s="820"/>
      <c r="V279" s="820"/>
      <c r="W279" s="820"/>
      <c r="X279" s="820"/>
      <c r="Y279" s="820"/>
      <c r="Z279" s="820"/>
      <c r="AA279" s="820"/>
      <c r="AB279" s="820"/>
      <c r="AC279" s="820"/>
      <c r="AD279" s="820"/>
      <c r="AE279" s="820"/>
      <c r="AF279" s="820"/>
      <c r="AG279" s="820"/>
      <c r="AH279" s="820"/>
      <c r="AI279" s="820"/>
      <c r="AJ279" s="820"/>
      <c r="AK279" s="2768"/>
      <c r="AL279" s="1747"/>
    </row>
    <row r="280" spans="1:38" ht="30" customHeight="1">
      <c r="A280" s="2767"/>
      <c r="B280" s="2762"/>
      <c r="C280" s="638"/>
      <c r="D280" s="820"/>
      <c r="E280" s="820"/>
      <c r="F280" s="820"/>
      <c r="G280" s="820"/>
      <c r="H280" s="820"/>
      <c r="I280" s="820"/>
      <c r="J280" s="820"/>
      <c r="K280" s="820"/>
      <c r="L280" s="820"/>
      <c r="M280" s="820"/>
      <c r="N280" s="820"/>
      <c r="O280" s="820"/>
      <c r="P280" s="820"/>
      <c r="Q280" s="820"/>
      <c r="R280" s="820"/>
      <c r="S280" s="820"/>
      <c r="T280" s="820"/>
      <c r="U280" s="820"/>
      <c r="V280" s="820"/>
      <c r="W280" s="820"/>
      <c r="X280" s="820"/>
      <c r="Y280" s="820"/>
      <c r="Z280" s="820"/>
      <c r="AA280" s="820"/>
      <c r="AB280" s="820"/>
      <c r="AC280" s="820"/>
      <c r="AD280" s="820"/>
      <c r="AE280" s="820"/>
      <c r="AF280" s="820"/>
      <c r="AG280" s="820"/>
      <c r="AH280" s="820"/>
      <c r="AI280" s="820"/>
      <c r="AJ280" s="820"/>
      <c r="AK280" s="2768"/>
      <c r="AL280" s="1747"/>
    </row>
    <row r="281" spans="1:38" ht="30" customHeight="1">
      <c r="A281" s="2767"/>
      <c r="B281" s="2762"/>
      <c r="C281" s="638"/>
      <c r="D281" s="820"/>
      <c r="E281" s="820"/>
      <c r="F281" s="820"/>
      <c r="G281" s="820"/>
      <c r="H281" s="820"/>
      <c r="I281" s="820"/>
      <c r="J281" s="820"/>
      <c r="K281" s="820"/>
      <c r="L281" s="820"/>
      <c r="M281" s="820"/>
      <c r="N281" s="820"/>
      <c r="O281" s="820"/>
      <c r="P281" s="820"/>
      <c r="Q281" s="820"/>
      <c r="R281" s="820"/>
      <c r="S281" s="820"/>
      <c r="T281" s="820"/>
      <c r="U281" s="820"/>
      <c r="V281" s="820"/>
      <c r="W281" s="820"/>
      <c r="X281" s="820"/>
      <c r="Y281" s="820"/>
      <c r="Z281" s="820"/>
      <c r="AA281" s="820"/>
      <c r="AB281" s="820"/>
      <c r="AC281" s="820"/>
      <c r="AD281" s="820"/>
      <c r="AE281" s="820"/>
      <c r="AF281" s="820"/>
      <c r="AG281" s="820"/>
      <c r="AH281" s="820"/>
      <c r="AI281" s="820"/>
      <c r="AJ281" s="820"/>
      <c r="AK281" s="2768"/>
      <c r="AL281" s="1747"/>
    </row>
    <row r="282" spans="1:38" ht="30" customHeight="1">
      <c r="A282" s="2767"/>
      <c r="B282" s="2762"/>
      <c r="C282" s="638"/>
      <c r="D282" s="820"/>
      <c r="E282" s="820"/>
      <c r="F282" s="820"/>
      <c r="G282" s="820"/>
      <c r="H282" s="820"/>
      <c r="I282" s="820"/>
      <c r="J282" s="820"/>
      <c r="K282" s="820"/>
      <c r="L282" s="820"/>
      <c r="M282" s="820"/>
      <c r="N282" s="820"/>
      <c r="O282" s="820"/>
      <c r="P282" s="820"/>
      <c r="Q282" s="820"/>
      <c r="R282" s="820"/>
      <c r="S282" s="820"/>
      <c r="T282" s="820"/>
      <c r="U282" s="820"/>
      <c r="V282" s="820"/>
      <c r="W282" s="820"/>
      <c r="X282" s="820"/>
      <c r="Y282" s="820"/>
      <c r="Z282" s="820"/>
      <c r="AA282" s="820"/>
      <c r="AB282" s="820"/>
      <c r="AC282" s="820"/>
      <c r="AD282" s="820"/>
      <c r="AE282" s="820"/>
      <c r="AF282" s="820"/>
      <c r="AG282" s="820"/>
      <c r="AH282" s="820"/>
      <c r="AI282" s="820"/>
      <c r="AJ282" s="820"/>
      <c r="AK282" s="2768"/>
      <c r="AL282" s="1747"/>
    </row>
    <row r="283" spans="1:38" ht="30" customHeight="1">
      <c r="A283" s="2767"/>
      <c r="B283" s="2762"/>
      <c r="C283" s="638"/>
      <c r="D283" s="820"/>
      <c r="E283" s="820"/>
      <c r="F283" s="820"/>
      <c r="G283" s="820"/>
      <c r="H283" s="820"/>
      <c r="I283" s="820"/>
      <c r="J283" s="820"/>
      <c r="K283" s="820"/>
      <c r="L283" s="820"/>
      <c r="M283" s="820"/>
      <c r="N283" s="820"/>
      <c r="O283" s="820"/>
      <c r="P283" s="820"/>
      <c r="Q283" s="820"/>
      <c r="R283" s="820"/>
      <c r="S283" s="820"/>
      <c r="T283" s="820"/>
      <c r="U283" s="820"/>
      <c r="V283" s="820"/>
      <c r="W283" s="820"/>
      <c r="X283" s="820"/>
      <c r="Y283" s="820"/>
      <c r="Z283" s="820"/>
      <c r="AA283" s="820"/>
      <c r="AB283" s="820"/>
      <c r="AC283" s="820"/>
      <c r="AD283" s="820"/>
      <c r="AE283" s="820"/>
      <c r="AF283" s="820"/>
      <c r="AG283" s="820"/>
      <c r="AH283" s="820"/>
      <c r="AI283" s="820"/>
      <c r="AJ283" s="820"/>
      <c r="AK283" s="2768"/>
      <c r="AL283" s="1747"/>
    </row>
    <row r="284" spans="1:38" ht="30" customHeight="1">
      <c r="A284" s="2767"/>
      <c r="B284" s="2762"/>
      <c r="C284" s="638"/>
      <c r="D284" s="820"/>
      <c r="E284" s="820"/>
      <c r="F284" s="820"/>
      <c r="G284" s="820"/>
      <c r="H284" s="820"/>
      <c r="I284" s="820"/>
      <c r="J284" s="820"/>
      <c r="K284" s="820"/>
      <c r="L284" s="820"/>
      <c r="M284" s="820"/>
      <c r="N284" s="820"/>
      <c r="O284" s="820"/>
      <c r="P284" s="820"/>
      <c r="Q284" s="820"/>
      <c r="R284" s="820"/>
      <c r="S284" s="820"/>
      <c r="T284" s="820"/>
      <c r="U284" s="820"/>
      <c r="V284" s="820"/>
      <c r="W284" s="820"/>
      <c r="X284" s="820"/>
      <c r="Y284" s="820"/>
      <c r="Z284" s="820"/>
      <c r="AA284" s="820"/>
      <c r="AB284" s="820"/>
      <c r="AC284" s="820"/>
      <c r="AD284" s="820"/>
      <c r="AE284" s="820"/>
      <c r="AF284" s="820"/>
      <c r="AG284" s="820"/>
      <c r="AH284" s="820"/>
      <c r="AI284" s="820"/>
      <c r="AJ284" s="820"/>
      <c r="AK284" s="2768"/>
      <c r="AL284" s="1747"/>
    </row>
    <row r="285" spans="1:38" ht="30" customHeight="1">
      <c r="A285" s="2767"/>
      <c r="B285" s="2762"/>
      <c r="C285" s="638"/>
      <c r="D285" s="820"/>
      <c r="E285" s="820"/>
      <c r="F285" s="820"/>
      <c r="G285" s="820"/>
      <c r="H285" s="820"/>
      <c r="I285" s="820"/>
      <c r="J285" s="820"/>
      <c r="K285" s="820"/>
      <c r="L285" s="820"/>
      <c r="M285" s="820"/>
      <c r="N285" s="820"/>
      <c r="O285" s="820"/>
      <c r="P285" s="820"/>
      <c r="Q285" s="820"/>
      <c r="R285" s="820"/>
      <c r="S285" s="820"/>
      <c r="T285" s="820"/>
      <c r="U285" s="820"/>
      <c r="V285" s="820"/>
      <c r="W285" s="820"/>
      <c r="X285" s="820"/>
      <c r="Y285" s="820"/>
      <c r="Z285" s="820"/>
      <c r="AA285" s="820"/>
      <c r="AB285" s="820"/>
      <c r="AC285" s="820"/>
      <c r="AD285" s="820"/>
      <c r="AE285" s="820"/>
      <c r="AF285" s="820"/>
      <c r="AG285" s="820"/>
      <c r="AH285" s="820"/>
      <c r="AI285" s="820"/>
      <c r="AJ285" s="820"/>
      <c r="AK285" s="2768"/>
      <c r="AL285" s="1747"/>
    </row>
    <row r="286" spans="1:38" ht="30" customHeight="1">
      <c r="A286" s="2767"/>
      <c r="B286" s="2762"/>
      <c r="C286" s="638"/>
      <c r="D286" s="820"/>
      <c r="E286" s="820"/>
      <c r="F286" s="820"/>
      <c r="G286" s="820"/>
      <c r="H286" s="820"/>
      <c r="I286" s="820"/>
      <c r="J286" s="820"/>
      <c r="K286" s="820"/>
      <c r="L286" s="820"/>
      <c r="M286" s="820"/>
      <c r="N286" s="820"/>
      <c r="O286" s="820"/>
      <c r="P286" s="820"/>
      <c r="Q286" s="820"/>
      <c r="R286" s="820"/>
      <c r="S286" s="820"/>
      <c r="T286" s="820"/>
      <c r="U286" s="820"/>
      <c r="V286" s="820"/>
      <c r="W286" s="820"/>
      <c r="X286" s="820"/>
      <c r="Y286" s="820"/>
      <c r="Z286" s="820"/>
      <c r="AA286" s="820"/>
      <c r="AB286" s="820"/>
      <c r="AC286" s="820"/>
      <c r="AD286" s="820"/>
      <c r="AE286" s="820"/>
      <c r="AF286" s="820"/>
      <c r="AG286" s="820"/>
      <c r="AH286" s="820"/>
      <c r="AI286" s="820"/>
      <c r="AJ286" s="820"/>
      <c r="AK286" s="2768"/>
      <c r="AL286" s="1747"/>
    </row>
    <row r="287" spans="1:38" ht="30" customHeight="1">
      <c r="A287" s="2767"/>
      <c r="B287" s="2762"/>
      <c r="C287" s="638"/>
      <c r="D287" s="820"/>
      <c r="E287" s="820"/>
      <c r="F287" s="820"/>
      <c r="G287" s="820"/>
      <c r="H287" s="820"/>
      <c r="I287" s="820"/>
      <c r="J287" s="820"/>
      <c r="K287" s="820"/>
      <c r="L287" s="820"/>
      <c r="M287" s="820"/>
      <c r="N287" s="820"/>
      <c r="O287" s="820"/>
      <c r="P287" s="820"/>
      <c r="Q287" s="820"/>
      <c r="R287" s="820"/>
      <c r="S287" s="820"/>
      <c r="T287" s="820"/>
      <c r="U287" s="820"/>
      <c r="V287" s="820"/>
      <c r="W287" s="820"/>
      <c r="X287" s="820"/>
      <c r="Y287" s="820"/>
      <c r="Z287" s="820"/>
      <c r="AA287" s="820"/>
      <c r="AB287" s="820"/>
      <c r="AC287" s="820"/>
      <c r="AD287" s="820"/>
      <c r="AE287" s="820"/>
      <c r="AF287" s="820"/>
      <c r="AG287" s="820"/>
      <c r="AH287" s="820"/>
      <c r="AI287" s="820"/>
      <c r="AJ287" s="820"/>
      <c r="AK287" s="2768"/>
      <c r="AL287" s="1747"/>
    </row>
    <row r="288" spans="1:38" ht="30" customHeight="1">
      <c r="A288" s="2767"/>
      <c r="B288" s="2762"/>
      <c r="C288" s="638"/>
      <c r="D288" s="820"/>
      <c r="E288" s="820"/>
      <c r="F288" s="820"/>
      <c r="G288" s="820"/>
      <c r="H288" s="820"/>
      <c r="I288" s="820"/>
      <c r="J288" s="820"/>
      <c r="K288" s="820"/>
      <c r="L288" s="820"/>
      <c r="M288" s="820"/>
      <c r="N288" s="820"/>
      <c r="O288" s="820"/>
      <c r="P288" s="820"/>
      <c r="Q288" s="820"/>
      <c r="R288" s="820"/>
      <c r="S288" s="820"/>
      <c r="T288" s="820"/>
      <c r="U288" s="820"/>
      <c r="V288" s="820"/>
      <c r="W288" s="820"/>
      <c r="X288" s="820"/>
      <c r="Y288" s="820"/>
      <c r="Z288" s="820"/>
      <c r="AA288" s="820"/>
      <c r="AB288" s="820"/>
      <c r="AC288" s="820"/>
      <c r="AD288" s="820"/>
      <c r="AE288" s="820"/>
      <c r="AF288" s="820"/>
      <c r="AG288" s="820"/>
      <c r="AH288" s="820"/>
      <c r="AI288" s="820"/>
      <c r="AJ288" s="820"/>
      <c r="AK288" s="2768"/>
      <c r="AL288" s="1747"/>
    </row>
    <row r="289" spans="1:38" ht="30" customHeight="1">
      <c r="A289" s="2767"/>
      <c r="B289" s="2762"/>
      <c r="C289" s="638"/>
      <c r="D289" s="820"/>
      <c r="E289" s="820"/>
      <c r="F289" s="820"/>
      <c r="G289" s="820"/>
      <c r="H289" s="820"/>
      <c r="I289" s="820"/>
      <c r="J289" s="820"/>
      <c r="K289" s="820"/>
      <c r="L289" s="820"/>
      <c r="M289" s="820"/>
      <c r="N289" s="820"/>
      <c r="O289" s="820"/>
      <c r="P289" s="820"/>
      <c r="Q289" s="820"/>
      <c r="R289" s="820"/>
      <c r="S289" s="820"/>
      <c r="T289" s="820"/>
      <c r="U289" s="820"/>
      <c r="V289" s="820"/>
      <c r="W289" s="820"/>
      <c r="X289" s="820"/>
      <c r="Y289" s="820"/>
      <c r="Z289" s="820"/>
      <c r="AA289" s="820"/>
      <c r="AB289" s="820"/>
      <c r="AC289" s="820"/>
      <c r="AD289" s="820"/>
      <c r="AE289" s="820"/>
      <c r="AF289" s="820"/>
      <c r="AG289" s="820"/>
      <c r="AH289" s="820"/>
      <c r="AI289" s="820"/>
      <c r="AJ289" s="820"/>
      <c r="AK289" s="2768"/>
      <c r="AL289" s="1747"/>
    </row>
    <row r="290" spans="1:38" ht="30" customHeight="1">
      <c r="A290" s="2767"/>
      <c r="B290" s="2762"/>
      <c r="C290" s="638"/>
      <c r="D290" s="820"/>
      <c r="E290" s="820"/>
      <c r="F290" s="820"/>
      <c r="G290" s="820"/>
      <c r="H290" s="820"/>
      <c r="I290" s="820"/>
      <c r="J290" s="820"/>
      <c r="K290" s="820"/>
      <c r="L290" s="820"/>
      <c r="M290" s="820"/>
      <c r="N290" s="820"/>
      <c r="O290" s="820"/>
      <c r="P290" s="820"/>
      <c r="Q290" s="820"/>
      <c r="R290" s="820"/>
      <c r="S290" s="820"/>
      <c r="T290" s="820"/>
      <c r="U290" s="820"/>
      <c r="V290" s="820"/>
      <c r="W290" s="820"/>
      <c r="X290" s="820"/>
      <c r="Y290" s="820"/>
      <c r="Z290" s="820"/>
      <c r="AA290" s="820"/>
      <c r="AB290" s="820"/>
      <c r="AC290" s="820"/>
      <c r="AD290" s="820"/>
      <c r="AE290" s="820"/>
      <c r="AF290" s="820"/>
      <c r="AG290" s="820"/>
      <c r="AH290" s="820"/>
      <c r="AI290" s="820"/>
      <c r="AJ290" s="820"/>
      <c r="AK290" s="2768"/>
      <c r="AL290" s="1747"/>
    </row>
    <row r="291" spans="1:38" ht="30" customHeight="1">
      <c r="A291" s="2767"/>
      <c r="B291" s="2762"/>
      <c r="C291" s="638"/>
      <c r="D291" s="820"/>
      <c r="E291" s="820"/>
      <c r="F291" s="820"/>
      <c r="G291" s="820"/>
      <c r="H291" s="820"/>
      <c r="I291" s="820"/>
      <c r="J291" s="820"/>
      <c r="K291" s="820"/>
      <c r="L291" s="820"/>
      <c r="M291" s="820"/>
      <c r="N291" s="820"/>
      <c r="O291" s="820"/>
      <c r="P291" s="820"/>
      <c r="Q291" s="820"/>
      <c r="R291" s="820"/>
      <c r="S291" s="820"/>
      <c r="T291" s="820"/>
      <c r="U291" s="820"/>
      <c r="V291" s="820"/>
      <c r="W291" s="820"/>
      <c r="X291" s="820"/>
      <c r="Y291" s="820"/>
      <c r="Z291" s="820"/>
      <c r="AA291" s="820"/>
      <c r="AB291" s="820"/>
      <c r="AC291" s="820"/>
      <c r="AD291" s="820"/>
      <c r="AE291" s="820"/>
      <c r="AF291" s="820"/>
      <c r="AG291" s="820"/>
      <c r="AH291" s="820"/>
      <c r="AI291" s="820"/>
      <c r="AJ291" s="820"/>
      <c r="AK291" s="2768"/>
      <c r="AL291" s="1747"/>
    </row>
    <row r="292" spans="1:38" ht="30" customHeight="1">
      <c r="A292" s="2767"/>
      <c r="B292" s="2762"/>
      <c r="C292" s="638"/>
      <c r="D292" s="820"/>
      <c r="E292" s="820"/>
      <c r="F292" s="820"/>
      <c r="G292" s="820"/>
      <c r="H292" s="820"/>
      <c r="I292" s="820"/>
      <c r="J292" s="820"/>
      <c r="K292" s="820"/>
      <c r="L292" s="820"/>
      <c r="M292" s="820"/>
      <c r="N292" s="820"/>
      <c r="O292" s="820"/>
      <c r="P292" s="820"/>
      <c r="Q292" s="820"/>
      <c r="R292" s="820"/>
      <c r="S292" s="820"/>
      <c r="T292" s="820"/>
      <c r="U292" s="820"/>
      <c r="V292" s="820"/>
      <c r="W292" s="820"/>
      <c r="X292" s="820"/>
      <c r="Y292" s="820"/>
      <c r="Z292" s="820"/>
      <c r="AA292" s="820"/>
      <c r="AB292" s="820"/>
      <c r="AC292" s="820"/>
      <c r="AD292" s="820"/>
      <c r="AE292" s="820"/>
      <c r="AF292" s="820"/>
      <c r="AG292" s="820"/>
      <c r="AH292" s="820"/>
      <c r="AI292" s="820"/>
      <c r="AJ292" s="820"/>
      <c r="AK292" s="2768"/>
      <c r="AL292" s="1747"/>
    </row>
    <row r="293" spans="1:38" ht="30" customHeight="1">
      <c r="A293" s="2767"/>
      <c r="B293" s="2762"/>
      <c r="C293" s="638"/>
      <c r="D293" s="820"/>
      <c r="E293" s="820"/>
      <c r="F293" s="820"/>
      <c r="G293" s="820"/>
      <c r="H293" s="820"/>
      <c r="I293" s="820"/>
      <c r="J293" s="820"/>
      <c r="K293" s="820"/>
      <c r="L293" s="820"/>
      <c r="M293" s="820"/>
      <c r="N293" s="820"/>
      <c r="O293" s="820"/>
      <c r="P293" s="820"/>
      <c r="Q293" s="820"/>
      <c r="R293" s="820"/>
      <c r="S293" s="820"/>
      <c r="T293" s="820"/>
      <c r="U293" s="820"/>
      <c r="V293" s="820"/>
      <c r="W293" s="820"/>
      <c r="X293" s="820"/>
      <c r="Y293" s="820"/>
      <c r="Z293" s="820"/>
      <c r="AA293" s="820"/>
      <c r="AB293" s="820"/>
      <c r="AC293" s="820"/>
      <c r="AD293" s="820"/>
      <c r="AE293" s="820"/>
      <c r="AF293" s="820"/>
      <c r="AG293" s="820"/>
      <c r="AH293" s="820"/>
      <c r="AI293" s="820"/>
      <c r="AJ293" s="820"/>
      <c r="AK293" s="2768"/>
      <c r="AL293" s="1747"/>
    </row>
    <row r="294" spans="1:38" ht="30" customHeight="1">
      <c r="A294" s="2767"/>
      <c r="B294" s="2762"/>
      <c r="C294" s="638"/>
      <c r="D294" s="820"/>
      <c r="E294" s="820"/>
      <c r="F294" s="820"/>
      <c r="G294" s="820"/>
      <c r="H294" s="820"/>
      <c r="I294" s="820"/>
      <c r="J294" s="820"/>
      <c r="K294" s="820"/>
      <c r="L294" s="820"/>
      <c r="M294" s="820"/>
      <c r="N294" s="820"/>
      <c r="O294" s="820"/>
      <c r="P294" s="820"/>
      <c r="Q294" s="820"/>
      <c r="R294" s="820"/>
      <c r="S294" s="820"/>
      <c r="T294" s="820"/>
      <c r="U294" s="820"/>
      <c r="V294" s="820"/>
      <c r="W294" s="820"/>
      <c r="X294" s="820"/>
      <c r="Y294" s="820"/>
      <c r="Z294" s="820"/>
      <c r="AA294" s="820"/>
      <c r="AB294" s="820"/>
      <c r="AC294" s="820"/>
      <c r="AD294" s="820"/>
      <c r="AE294" s="820"/>
      <c r="AF294" s="820"/>
      <c r="AG294" s="820"/>
      <c r="AH294" s="820"/>
      <c r="AI294" s="820"/>
      <c r="AJ294" s="820"/>
      <c r="AK294" s="2768"/>
      <c r="AL294" s="1747"/>
    </row>
    <row r="295" spans="1:38" ht="30" customHeight="1">
      <c r="A295" s="2767"/>
      <c r="B295" s="2762"/>
      <c r="C295" s="638"/>
      <c r="D295" s="820"/>
      <c r="E295" s="820"/>
      <c r="F295" s="820"/>
      <c r="G295" s="820"/>
      <c r="H295" s="820"/>
      <c r="I295" s="820"/>
      <c r="J295" s="820"/>
      <c r="K295" s="820"/>
      <c r="L295" s="820"/>
      <c r="M295" s="820"/>
      <c r="N295" s="820"/>
      <c r="O295" s="820"/>
      <c r="P295" s="820"/>
      <c r="Q295" s="820"/>
      <c r="R295" s="820"/>
      <c r="S295" s="820"/>
      <c r="T295" s="820"/>
      <c r="U295" s="820"/>
      <c r="V295" s="820"/>
      <c r="W295" s="820"/>
      <c r="X295" s="820"/>
      <c r="Y295" s="820"/>
      <c r="Z295" s="820"/>
      <c r="AA295" s="820"/>
      <c r="AB295" s="820"/>
      <c r="AC295" s="820"/>
      <c r="AD295" s="820"/>
      <c r="AE295" s="820"/>
      <c r="AF295" s="820"/>
      <c r="AG295" s="820"/>
      <c r="AH295" s="820"/>
      <c r="AI295" s="820"/>
      <c r="AJ295" s="820"/>
      <c r="AK295" s="2768"/>
      <c r="AL295" s="1747"/>
    </row>
    <row r="296" spans="1:38" ht="30" customHeight="1">
      <c r="A296" s="2767"/>
      <c r="B296" s="2762"/>
      <c r="C296" s="638"/>
      <c r="D296" s="820"/>
      <c r="E296" s="820"/>
      <c r="F296" s="820"/>
      <c r="G296" s="820"/>
      <c r="H296" s="820"/>
      <c r="I296" s="820"/>
      <c r="J296" s="820"/>
      <c r="K296" s="820"/>
      <c r="L296" s="820"/>
      <c r="M296" s="820"/>
      <c r="N296" s="820"/>
      <c r="O296" s="820"/>
      <c r="P296" s="820"/>
      <c r="Q296" s="820"/>
      <c r="R296" s="820"/>
      <c r="S296" s="820"/>
      <c r="T296" s="820"/>
      <c r="U296" s="820"/>
      <c r="V296" s="820"/>
      <c r="W296" s="820"/>
      <c r="X296" s="820"/>
      <c r="Y296" s="820"/>
      <c r="Z296" s="820"/>
      <c r="AA296" s="820"/>
      <c r="AB296" s="820"/>
      <c r="AC296" s="820"/>
      <c r="AD296" s="820"/>
      <c r="AE296" s="820"/>
      <c r="AF296" s="820"/>
      <c r="AG296" s="820"/>
      <c r="AH296" s="820"/>
      <c r="AI296" s="820"/>
      <c r="AJ296" s="820"/>
      <c r="AK296" s="2768"/>
      <c r="AL296" s="1747"/>
    </row>
    <row r="297" spans="1:38" ht="30" customHeight="1">
      <c r="A297" s="2767"/>
      <c r="B297" s="2762"/>
      <c r="C297" s="638"/>
      <c r="D297" s="820"/>
      <c r="E297" s="820"/>
      <c r="F297" s="820"/>
      <c r="G297" s="820"/>
      <c r="H297" s="820"/>
      <c r="I297" s="820"/>
      <c r="J297" s="820"/>
      <c r="K297" s="820"/>
      <c r="L297" s="820"/>
      <c r="M297" s="820"/>
      <c r="N297" s="820"/>
      <c r="O297" s="820"/>
      <c r="P297" s="820"/>
      <c r="Q297" s="820"/>
      <c r="R297" s="820"/>
      <c r="S297" s="820"/>
      <c r="T297" s="820"/>
      <c r="U297" s="820"/>
      <c r="V297" s="820"/>
      <c r="W297" s="820"/>
      <c r="X297" s="820"/>
      <c r="Y297" s="820"/>
      <c r="Z297" s="820"/>
      <c r="AA297" s="820"/>
      <c r="AB297" s="820"/>
      <c r="AC297" s="820"/>
      <c r="AD297" s="820"/>
      <c r="AE297" s="820"/>
      <c r="AF297" s="820"/>
      <c r="AG297" s="820"/>
      <c r="AH297" s="820"/>
      <c r="AI297" s="820"/>
      <c r="AJ297" s="820"/>
      <c r="AK297" s="2768"/>
      <c r="AL297" s="1747"/>
    </row>
    <row r="298" spans="1:38" ht="30" customHeight="1">
      <c r="A298" s="2767"/>
      <c r="B298" s="2762"/>
      <c r="C298" s="638"/>
      <c r="D298" s="820"/>
      <c r="E298" s="820"/>
      <c r="F298" s="820"/>
      <c r="G298" s="820"/>
      <c r="H298" s="820"/>
      <c r="I298" s="820"/>
      <c r="J298" s="820"/>
      <c r="K298" s="820"/>
      <c r="L298" s="820"/>
      <c r="M298" s="820"/>
      <c r="N298" s="820"/>
      <c r="O298" s="820"/>
      <c r="P298" s="820"/>
      <c r="Q298" s="820"/>
      <c r="R298" s="820"/>
      <c r="S298" s="820"/>
      <c r="T298" s="820"/>
      <c r="U298" s="820"/>
      <c r="V298" s="820"/>
      <c r="W298" s="820"/>
      <c r="X298" s="820"/>
      <c r="Y298" s="820"/>
      <c r="Z298" s="820"/>
      <c r="AA298" s="820"/>
      <c r="AB298" s="820"/>
      <c r="AC298" s="820"/>
      <c r="AD298" s="820"/>
      <c r="AE298" s="820"/>
      <c r="AF298" s="820"/>
      <c r="AG298" s="820"/>
      <c r="AH298" s="820"/>
      <c r="AI298" s="820"/>
      <c r="AJ298" s="820"/>
      <c r="AK298" s="2768"/>
      <c r="AL298" s="1747"/>
    </row>
    <row r="299" spans="1:38" ht="30" customHeight="1">
      <c r="A299" s="2767"/>
      <c r="B299" s="2762"/>
      <c r="C299" s="638"/>
      <c r="D299" s="820"/>
      <c r="E299" s="820"/>
      <c r="F299" s="820"/>
      <c r="G299" s="820"/>
      <c r="H299" s="820"/>
      <c r="I299" s="820"/>
      <c r="J299" s="820"/>
      <c r="K299" s="820"/>
      <c r="L299" s="820"/>
      <c r="M299" s="820"/>
      <c r="N299" s="820"/>
      <c r="O299" s="820"/>
      <c r="P299" s="820"/>
      <c r="Q299" s="820"/>
      <c r="R299" s="820"/>
      <c r="S299" s="820"/>
      <c r="T299" s="820"/>
      <c r="U299" s="820"/>
      <c r="V299" s="820"/>
      <c r="W299" s="820"/>
      <c r="X299" s="820"/>
      <c r="Y299" s="820"/>
      <c r="Z299" s="820"/>
      <c r="AA299" s="820"/>
      <c r="AB299" s="820"/>
      <c r="AC299" s="820"/>
      <c r="AD299" s="820"/>
      <c r="AE299" s="820"/>
      <c r="AF299" s="820"/>
      <c r="AG299" s="820"/>
      <c r="AH299" s="820"/>
      <c r="AI299" s="820"/>
      <c r="AJ299" s="820"/>
      <c r="AK299" s="2768"/>
      <c r="AL299" s="1747"/>
    </row>
    <row r="300" spans="1:38" ht="30" customHeight="1">
      <c r="A300" s="2767"/>
      <c r="B300" s="2762"/>
      <c r="C300" s="638"/>
      <c r="D300" s="820"/>
      <c r="E300" s="820"/>
      <c r="F300" s="820"/>
      <c r="G300" s="820"/>
      <c r="H300" s="820"/>
      <c r="I300" s="820"/>
      <c r="J300" s="820"/>
      <c r="K300" s="820"/>
      <c r="L300" s="820"/>
      <c r="M300" s="820"/>
      <c r="N300" s="820"/>
      <c r="O300" s="820"/>
      <c r="P300" s="820"/>
      <c r="Q300" s="820"/>
      <c r="R300" s="820"/>
      <c r="S300" s="820"/>
      <c r="T300" s="820"/>
      <c r="U300" s="820"/>
      <c r="V300" s="820"/>
      <c r="W300" s="820"/>
      <c r="X300" s="820"/>
      <c r="Y300" s="820"/>
      <c r="Z300" s="820"/>
      <c r="AA300" s="820"/>
      <c r="AB300" s="820"/>
      <c r="AC300" s="820"/>
      <c r="AD300" s="820"/>
      <c r="AE300" s="820"/>
      <c r="AF300" s="820"/>
      <c r="AG300" s="820"/>
      <c r="AH300" s="820"/>
      <c r="AI300" s="820"/>
      <c r="AJ300" s="820"/>
      <c r="AK300" s="2768"/>
      <c r="AL300" s="1747"/>
    </row>
    <row r="301" spans="1:38" ht="30" customHeight="1">
      <c r="A301" s="2767"/>
      <c r="B301" s="2762"/>
      <c r="C301" s="638"/>
      <c r="D301" s="820"/>
      <c r="E301" s="820"/>
      <c r="F301" s="820"/>
      <c r="G301" s="820"/>
      <c r="H301" s="820"/>
      <c r="I301" s="820"/>
      <c r="J301" s="820"/>
      <c r="K301" s="820"/>
      <c r="L301" s="820"/>
      <c r="M301" s="820"/>
      <c r="N301" s="820"/>
      <c r="O301" s="820"/>
      <c r="P301" s="820"/>
      <c r="Q301" s="820"/>
      <c r="R301" s="820"/>
      <c r="S301" s="820"/>
      <c r="T301" s="820"/>
      <c r="U301" s="820"/>
      <c r="V301" s="820"/>
      <c r="W301" s="820"/>
      <c r="X301" s="820"/>
      <c r="Y301" s="820"/>
      <c r="Z301" s="820"/>
      <c r="AA301" s="820"/>
      <c r="AB301" s="820"/>
      <c r="AC301" s="820"/>
      <c r="AD301" s="820"/>
      <c r="AE301" s="820"/>
      <c r="AF301" s="820"/>
      <c r="AG301" s="820"/>
      <c r="AH301" s="820"/>
      <c r="AI301" s="820"/>
      <c r="AJ301" s="820"/>
      <c r="AK301" s="2768"/>
      <c r="AL301" s="1747"/>
    </row>
    <row r="302" spans="1:38" ht="30" customHeight="1">
      <c r="A302" s="2767"/>
      <c r="B302" s="2762"/>
      <c r="C302" s="638"/>
      <c r="D302" s="820"/>
      <c r="E302" s="820"/>
      <c r="F302" s="820"/>
      <c r="G302" s="820"/>
      <c r="H302" s="820"/>
      <c r="I302" s="820"/>
      <c r="J302" s="820"/>
      <c r="K302" s="820"/>
      <c r="L302" s="820"/>
      <c r="M302" s="820"/>
      <c r="N302" s="820"/>
      <c r="O302" s="820"/>
      <c r="P302" s="820"/>
      <c r="Q302" s="820"/>
      <c r="R302" s="820"/>
      <c r="S302" s="820"/>
      <c r="T302" s="820"/>
      <c r="U302" s="820"/>
      <c r="V302" s="820"/>
      <c r="W302" s="820"/>
      <c r="X302" s="820"/>
      <c r="Y302" s="820"/>
      <c r="Z302" s="820"/>
      <c r="AA302" s="820"/>
      <c r="AB302" s="820"/>
      <c r="AC302" s="820"/>
      <c r="AD302" s="820"/>
      <c r="AE302" s="820"/>
      <c r="AF302" s="820"/>
      <c r="AG302" s="820"/>
      <c r="AH302" s="820"/>
      <c r="AI302" s="820"/>
      <c r="AJ302" s="820"/>
      <c r="AK302" s="2768"/>
      <c r="AL302" s="1747"/>
    </row>
    <row r="303" spans="1:38" ht="30" customHeight="1">
      <c r="A303" s="2767"/>
      <c r="B303" s="2762"/>
      <c r="C303" s="638"/>
      <c r="D303" s="820"/>
      <c r="E303" s="820"/>
      <c r="F303" s="820"/>
      <c r="G303" s="820"/>
      <c r="H303" s="820"/>
      <c r="I303" s="820"/>
      <c r="J303" s="820"/>
      <c r="K303" s="820"/>
      <c r="L303" s="820"/>
      <c r="M303" s="820"/>
      <c r="N303" s="820"/>
      <c r="O303" s="820"/>
      <c r="P303" s="820"/>
      <c r="Q303" s="820"/>
      <c r="R303" s="820"/>
      <c r="S303" s="820"/>
      <c r="T303" s="820"/>
      <c r="U303" s="820"/>
      <c r="V303" s="820"/>
      <c r="W303" s="820"/>
      <c r="X303" s="820"/>
      <c r="Y303" s="820"/>
      <c r="Z303" s="820"/>
      <c r="AA303" s="820"/>
      <c r="AB303" s="820"/>
      <c r="AC303" s="820"/>
      <c r="AD303" s="820"/>
      <c r="AE303" s="820"/>
      <c r="AF303" s="820"/>
      <c r="AG303" s="820"/>
      <c r="AH303" s="820"/>
      <c r="AI303" s="820"/>
      <c r="AJ303" s="820"/>
      <c r="AK303" s="2768"/>
      <c r="AL303" s="1747"/>
    </row>
    <row r="304" spans="1:38" ht="30" customHeight="1">
      <c r="A304" s="2767"/>
      <c r="B304" s="2762"/>
      <c r="C304" s="638"/>
      <c r="D304" s="820"/>
      <c r="E304" s="820"/>
      <c r="F304" s="820"/>
      <c r="G304" s="820"/>
      <c r="H304" s="820"/>
      <c r="I304" s="820"/>
      <c r="J304" s="820"/>
      <c r="K304" s="820"/>
      <c r="L304" s="820"/>
      <c r="M304" s="820"/>
      <c r="N304" s="820"/>
      <c r="O304" s="820"/>
      <c r="P304" s="820"/>
      <c r="Q304" s="820"/>
      <c r="R304" s="820"/>
      <c r="S304" s="820"/>
      <c r="T304" s="820"/>
      <c r="U304" s="820"/>
      <c r="V304" s="820"/>
      <c r="W304" s="820"/>
      <c r="X304" s="820"/>
      <c r="Y304" s="820"/>
      <c r="Z304" s="820"/>
      <c r="AA304" s="820"/>
      <c r="AB304" s="820"/>
      <c r="AC304" s="820"/>
      <c r="AD304" s="820"/>
      <c r="AE304" s="820"/>
      <c r="AF304" s="820"/>
      <c r="AG304" s="820"/>
      <c r="AH304" s="820"/>
      <c r="AI304" s="820"/>
      <c r="AJ304" s="820"/>
      <c r="AK304" s="2768"/>
      <c r="AL304" s="1747"/>
    </row>
    <row r="305" spans="1:38" ht="30" customHeight="1">
      <c r="A305" s="2767"/>
      <c r="B305" s="2762"/>
      <c r="C305" s="638"/>
      <c r="D305" s="820"/>
      <c r="E305" s="820"/>
      <c r="F305" s="820"/>
      <c r="G305" s="820"/>
      <c r="H305" s="820"/>
      <c r="I305" s="820"/>
      <c r="J305" s="820"/>
      <c r="K305" s="820"/>
      <c r="L305" s="820"/>
      <c r="M305" s="820"/>
      <c r="N305" s="820"/>
      <c r="O305" s="820"/>
      <c r="P305" s="820"/>
      <c r="Q305" s="820"/>
      <c r="R305" s="820"/>
      <c r="S305" s="820"/>
      <c r="T305" s="820"/>
      <c r="U305" s="820"/>
      <c r="V305" s="820"/>
      <c r="W305" s="820"/>
      <c r="X305" s="820"/>
      <c r="Y305" s="820"/>
      <c r="Z305" s="820"/>
      <c r="AA305" s="820"/>
      <c r="AB305" s="820"/>
      <c r="AC305" s="820"/>
      <c r="AD305" s="820"/>
      <c r="AE305" s="820"/>
      <c r="AF305" s="820"/>
      <c r="AG305" s="820"/>
      <c r="AH305" s="820"/>
      <c r="AI305" s="820"/>
      <c r="AJ305" s="820"/>
      <c r="AK305" s="2768"/>
      <c r="AL305" s="1747"/>
    </row>
    <row r="306" spans="1:38" ht="30" customHeight="1">
      <c r="A306" s="2767"/>
      <c r="B306" s="2762"/>
      <c r="C306" s="638"/>
      <c r="D306" s="820"/>
      <c r="E306" s="820"/>
      <c r="F306" s="820"/>
      <c r="G306" s="820"/>
      <c r="H306" s="820"/>
      <c r="I306" s="820"/>
      <c r="J306" s="820"/>
      <c r="K306" s="820"/>
      <c r="L306" s="820"/>
      <c r="M306" s="820"/>
      <c r="N306" s="820"/>
      <c r="O306" s="820"/>
      <c r="P306" s="820"/>
      <c r="Q306" s="820"/>
      <c r="R306" s="820"/>
      <c r="S306" s="820"/>
      <c r="T306" s="820"/>
      <c r="U306" s="820"/>
      <c r="V306" s="820"/>
      <c r="W306" s="820"/>
      <c r="X306" s="820"/>
      <c r="Y306" s="820"/>
      <c r="Z306" s="820"/>
      <c r="AA306" s="820"/>
      <c r="AB306" s="820"/>
      <c r="AC306" s="820"/>
      <c r="AD306" s="820"/>
      <c r="AE306" s="820"/>
      <c r="AF306" s="820"/>
      <c r="AG306" s="820"/>
      <c r="AH306" s="820"/>
      <c r="AI306" s="820"/>
      <c r="AJ306" s="820"/>
      <c r="AK306" s="2768"/>
      <c r="AL306" s="1747"/>
    </row>
    <row r="307" spans="1:38" ht="30" customHeight="1">
      <c r="A307" s="2767"/>
      <c r="B307" s="2762"/>
      <c r="C307" s="638"/>
      <c r="D307" s="820"/>
      <c r="E307" s="820"/>
      <c r="F307" s="820"/>
      <c r="G307" s="820"/>
      <c r="H307" s="820"/>
      <c r="I307" s="820"/>
      <c r="J307" s="820"/>
      <c r="K307" s="820"/>
      <c r="L307" s="820"/>
      <c r="M307" s="820"/>
      <c r="N307" s="820"/>
      <c r="O307" s="820"/>
      <c r="P307" s="820"/>
      <c r="Q307" s="820"/>
      <c r="R307" s="820"/>
      <c r="S307" s="820"/>
      <c r="T307" s="820"/>
      <c r="U307" s="820"/>
      <c r="V307" s="820"/>
      <c r="W307" s="820"/>
      <c r="X307" s="820"/>
      <c r="Y307" s="820"/>
      <c r="Z307" s="820"/>
      <c r="AA307" s="820"/>
      <c r="AB307" s="820"/>
      <c r="AC307" s="820"/>
      <c r="AD307" s="820"/>
      <c r="AE307" s="820"/>
      <c r="AF307" s="820"/>
      <c r="AG307" s="820"/>
      <c r="AH307" s="820"/>
      <c r="AI307" s="820"/>
      <c r="AJ307" s="820"/>
      <c r="AK307" s="2768"/>
      <c r="AL307" s="1747"/>
    </row>
    <row r="308" spans="1:38" ht="30" customHeight="1">
      <c r="A308" s="2767"/>
      <c r="B308" s="2762"/>
      <c r="C308" s="638"/>
      <c r="D308" s="820"/>
      <c r="E308" s="820"/>
      <c r="F308" s="820"/>
      <c r="G308" s="820"/>
      <c r="H308" s="820"/>
      <c r="I308" s="820"/>
      <c r="J308" s="820"/>
      <c r="K308" s="820"/>
      <c r="L308" s="820"/>
      <c r="M308" s="820"/>
      <c r="N308" s="820"/>
      <c r="O308" s="820"/>
      <c r="P308" s="820"/>
      <c r="Q308" s="820"/>
      <c r="R308" s="820"/>
      <c r="S308" s="820"/>
      <c r="T308" s="820"/>
      <c r="U308" s="820"/>
      <c r="V308" s="820"/>
      <c r="W308" s="820"/>
      <c r="X308" s="820"/>
      <c r="Y308" s="820"/>
      <c r="Z308" s="820"/>
      <c r="AA308" s="820"/>
      <c r="AB308" s="820"/>
      <c r="AC308" s="820"/>
      <c r="AD308" s="820"/>
      <c r="AE308" s="820"/>
      <c r="AF308" s="820"/>
      <c r="AG308" s="820"/>
      <c r="AH308" s="820"/>
      <c r="AI308" s="820"/>
      <c r="AJ308" s="820"/>
      <c r="AK308" s="2768"/>
      <c r="AL308" s="1747"/>
    </row>
    <row r="309" spans="1:38" ht="30" customHeight="1">
      <c r="A309" s="2767"/>
      <c r="B309" s="2762"/>
      <c r="C309" s="638"/>
      <c r="D309" s="820"/>
      <c r="E309" s="820"/>
      <c r="F309" s="820"/>
      <c r="G309" s="820"/>
      <c r="H309" s="820"/>
      <c r="I309" s="820"/>
      <c r="J309" s="820"/>
      <c r="K309" s="820"/>
      <c r="L309" s="820"/>
      <c r="M309" s="820"/>
      <c r="N309" s="820"/>
      <c r="O309" s="820"/>
      <c r="P309" s="820"/>
      <c r="Q309" s="820"/>
      <c r="R309" s="820"/>
      <c r="S309" s="820"/>
      <c r="T309" s="820"/>
      <c r="U309" s="820"/>
      <c r="V309" s="820"/>
      <c r="W309" s="820"/>
      <c r="X309" s="820"/>
      <c r="Y309" s="820"/>
      <c r="Z309" s="820"/>
      <c r="AA309" s="820"/>
      <c r="AB309" s="820"/>
      <c r="AC309" s="820"/>
      <c r="AD309" s="820"/>
      <c r="AE309" s="820"/>
      <c r="AF309" s="820"/>
      <c r="AG309" s="820"/>
      <c r="AH309" s="820"/>
      <c r="AI309" s="820"/>
      <c r="AJ309" s="820"/>
      <c r="AK309" s="2768"/>
      <c r="AL309" s="1747"/>
    </row>
    <row r="310" spans="1:38" ht="30" customHeight="1">
      <c r="A310" s="2767"/>
      <c r="B310" s="2762"/>
      <c r="C310" s="638"/>
      <c r="D310" s="820"/>
      <c r="E310" s="820"/>
      <c r="F310" s="820"/>
      <c r="G310" s="820"/>
      <c r="H310" s="820"/>
      <c r="I310" s="820"/>
      <c r="J310" s="820"/>
      <c r="K310" s="820"/>
      <c r="L310" s="820"/>
      <c r="M310" s="820"/>
      <c r="N310" s="820"/>
      <c r="O310" s="820"/>
      <c r="P310" s="820"/>
      <c r="Q310" s="820"/>
      <c r="R310" s="820"/>
      <c r="S310" s="820"/>
      <c r="T310" s="820"/>
      <c r="U310" s="820"/>
      <c r="V310" s="820"/>
      <c r="W310" s="820"/>
      <c r="X310" s="820"/>
      <c r="Y310" s="820"/>
      <c r="Z310" s="820"/>
      <c r="AA310" s="820"/>
      <c r="AB310" s="820"/>
      <c r="AC310" s="820"/>
      <c r="AD310" s="820"/>
      <c r="AE310" s="820"/>
      <c r="AF310" s="820"/>
      <c r="AG310" s="820"/>
      <c r="AH310" s="820"/>
      <c r="AI310" s="820"/>
      <c r="AJ310" s="820"/>
      <c r="AK310" s="2768"/>
      <c r="AL310" s="1747"/>
    </row>
    <row r="311" spans="1:38" ht="30" customHeight="1">
      <c r="A311" s="2767"/>
      <c r="B311" s="2762"/>
      <c r="C311" s="638"/>
      <c r="D311" s="820"/>
      <c r="E311" s="820"/>
      <c r="F311" s="820"/>
      <c r="G311" s="820"/>
      <c r="H311" s="820"/>
      <c r="I311" s="820"/>
      <c r="J311" s="820"/>
      <c r="K311" s="820"/>
      <c r="L311" s="820"/>
      <c r="M311" s="820"/>
      <c r="N311" s="820"/>
      <c r="O311" s="820"/>
      <c r="P311" s="820"/>
      <c r="Q311" s="820"/>
      <c r="R311" s="820"/>
      <c r="S311" s="820"/>
      <c r="T311" s="820"/>
      <c r="U311" s="820"/>
      <c r="V311" s="820"/>
      <c r="W311" s="820"/>
      <c r="X311" s="820"/>
      <c r="Y311" s="820"/>
      <c r="Z311" s="820"/>
      <c r="AA311" s="820"/>
      <c r="AB311" s="820"/>
      <c r="AC311" s="820"/>
      <c r="AD311" s="820"/>
      <c r="AE311" s="820"/>
      <c r="AF311" s="820"/>
      <c r="AG311" s="820"/>
      <c r="AH311" s="820"/>
      <c r="AI311" s="820"/>
      <c r="AJ311" s="820"/>
      <c r="AK311" s="2768"/>
      <c r="AL311" s="1747"/>
    </row>
    <row r="312" spans="1:38" ht="30" customHeight="1">
      <c r="A312" s="2767"/>
      <c r="B312" s="2762"/>
      <c r="C312" s="638"/>
      <c r="D312" s="820"/>
      <c r="E312" s="820"/>
      <c r="F312" s="820"/>
      <c r="G312" s="820"/>
      <c r="H312" s="820"/>
      <c r="I312" s="820"/>
      <c r="J312" s="820"/>
      <c r="K312" s="820"/>
      <c r="L312" s="820"/>
      <c r="M312" s="820"/>
      <c r="N312" s="820"/>
      <c r="O312" s="820"/>
      <c r="P312" s="820"/>
      <c r="Q312" s="820"/>
      <c r="R312" s="820"/>
      <c r="S312" s="820"/>
      <c r="T312" s="820"/>
      <c r="U312" s="820"/>
      <c r="V312" s="820"/>
      <c r="W312" s="820"/>
      <c r="X312" s="820"/>
      <c r="Y312" s="820"/>
      <c r="Z312" s="820"/>
      <c r="AA312" s="820"/>
      <c r="AB312" s="820"/>
      <c r="AC312" s="820"/>
      <c r="AD312" s="820"/>
      <c r="AE312" s="820"/>
      <c r="AF312" s="820"/>
      <c r="AG312" s="820"/>
      <c r="AH312" s="820"/>
      <c r="AI312" s="820"/>
      <c r="AJ312" s="820"/>
      <c r="AK312" s="2768"/>
      <c r="AL312" s="1747"/>
    </row>
    <row r="313" spans="1:38" ht="30" customHeight="1">
      <c r="A313" s="2767"/>
      <c r="B313" s="2762"/>
      <c r="C313" s="638"/>
      <c r="D313" s="820"/>
      <c r="E313" s="820"/>
      <c r="F313" s="820"/>
      <c r="G313" s="820"/>
      <c r="H313" s="820"/>
      <c r="I313" s="820"/>
      <c r="J313" s="820"/>
      <c r="K313" s="820"/>
      <c r="L313" s="820"/>
      <c r="M313" s="820"/>
      <c r="N313" s="820"/>
      <c r="O313" s="820"/>
      <c r="P313" s="820"/>
      <c r="Q313" s="820"/>
      <c r="R313" s="820"/>
      <c r="S313" s="820"/>
      <c r="T313" s="820"/>
      <c r="U313" s="820"/>
      <c r="V313" s="820"/>
      <c r="W313" s="820"/>
      <c r="X313" s="820"/>
      <c r="Y313" s="820"/>
      <c r="Z313" s="820"/>
      <c r="AA313" s="820"/>
      <c r="AB313" s="820"/>
      <c r="AC313" s="820"/>
      <c r="AD313" s="820"/>
      <c r="AE313" s="820"/>
      <c r="AF313" s="820"/>
      <c r="AG313" s="820"/>
      <c r="AH313" s="820"/>
      <c r="AI313" s="820"/>
      <c r="AJ313" s="820"/>
      <c r="AK313" s="2768"/>
      <c r="AL313" s="1747"/>
    </row>
    <row r="314" spans="1:38" ht="30" customHeight="1">
      <c r="A314" s="2767"/>
      <c r="B314" s="2762"/>
      <c r="C314" s="638"/>
      <c r="D314" s="820"/>
      <c r="E314" s="820"/>
      <c r="F314" s="820"/>
      <c r="G314" s="820"/>
      <c r="H314" s="820"/>
      <c r="I314" s="820"/>
      <c r="J314" s="820"/>
      <c r="K314" s="820"/>
      <c r="L314" s="820"/>
      <c r="M314" s="820"/>
      <c r="N314" s="820"/>
      <c r="O314" s="820"/>
      <c r="P314" s="820"/>
      <c r="Q314" s="820"/>
      <c r="R314" s="820"/>
      <c r="S314" s="820"/>
      <c r="T314" s="820"/>
      <c r="U314" s="820"/>
      <c r="V314" s="820"/>
      <c r="W314" s="820"/>
      <c r="X314" s="820"/>
      <c r="Y314" s="820"/>
      <c r="Z314" s="820"/>
      <c r="AA314" s="820"/>
      <c r="AB314" s="820"/>
      <c r="AC314" s="820"/>
      <c r="AD314" s="820"/>
      <c r="AE314" s="820"/>
      <c r="AF314" s="820"/>
      <c r="AG314" s="820"/>
      <c r="AH314" s="820"/>
      <c r="AI314" s="820"/>
      <c r="AJ314" s="820"/>
      <c r="AK314" s="2768"/>
      <c r="AL314" s="1747"/>
    </row>
    <row r="315" spans="1:38" ht="30" customHeight="1">
      <c r="A315" s="2767"/>
      <c r="B315" s="2762"/>
      <c r="C315" s="638"/>
      <c r="D315" s="820"/>
      <c r="E315" s="820"/>
      <c r="F315" s="820"/>
      <c r="G315" s="820"/>
      <c r="H315" s="820"/>
      <c r="I315" s="820"/>
      <c r="J315" s="820"/>
      <c r="K315" s="820"/>
      <c r="L315" s="820"/>
      <c r="M315" s="820"/>
      <c r="N315" s="820"/>
      <c r="O315" s="820"/>
      <c r="P315" s="820"/>
      <c r="Q315" s="820"/>
      <c r="R315" s="820"/>
      <c r="S315" s="820"/>
      <c r="T315" s="820"/>
      <c r="U315" s="820"/>
      <c r="V315" s="820"/>
      <c r="W315" s="820"/>
      <c r="X315" s="820"/>
      <c r="Y315" s="820"/>
      <c r="Z315" s="820"/>
      <c r="AA315" s="820"/>
      <c r="AB315" s="820"/>
      <c r="AC315" s="820"/>
      <c r="AD315" s="820"/>
      <c r="AE315" s="820"/>
      <c r="AF315" s="820"/>
      <c r="AG315" s="820"/>
      <c r="AH315" s="820"/>
      <c r="AI315" s="820"/>
      <c r="AJ315" s="820"/>
      <c r="AK315" s="2768"/>
      <c r="AL315" s="1747"/>
    </row>
    <row r="316" spans="1:38" ht="30" customHeight="1">
      <c r="A316" s="2767"/>
      <c r="B316" s="2762"/>
      <c r="C316" s="638"/>
      <c r="D316" s="820"/>
      <c r="E316" s="820"/>
      <c r="F316" s="820"/>
      <c r="G316" s="820"/>
      <c r="H316" s="820"/>
      <c r="I316" s="820"/>
      <c r="J316" s="820"/>
      <c r="K316" s="820"/>
      <c r="L316" s="820"/>
      <c r="M316" s="820"/>
      <c r="N316" s="820"/>
      <c r="O316" s="820"/>
      <c r="P316" s="820"/>
      <c r="Q316" s="820"/>
      <c r="R316" s="820"/>
      <c r="S316" s="820"/>
      <c r="T316" s="820"/>
      <c r="U316" s="820"/>
      <c r="V316" s="820"/>
      <c r="W316" s="820"/>
      <c r="X316" s="820"/>
      <c r="Y316" s="820"/>
      <c r="Z316" s="820"/>
      <c r="AA316" s="820"/>
      <c r="AB316" s="820"/>
      <c r="AC316" s="820"/>
      <c r="AD316" s="820"/>
      <c r="AE316" s="820"/>
      <c r="AF316" s="820"/>
      <c r="AG316" s="820"/>
      <c r="AH316" s="820"/>
      <c r="AI316" s="820"/>
      <c r="AJ316" s="820"/>
      <c r="AK316" s="2768"/>
      <c r="AL316" s="1747"/>
    </row>
    <row r="317" spans="1:38" ht="30" customHeight="1">
      <c r="A317" s="2767"/>
      <c r="B317" s="2762"/>
      <c r="C317" s="638"/>
      <c r="D317" s="820"/>
      <c r="E317" s="820"/>
      <c r="F317" s="820"/>
      <c r="G317" s="820"/>
      <c r="H317" s="820"/>
      <c r="I317" s="820"/>
      <c r="J317" s="820"/>
      <c r="K317" s="820"/>
      <c r="L317" s="820"/>
      <c r="M317" s="820"/>
      <c r="N317" s="820"/>
      <c r="O317" s="820"/>
      <c r="P317" s="820"/>
      <c r="Q317" s="820"/>
      <c r="R317" s="820"/>
      <c r="S317" s="820"/>
      <c r="T317" s="820"/>
      <c r="U317" s="820"/>
      <c r="V317" s="820"/>
      <c r="W317" s="820"/>
      <c r="X317" s="820"/>
      <c r="Y317" s="820"/>
      <c r="Z317" s="820"/>
      <c r="AA317" s="820"/>
      <c r="AB317" s="820"/>
      <c r="AC317" s="820"/>
      <c r="AD317" s="820"/>
      <c r="AE317" s="820"/>
      <c r="AF317" s="820"/>
      <c r="AG317" s="820"/>
      <c r="AH317" s="820"/>
      <c r="AI317" s="820"/>
      <c r="AJ317" s="820"/>
      <c r="AK317" s="2768"/>
      <c r="AL317" s="1747"/>
    </row>
    <row r="318" spans="1:38" ht="30" customHeight="1">
      <c r="A318" s="2767"/>
      <c r="B318" s="2762"/>
      <c r="C318" s="638"/>
      <c r="D318" s="820"/>
      <c r="E318" s="820"/>
      <c r="F318" s="820"/>
      <c r="G318" s="820"/>
      <c r="H318" s="820"/>
      <c r="I318" s="820"/>
      <c r="J318" s="820"/>
      <c r="K318" s="820"/>
      <c r="L318" s="820"/>
      <c r="M318" s="820"/>
      <c r="N318" s="820"/>
      <c r="O318" s="820"/>
      <c r="P318" s="820"/>
      <c r="Q318" s="820"/>
      <c r="R318" s="820"/>
      <c r="S318" s="820"/>
      <c r="T318" s="820"/>
      <c r="U318" s="820"/>
      <c r="V318" s="820"/>
      <c r="W318" s="820"/>
      <c r="X318" s="820"/>
      <c r="Y318" s="820"/>
      <c r="Z318" s="820"/>
      <c r="AA318" s="820"/>
      <c r="AB318" s="820"/>
      <c r="AC318" s="820"/>
      <c r="AD318" s="820"/>
      <c r="AE318" s="820"/>
      <c r="AF318" s="820"/>
      <c r="AG318" s="820"/>
      <c r="AH318" s="820"/>
      <c r="AI318" s="820"/>
      <c r="AJ318" s="820"/>
      <c r="AK318" s="2768"/>
      <c r="AL318" s="1747"/>
    </row>
    <row r="319" spans="1:38" ht="30" customHeight="1">
      <c r="A319" s="2767"/>
      <c r="B319" s="2762"/>
      <c r="C319" s="638"/>
      <c r="D319" s="820"/>
      <c r="E319" s="820"/>
      <c r="F319" s="820"/>
      <c r="G319" s="820"/>
      <c r="H319" s="820"/>
      <c r="I319" s="820"/>
      <c r="J319" s="820"/>
      <c r="K319" s="820"/>
      <c r="L319" s="820"/>
      <c r="M319" s="820"/>
      <c r="N319" s="820"/>
      <c r="O319" s="820"/>
      <c r="P319" s="820"/>
      <c r="Q319" s="820"/>
      <c r="R319" s="820"/>
      <c r="S319" s="820"/>
      <c r="T319" s="820"/>
      <c r="U319" s="820"/>
      <c r="V319" s="820"/>
      <c r="W319" s="820"/>
      <c r="X319" s="820"/>
      <c r="Y319" s="820"/>
      <c r="Z319" s="820"/>
      <c r="AA319" s="820"/>
      <c r="AB319" s="820"/>
      <c r="AC319" s="820"/>
      <c r="AD319" s="820"/>
      <c r="AE319" s="820"/>
      <c r="AF319" s="820"/>
      <c r="AG319" s="820"/>
      <c r="AH319" s="820"/>
      <c r="AI319" s="820"/>
      <c r="AJ319" s="820"/>
      <c r="AK319" s="2768"/>
      <c r="AL319" s="1747"/>
    </row>
    <row r="320" spans="1:38" ht="30" customHeight="1">
      <c r="A320" s="2767"/>
      <c r="B320" s="2762"/>
      <c r="C320" s="638"/>
      <c r="D320" s="820"/>
      <c r="E320" s="820"/>
      <c r="F320" s="820"/>
      <c r="G320" s="820"/>
      <c r="H320" s="820"/>
      <c r="I320" s="820"/>
      <c r="J320" s="820"/>
      <c r="K320" s="820"/>
      <c r="L320" s="820"/>
      <c r="M320" s="820"/>
      <c r="N320" s="820"/>
      <c r="O320" s="820"/>
      <c r="P320" s="820"/>
      <c r="Q320" s="820"/>
      <c r="R320" s="820"/>
      <c r="S320" s="820"/>
      <c r="T320" s="820"/>
      <c r="U320" s="820"/>
      <c r="V320" s="820"/>
      <c r="W320" s="820"/>
      <c r="X320" s="820"/>
      <c r="Y320" s="820"/>
      <c r="Z320" s="820"/>
      <c r="AA320" s="820"/>
      <c r="AB320" s="820"/>
      <c r="AC320" s="820"/>
      <c r="AD320" s="820"/>
      <c r="AE320" s="820"/>
      <c r="AF320" s="820"/>
      <c r="AG320" s="820"/>
      <c r="AH320" s="820"/>
      <c r="AI320" s="820"/>
      <c r="AJ320" s="820"/>
      <c r="AK320" s="2768"/>
      <c r="AL320" s="1747"/>
    </row>
    <row r="321" spans="1:38" ht="30" customHeight="1">
      <c r="A321" s="2767"/>
      <c r="B321" s="2762"/>
      <c r="C321" s="638"/>
      <c r="D321" s="820"/>
      <c r="E321" s="820"/>
      <c r="F321" s="820"/>
      <c r="G321" s="820"/>
      <c r="H321" s="820"/>
      <c r="I321" s="820"/>
      <c r="J321" s="820"/>
      <c r="K321" s="820"/>
      <c r="L321" s="820"/>
      <c r="M321" s="820"/>
      <c r="N321" s="820"/>
      <c r="O321" s="820"/>
      <c r="P321" s="820"/>
      <c r="Q321" s="820"/>
      <c r="R321" s="820"/>
      <c r="S321" s="820"/>
      <c r="T321" s="820"/>
      <c r="U321" s="820"/>
      <c r="V321" s="820"/>
      <c r="W321" s="820"/>
      <c r="X321" s="820"/>
      <c r="Y321" s="820"/>
      <c r="Z321" s="820"/>
      <c r="AA321" s="820"/>
      <c r="AB321" s="820"/>
      <c r="AC321" s="820"/>
      <c r="AD321" s="820"/>
      <c r="AE321" s="820"/>
      <c r="AF321" s="820"/>
      <c r="AG321" s="820"/>
      <c r="AH321" s="820"/>
      <c r="AI321" s="820"/>
      <c r="AJ321" s="820"/>
      <c r="AK321" s="2768"/>
      <c r="AL321" s="1747"/>
    </row>
    <row r="322" spans="1:38" ht="30" customHeight="1">
      <c r="A322" s="2767"/>
      <c r="B322" s="2762"/>
      <c r="C322" s="638"/>
      <c r="D322" s="820"/>
      <c r="E322" s="820"/>
      <c r="F322" s="820"/>
      <c r="G322" s="820"/>
      <c r="H322" s="820"/>
      <c r="I322" s="820"/>
      <c r="J322" s="820"/>
      <c r="K322" s="820"/>
      <c r="L322" s="820"/>
      <c r="M322" s="820"/>
      <c r="N322" s="820"/>
      <c r="O322" s="820"/>
      <c r="P322" s="820"/>
      <c r="Q322" s="820"/>
      <c r="R322" s="820"/>
      <c r="S322" s="820"/>
      <c r="T322" s="820"/>
      <c r="U322" s="820"/>
      <c r="V322" s="820"/>
      <c r="W322" s="820"/>
      <c r="X322" s="820"/>
      <c r="Y322" s="820"/>
      <c r="Z322" s="820"/>
      <c r="AA322" s="820"/>
      <c r="AB322" s="820"/>
      <c r="AC322" s="820"/>
      <c r="AD322" s="820"/>
      <c r="AE322" s="820"/>
      <c r="AF322" s="820"/>
      <c r="AG322" s="820"/>
      <c r="AH322" s="820"/>
      <c r="AI322" s="820"/>
      <c r="AJ322" s="820"/>
      <c r="AK322" s="2768"/>
      <c r="AL322" s="1747"/>
    </row>
    <row r="323" spans="1:38" ht="30" customHeight="1">
      <c r="A323" s="2767"/>
      <c r="B323" s="2762"/>
      <c r="C323" s="638"/>
      <c r="D323" s="820"/>
      <c r="E323" s="820"/>
      <c r="F323" s="820"/>
      <c r="G323" s="820"/>
      <c r="H323" s="820"/>
      <c r="I323" s="820"/>
      <c r="J323" s="820"/>
      <c r="K323" s="820"/>
      <c r="L323" s="820"/>
      <c r="M323" s="820"/>
      <c r="N323" s="820"/>
      <c r="O323" s="820"/>
      <c r="P323" s="820"/>
      <c r="Q323" s="820"/>
      <c r="R323" s="820"/>
      <c r="S323" s="820"/>
      <c r="T323" s="820"/>
      <c r="U323" s="820"/>
      <c r="V323" s="820"/>
      <c r="W323" s="820"/>
      <c r="X323" s="820"/>
      <c r="Y323" s="820"/>
      <c r="Z323" s="820"/>
      <c r="AA323" s="820"/>
      <c r="AB323" s="820"/>
      <c r="AC323" s="820"/>
      <c r="AD323" s="820"/>
      <c r="AE323" s="820"/>
      <c r="AF323" s="820"/>
      <c r="AG323" s="820"/>
      <c r="AH323" s="820"/>
      <c r="AI323" s="820"/>
      <c r="AJ323" s="820"/>
      <c r="AK323" s="2768"/>
      <c r="AL323" s="1747"/>
    </row>
    <row r="324" spans="1:38" ht="30" customHeight="1">
      <c r="A324" s="2767"/>
      <c r="B324" s="2762"/>
      <c r="C324" s="638"/>
      <c r="D324" s="820"/>
      <c r="E324" s="820"/>
      <c r="F324" s="820"/>
      <c r="G324" s="820"/>
      <c r="H324" s="820"/>
      <c r="I324" s="820"/>
      <c r="J324" s="820"/>
      <c r="K324" s="820"/>
      <c r="L324" s="820"/>
      <c r="M324" s="820"/>
      <c r="N324" s="820"/>
      <c r="O324" s="820"/>
      <c r="P324" s="820"/>
      <c r="Q324" s="820"/>
      <c r="R324" s="820"/>
      <c r="S324" s="820"/>
      <c r="T324" s="820"/>
      <c r="U324" s="820"/>
      <c r="V324" s="820"/>
      <c r="W324" s="820"/>
      <c r="X324" s="820"/>
      <c r="Y324" s="820"/>
      <c r="Z324" s="820"/>
      <c r="AA324" s="820"/>
      <c r="AB324" s="820"/>
      <c r="AC324" s="820"/>
      <c r="AD324" s="820"/>
      <c r="AE324" s="820"/>
      <c r="AF324" s="820"/>
      <c r="AG324" s="820"/>
      <c r="AH324" s="820"/>
      <c r="AI324" s="820"/>
      <c r="AJ324" s="820"/>
      <c r="AK324" s="2768"/>
      <c r="AL324" s="1747"/>
    </row>
    <row r="325" spans="1:38" ht="30" customHeight="1">
      <c r="A325" s="2767"/>
      <c r="B325" s="2762"/>
      <c r="C325" s="638"/>
      <c r="D325" s="820"/>
      <c r="E325" s="820"/>
      <c r="F325" s="820"/>
      <c r="G325" s="820"/>
      <c r="H325" s="820"/>
      <c r="I325" s="820"/>
      <c r="J325" s="820"/>
      <c r="K325" s="820"/>
      <c r="L325" s="820"/>
      <c r="M325" s="820"/>
      <c r="N325" s="820"/>
      <c r="O325" s="820"/>
      <c r="P325" s="820"/>
      <c r="Q325" s="820"/>
      <c r="R325" s="820"/>
      <c r="S325" s="820"/>
      <c r="T325" s="820"/>
      <c r="U325" s="820"/>
      <c r="V325" s="820"/>
      <c r="W325" s="820"/>
      <c r="X325" s="820"/>
      <c r="Y325" s="820"/>
      <c r="Z325" s="820"/>
      <c r="AA325" s="820"/>
      <c r="AB325" s="820"/>
      <c r="AC325" s="820"/>
      <c r="AD325" s="820"/>
      <c r="AE325" s="820"/>
      <c r="AF325" s="820"/>
      <c r="AG325" s="820"/>
      <c r="AH325" s="820"/>
      <c r="AI325" s="820"/>
      <c r="AJ325" s="820"/>
      <c r="AK325" s="2768"/>
      <c r="AL325" s="1747"/>
    </row>
    <row r="326" spans="1:38" ht="30" customHeight="1">
      <c r="A326" s="2767"/>
      <c r="B326" s="2762"/>
      <c r="C326" s="638"/>
      <c r="D326" s="820"/>
      <c r="E326" s="820"/>
      <c r="F326" s="820"/>
      <c r="G326" s="820"/>
      <c r="H326" s="820"/>
      <c r="I326" s="820"/>
      <c r="J326" s="820"/>
      <c r="K326" s="820"/>
      <c r="L326" s="820"/>
      <c r="M326" s="820"/>
      <c r="N326" s="820"/>
      <c r="O326" s="820"/>
      <c r="P326" s="820"/>
      <c r="Q326" s="820"/>
      <c r="R326" s="820"/>
      <c r="S326" s="820"/>
      <c r="T326" s="820"/>
      <c r="U326" s="820"/>
      <c r="V326" s="820"/>
      <c r="W326" s="820"/>
      <c r="X326" s="820"/>
      <c r="Y326" s="820"/>
      <c r="Z326" s="820"/>
      <c r="AA326" s="820"/>
      <c r="AB326" s="820"/>
      <c r="AC326" s="820"/>
      <c r="AD326" s="820"/>
      <c r="AE326" s="820"/>
      <c r="AF326" s="820"/>
      <c r="AG326" s="820"/>
      <c r="AH326" s="820"/>
      <c r="AI326" s="820"/>
      <c r="AJ326" s="820"/>
      <c r="AK326" s="2768"/>
      <c r="AL326" s="1747"/>
    </row>
    <row r="327" spans="1:38" ht="30" customHeight="1">
      <c r="A327" s="2767"/>
      <c r="B327" s="2762"/>
      <c r="C327" s="638"/>
      <c r="D327" s="820"/>
      <c r="E327" s="820"/>
      <c r="F327" s="820"/>
      <c r="G327" s="820"/>
      <c r="H327" s="820"/>
      <c r="I327" s="820"/>
      <c r="J327" s="820"/>
      <c r="K327" s="820"/>
      <c r="L327" s="820"/>
      <c r="M327" s="820"/>
      <c r="N327" s="820"/>
      <c r="O327" s="820"/>
      <c r="P327" s="820"/>
      <c r="Q327" s="820"/>
      <c r="R327" s="820"/>
      <c r="S327" s="820"/>
      <c r="T327" s="820"/>
      <c r="U327" s="820"/>
      <c r="V327" s="820"/>
      <c r="W327" s="820"/>
      <c r="X327" s="820"/>
      <c r="Y327" s="820"/>
      <c r="Z327" s="820"/>
      <c r="AA327" s="820"/>
      <c r="AB327" s="820"/>
      <c r="AC327" s="820"/>
      <c r="AD327" s="820"/>
      <c r="AE327" s="820"/>
      <c r="AF327" s="820"/>
      <c r="AG327" s="820"/>
      <c r="AH327" s="820"/>
      <c r="AI327" s="820"/>
      <c r="AJ327" s="820"/>
      <c r="AK327" s="2768"/>
      <c r="AL327" s="1747"/>
    </row>
    <row r="328" spans="1:38" ht="30" customHeight="1">
      <c r="A328" s="2767"/>
      <c r="B328" s="2762"/>
      <c r="C328" s="638"/>
      <c r="D328" s="820"/>
      <c r="E328" s="820"/>
      <c r="F328" s="820"/>
      <c r="G328" s="820"/>
      <c r="H328" s="820"/>
      <c r="I328" s="820"/>
      <c r="J328" s="820"/>
      <c r="K328" s="820"/>
      <c r="L328" s="820"/>
      <c r="M328" s="820"/>
      <c r="N328" s="820"/>
      <c r="O328" s="820"/>
      <c r="P328" s="820"/>
      <c r="Q328" s="820"/>
      <c r="R328" s="820"/>
      <c r="S328" s="820"/>
      <c r="T328" s="820"/>
      <c r="U328" s="820"/>
      <c r="V328" s="820"/>
      <c r="W328" s="820"/>
      <c r="X328" s="820"/>
      <c r="Y328" s="820"/>
      <c r="Z328" s="820"/>
      <c r="AA328" s="820"/>
      <c r="AB328" s="820"/>
      <c r="AC328" s="820"/>
      <c r="AD328" s="820"/>
      <c r="AE328" s="820"/>
      <c r="AF328" s="820"/>
      <c r="AG328" s="820"/>
      <c r="AH328" s="820"/>
      <c r="AI328" s="820"/>
      <c r="AJ328" s="820"/>
      <c r="AK328" s="2768"/>
      <c r="AL328" s="1747"/>
    </row>
    <row r="329" spans="1:38" ht="30" customHeight="1">
      <c r="A329" s="2767"/>
      <c r="B329" s="2762"/>
      <c r="C329" s="638"/>
      <c r="D329" s="820"/>
      <c r="E329" s="820"/>
      <c r="F329" s="820"/>
      <c r="G329" s="820"/>
      <c r="H329" s="820"/>
      <c r="I329" s="820"/>
      <c r="J329" s="820"/>
      <c r="K329" s="820"/>
      <c r="L329" s="820"/>
      <c r="M329" s="820"/>
      <c r="N329" s="820"/>
      <c r="O329" s="820"/>
      <c r="P329" s="820"/>
      <c r="Q329" s="820"/>
      <c r="R329" s="820"/>
      <c r="S329" s="820"/>
      <c r="T329" s="820"/>
      <c r="U329" s="820"/>
      <c r="V329" s="820"/>
      <c r="W329" s="820"/>
      <c r="X329" s="820"/>
      <c r="Y329" s="820"/>
      <c r="Z329" s="820"/>
      <c r="AA329" s="820"/>
      <c r="AB329" s="820"/>
      <c r="AC329" s="820"/>
      <c r="AD329" s="820"/>
      <c r="AE329" s="820"/>
      <c r="AF329" s="820"/>
      <c r="AG329" s="820"/>
      <c r="AH329" s="820"/>
      <c r="AI329" s="820"/>
      <c r="AJ329" s="820"/>
      <c r="AK329" s="2768"/>
      <c r="AL329" s="1747"/>
    </row>
    <row r="330" spans="1:38" ht="30" customHeight="1">
      <c r="A330" s="2767"/>
      <c r="B330" s="2762"/>
      <c r="C330" s="638"/>
      <c r="D330" s="820"/>
      <c r="E330" s="820"/>
      <c r="F330" s="820"/>
      <c r="G330" s="820"/>
      <c r="H330" s="820"/>
      <c r="I330" s="820"/>
      <c r="J330" s="820"/>
      <c r="K330" s="820"/>
      <c r="L330" s="820"/>
      <c r="M330" s="820"/>
      <c r="N330" s="820"/>
      <c r="O330" s="820"/>
      <c r="P330" s="820"/>
      <c r="Q330" s="820"/>
      <c r="R330" s="820"/>
      <c r="S330" s="820"/>
      <c r="T330" s="820"/>
      <c r="U330" s="820"/>
      <c r="V330" s="820"/>
      <c r="W330" s="820"/>
      <c r="X330" s="820"/>
      <c r="Y330" s="820"/>
      <c r="Z330" s="820"/>
      <c r="AA330" s="820"/>
      <c r="AB330" s="820"/>
      <c r="AC330" s="820"/>
      <c r="AD330" s="820"/>
      <c r="AE330" s="820"/>
      <c r="AF330" s="820"/>
      <c r="AG330" s="820"/>
      <c r="AH330" s="820"/>
      <c r="AI330" s="820"/>
      <c r="AJ330" s="820"/>
      <c r="AK330" s="2768"/>
      <c r="AL330" s="1747"/>
    </row>
    <row r="331" spans="1:38" ht="30" customHeight="1">
      <c r="A331" s="2767"/>
      <c r="B331" s="2762"/>
      <c r="C331" s="638"/>
      <c r="D331" s="820"/>
      <c r="E331" s="820"/>
      <c r="F331" s="820"/>
      <c r="G331" s="820"/>
      <c r="H331" s="820"/>
      <c r="I331" s="820"/>
      <c r="J331" s="820"/>
      <c r="K331" s="820"/>
      <c r="L331" s="820"/>
      <c r="M331" s="820"/>
      <c r="N331" s="820"/>
      <c r="O331" s="820"/>
      <c r="P331" s="820"/>
      <c r="Q331" s="820"/>
      <c r="R331" s="820"/>
      <c r="S331" s="820"/>
      <c r="T331" s="820"/>
      <c r="U331" s="820"/>
      <c r="V331" s="820"/>
      <c r="W331" s="820"/>
      <c r="X331" s="820"/>
      <c r="Y331" s="820"/>
      <c r="Z331" s="820"/>
      <c r="AA331" s="820"/>
      <c r="AB331" s="820"/>
      <c r="AC331" s="820"/>
      <c r="AD331" s="820"/>
      <c r="AE331" s="820"/>
      <c r="AF331" s="820"/>
      <c r="AG331" s="820"/>
      <c r="AH331" s="820"/>
      <c r="AI331" s="820"/>
      <c r="AJ331" s="820"/>
      <c r="AK331" s="2768"/>
      <c r="AL331" s="1747"/>
    </row>
    <row r="332" spans="1:38" ht="30" customHeight="1">
      <c r="A332" s="2767"/>
      <c r="B332" s="2762"/>
      <c r="C332" s="638"/>
      <c r="D332" s="820"/>
      <c r="E332" s="820"/>
      <c r="F332" s="820"/>
      <c r="G332" s="820"/>
      <c r="H332" s="820"/>
      <c r="I332" s="820"/>
      <c r="J332" s="820"/>
      <c r="K332" s="820"/>
      <c r="L332" s="820"/>
      <c r="M332" s="820"/>
      <c r="N332" s="820"/>
      <c r="O332" s="820"/>
      <c r="P332" s="820"/>
      <c r="Q332" s="820"/>
      <c r="R332" s="820"/>
      <c r="S332" s="820"/>
      <c r="T332" s="820"/>
      <c r="U332" s="820"/>
      <c r="V332" s="820"/>
      <c r="W332" s="820"/>
      <c r="X332" s="820"/>
      <c r="Y332" s="820"/>
      <c r="Z332" s="820"/>
      <c r="AA332" s="820"/>
      <c r="AB332" s="820"/>
      <c r="AC332" s="820"/>
      <c r="AD332" s="820"/>
      <c r="AE332" s="820"/>
      <c r="AF332" s="820"/>
      <c r="AG332" s="820"/>
      <c r="AH332" s="820"/>
      <c r="AI332" s="820"/>
      <c r="AJ332" s="820"/>
      <c r="AK332" s="2768"/>
      <c r="AL332" s="1747"/>
    </row>
    <row r="333" spans="1:38" ht="30" customHeight="1">
      <c r="A333" s="2767"/>
      <c r="B333" s="2762"/>
      <c r="C333" s="638"/>
      <c r="D333" s="820"/>
      <c r="E333" s="820"/>
      <c r="F333" s="820"/>
      <c r="G333" s="820"/>
      <c r="H333" s="820"/>
      <c r="I333" s="820"/>
      <c r="J333" s="820"/>
      <c r="K333" s="820"/>
      <c r="L333" s="820"/>
      <c r="M333" s="820"/>
      <c r="N333" s="820"/>
      <c r="O333" s="820"/>
      <c r="P333" s="820"/>
      <c r="Q333" s="820"/>
      <c r="R333" s="820"/>
      <c r="S333" s="820"/>
      <c r="T333" s="820"/>
      <c r="U333" s="820"/>
      <c r="V333" s="820"/>
      <c r="W333" s="820"/>
      <c r="X333" s="820"/>
      <c r="Y333" s="820"/>
      <c r="Z333" s="820"/>
      <c r="AA333" s="820"/>
      <c r="AB333" s="820"/>
      <c r="AC333" s="820"/>
      <c r="AD333" s="820"/>
      <c r="AE333" s="820"/>
      <c r="AF333" s="820"/>
      <c r="AG333" s="820"/>
      <c r="AH333" s="820"/>
      <c r="AI333" s="820"/>
      <c r="AJ333" s="820"/>
      <c r="AK333" s="2768"/>
      <c r="AL333" s="1747"/>
    </row>
    <row r="334" spans="1:38" ht="30" customHeight="1">
      <c r="A334" s="2767"/>
      <c r="B334" s="2762"/>
      <c r="C334" s="638"/>
      <c r="D334" s="820"/>
      <c r="E334" s="820"/>
      <c r="F334" s="820"/>
      <c r="G334" s="820"/>
      <c r="H334" s="820"/>
      <c r="I334" s="820"/>
      <c r="J334" s="820"/>
      <c r="K334" s="820"/>
      <c r="L334" s="820"/>
      <c r="M334" s="820"/>
      <c r="N334" s="820"/>
      <c r="O334" s="820"/>
      <c r="P334" s="820"/>
      <c r="Q334" s="820"/>
      <c r="R334" s="820"/>
      <c r="S334" s="820"/>
      <c r="T334" s="820"/>
      <c r="U334" s="820"/>
      <c r="V334" s="820"/>
      <c r="W334" s="820"/>
      <c r="X334" s="820"/>
      <c r="Y334" s="820"/>
      <c r="Z334" s="820"/>
      <c r="AA334" s="820"/>
      <c r="AB334" s="820"/>
      <c r="AC334" s="820"/>
      <c r="AD334" s="820"/>
      <c r="AE334" s="820"/>
      <c r="AF334" s="820"/>
      <c r="AG334" s="820"/>
      <c r="AH334" s="820"/>
      <c r="AI334" s="820"/>
      <c r="AJ334" s="820"/>
      <c r="AK334" s="2768"/>
      <c r="AL334" s="1747"/>
    </row>
    <row r="335" spans="1:38" ht="30" customHeight="1">
      <c r="A335" s="2767"/>
      <c r="B335" s="2762"/>
      <c r="C335" s="638"/>
      <c r="D335" s="820"/>
      <c r="E335" s="820"/>
      <c r="F335" s="820"/>
      <c r="G335" s="820"/>
      <c r="H335" s="820"/>
      <c r="I335" s="820"/>
      <c r="J335" s="820"/>
      <c r="K335" s="820"/>
      <c r="L335" s="820"/>
      <c r="M335" s="820"/>
      <c r="N335" s="820"/>
      <c r="O335" s="820"/>
      <c r="P335" s="820"/>
      <c r="Q335" s="820"/>
      <c r="R335" s="820"/>
      <c r="S335" s="820"/>
      <c r="T335" s="820"/>
      <c r="U335" s="820"/>
      <c r="V335" s="820"/>
      <c r="W335" s="820"/>
      <c r="X335" s="820"/>
      <c r="Y335" s="820"/>
      <c r="Z335" s="820"/>
      <c r="AA335" s="820"/>
      <c r="AB335" s="820"/>
      <c r="AC335" s="820"/>
      <c r="AD335" s="820"/>
      <c r="AE335" s="820"/>
      <c r="AF335" s="820"/>
      <c r="AG335" s="820"/>
      <c r="AH335" s="820"/>
      <c r="AI335" s="820"/>
      <c r="AJ335" s="820"/>
      <c r="AK335" s="2768"/>
      <c r="AL335" s="1747"/>
    </row>
    <row r="336" spans="1:38" ht="30" customHeight="1">
      <c r="A336" s="2767"/>
      <c r="B336" s="2762"/>
      <c r="C336" s="638"/>
      <c r="D336" s="820"/>
      <c r="E336" s="820"/>
      <c r="F336" s="820"/>
      <c r="G336" s="820"/>
      <c r="H336" s="820"/>
      <c r="I336" s="820"/>
      <c r="J336" s="820"/>
      <c r="K336" s="820"/>
      <c r="L336" s="820"/>
      <c r="M336" s="820"/>
      <c r="N336" s="820"/>
      <c r="O336" s="820"/>
      <c r="P336" s="820"/>
      <c r="Q336" s="820"/>
      <c r="R336" s="820"/>
      <c r="S336" s="820"/>
      <c r="T336" s="820"/>
      <c r="U336" s="820"/>
      <c r="V336" s="820"/>
      <c r="W336" s="820"/>
      <c r="X336" s="820"/>
      <c r="Y336" s="820"/>
      <c r="Z336" s="820"/>
      <c r="AA336" s="820"/>
      <c r="AB336" s="820"/>
      <c r="AC336" s="820"/>
      <c r="AD336" s="820"/>
      <c r="AE336" s="820"/>
      <c r="AF336" s="820"/>
      <c r="AG336" s="820"/>
      <c r="AH336" s="820"/>
      <c r="AI336" s="820"/>
      <c r="AJ336" s="820"/>
      <c r="AK336" s="2768"/>
      <c r="AL336" s="1747"/>
    </row>
    <row r="337" spans="1:38" ht="30" customHeight="1">
      <c r="A337" s="2767"/>
      <c r="B337" s="2762"/>
      <c r="C337" s="638"/>
      <c r="D337" s="820"/>
      <c r="E337" s="820"/>
      <c r="F337" s="820"/>
      <c r="G337" s="820"/>
      <c r="H337" s="820"/>
      <c r="I337" s="820"/>
      <c r="J337" s="820"/>
      <c r="K337" s="820"/>
      <c r="L337" s="820"/>
      <c r="M337" s="820"/>
      <c r="N337" s="820"/>
      <c r="O337" s="820"/>
      <c r="P337" s="820"/>
      <c r="Q337" s="820"/>
      <c r="R337" s="820"/>
      <c r="S337" s="820"/>
      <c r="T337" s="820"/>
      <c r="U337" s="820"/>
      <c r="V337" s="820"/>
      <c r="W337" s="820"/>
      <c r="X337" s="820"/>
      <c r="Y337" s="820"/>
      <c r="Z337" s="820"/>
      <c r="AA337" s="820"/>
      <c r="AB337" s="820"/>
      <c r="AC337" s="820"/>
      <c r="AD337" s="820"/>
      <c r="AE337" s="820"/>
      <c r="AF337" s="820"/>
      <c r="AG337" s="820"/>
      <c r="AH337" s="820"/>
      <c r="AI337" s="820"/>
      <c r="AJ337" s="820"/>
      <c r="AK337" s="2768"/>
      <c r="AL337" s="1747"/>
    </row>
    <row r="338" spans="1:38" ht="30" customHeight="1">
      <c r="A338" s="2767"/>
      <c r="B338" s="2762"/>
      <c r="C338" s="638"/>
      <c r="D338" s="820"/>
      <c r="E338" s="820"/>
      <c r="F338" s="820"/>
      <c r="G338" s="820"/>
      <c r="H338" s="820"/>
      <c r="I338" s="820"/>
      <c r="J338" s="820"/>
      <c r="K338" s="820"/>
      <c r="L338" s="820"/>
      <c r="M338" s="820"/>
      <c r="N338" s="820"/>
      <c r="O338" s="820"/>
      <c r="P338" s="820"/>
      <c r="Q338" s="820"/>
      <c r="R338" s="820"/>
      <c r="S338" s="820"/>
      <c r="T338" s="820"/>
      <c r="U338" s="820"/>
      <c r="V338" s="820"/>
      <c r="W338" s="820"/>
      <c r="X338" s="820"/>
      <c r="Y338" s="820"/>
      <c r="Z338" s="820"/>
      <c r="AA338" s="820"/>
      <c r="AB338" s="820"/>
      <c r="AC338" s="820"/>
      <c r="AD338" s="820"/>
      <c r="AE338" s="820"/>
      <c r="AF338" s="820"/>
      <c r="AG338" s="820"/>
      <c r="AH338" s="820"/>
      <c r="AI338" s="820"/>
      <c r="AJ338" s="820"/>
      <c r="AK338" s="2768"/>
      <c r="AL338" s="1747"/>
    </row>
    <row r="339" spans="1:38" ht="30" customHeight="1">
      <c r="A339" s="2767"/>
      <c r="B339" s="2762"/>
      <c r="C339" s="638"/>
      <c r="D339" s="820"/>
      <c r="E339" s="820"/>
      <c r="F339" s="820"/>
      <c r="G339" s="820"/>
      <c r="H339" s="820"/>
      <c r="I339" s="820"/>
      <c r="J339" s="820"/>
      <c r="K339" s="820"/>
      <c r="L339" s="820"/>
      <c r="M339" s="820"/>
      <c r="N339" s="820"/>
      <c r="O339" s="820"/>
      <c r="P339" s="820"/>
      <c r="Q339" s="820"/>
      <c r="R339" s="820"/>
      <c r="S339" s="820"/>
      <c r="T339" s="820"/>
      <c r="U339" s="820"/>
      <c r="V339" s="820"/>
      <c r="W339" s="820"/>
      <c r="X339" s="820"/>
      <c r="Y339" s="820"/>
      <c r="Z339" s="820"/>
      <c r="AA339" s="820"/>
      <c r="AB339" s="820"/>
      <c r="AC339" s="820"/>
      <c r="AD339" s="820"/>
      <c r="AE339" s="820"/>
      <c r="AF339" s="820"/>
      <c r="AG339" s="820"/>
      <c r="AH339" s="820"/>
      <c r="AI339" s="820"/>
      <c r="AJ339" s="820"/>
      <c r="AK339" s="2768"/>
      <c r="AL339" s="1747"/>
    </row>
    <row r="340" spans="1:38" ht="30" customHeight="1">
      <c r="A340" s="2767"/>
      <c r="B340" s="2762"/>
      <c r="C340" s="638"/>
      <c r="D340" s="820"/>
      <c r="E340" s="820"/>
      <c r="F340" s="820"/>
      <c r="G340" s="820"/>
      <c r="H340" s="820"/>
      <c r="I340" s="820"/>
      <c r="J340" s="820"/>
      <c r="K340" s="820"/>
      <c r="L340" s="820"/>
      <c r="M340" s="820"/>
      <c r="N340" s="820"/>
      <c r="O340" s="820"/>
      <c r="P340" s="820"/>
      <c r="Q340" s="820"/>
      <c r="R340" s="820"/>
      <c r="S340" s="820"/>
      <c r="T340" s="820"/>
      <c r="U340" s="820"/>
      <c r="V340" s="820"/>
      <c r="W340" s="820"/>
      <c r="X340" s="820"/>
      <c r="Y340" s="820"/>
      <c r="Z340" s="820"/>
      <c r="AA340" s="820"/>
      <c r="AB340" s="820"/>
      <c r="AC340" s="820"/>
      <c r="AD340" s="820"/>
      <c r="AE340" s="820"/>
      <c r="AF340" s="820"/>
      <c r="AG340" s="820"/>
      <c r="AH340" s="820"/>
      <c r="AI340" s="820"/>
      <c r="AJ340" s="820"/>
      <c r="AK340" s="2768"/>
      <c r="AL340" s="1747"/>
    </row>
    <row r="341" spans="1:38" ht="30" customHeight="1">
      <c r="A341" s="2767"/>
      <c r="B341" s="2762"/>
      <c r="C341" s="638"/>
      <c r="D341" s="820"/>
      <c r="E341" s="820"/>
      <c r="F341" s="820"/>
      <c r="G341" s="820"/>
      <c r="H341" s="820"/>
      <c r="I341" s="820"/>
      <c r="J341" s="820"/>
      <c r="K341" s="820"/>
      <c r="L341" s="820"/>
      <c r="M341" s="820"/>
      <c r="N341" s="820"/>
      <c r="O341" s="820"/>
      <c r="P341" s="820"/>
      <c r="Q341" s="820"/>
      <c r="R341" s="820"/>
      <c r="S341" s="820"/>
      <c r="T341" s="820"/>
      <c r="U341" s="820"/>
      <c r="V341" s="820"/>
      <c r="W341" s="820"/>
      <c r="X341" s="820"/>
      <c r="Y341" s="820"/>
      <c r="Z341" s="820"/>
      <c r="AA341" s="820"/>
      <c r="AB341" s="820"/>
      <c r="AC341" s="820"/>
      <c r="AD341" s="820"/>
      <c r="AE341" s="820"/>
      <c r="AF341" s="820"/>
      <c r="AG341" s="820"/>
      <c r="AH341" s="820"/>
      <c r="AI341" s="820"/>
      <c r="AJ341" s="820"/>
      <c r="AK341" s="2768"/>
      <c r="AL341" s="1747"/>
    </row>
    <row r="342" spans="1:38" ht="30" customHeight="1">
      <c r="A342" s="2767"/>
      <c r="B342" s="2762"/>
      <c r="C342" s="638"/>
      <c r="D342" s="820"/>
      <c r="E342" s="820"/>
      <c r="F342" s="820"/>
      <c r="G342" s="820"/>
      <c r="H342" s="820"/>
      <c r="I342" s="820"/>
      <c r="J342" s="820"/>
      <c r="K342" s="820"/>
      <c r="L342" s="820"/>
      <c r="M342" s="820"/>
      <c r="N342" s="820"/>
      <c r="O342" s="820"/>
      <c r="P342" s="820"/>
      <c r="Q342" s="820"/>
      <c r="R342" s="820"/>
      <c r="S342" s="820"/>
      <c r="T342" s="820"/>
      <c r="U342" s="820"/>
      <c r="V342" s="820"/>
      <c r="W342" s="820"/>
      <c r="X342" s="820"/>
      <c r="Y342" s="820"/>
      <c r="Z342" s="820"/>
      <c r="AA342" s="820"/>
      <c r="AB342" s="820"/>
      <c r="AC342" s="820"/>
      <c r="AD342" s="820"/>
      <c r="AE342" s="820"/>
      <c r="AF342" s="820"/>
      <c r="AG342" s="820"/>
      <c r="AH342" s="820"/>
      <c r="AI342" s="820"/>
      <c r="AJ342" s="820"/>
      <c r="AK342" s="2768"/>
      <c r="AL342" s="1747"/>
    </row>
    <row r="343" spans="1:38" ht="30" customHeight="1">
      <c r="A343" s="2767"/>
      <c r="B343" s="2762"/>
      <c r="C343" s="638"/>
      <c r="D343" s="820"/>
      <c r="E343" s="820"/>
      <c r="F343" s="820"/>
      <c r="G343" s="820"/>
      <c r="H343" s="820"/>
      <c r="I343" s="820"/>
      <c r="J343" s="820"/>
      <c r="K343" s="820"/>
      <c r="L343" s="820"/>
      <c r="M343" s="820"/>
      <c r="N343" s="820"/>
      <c r="O343" s="820"/>
      <c r="P343" s="820"/>
      <c r="Q343" s="820"/>
      <c r="R343" s="820"/>
      <c r="S343" s="820"/>
      <c r="T343" s="820"/>
      <c r="U343" s="820"/>
      <c r="V343" s="820"/>
      <c r="W343" s="820"/>
      <c r="X343" s="820"/>
      <c r="Y343" s="820"/>
      <c r="Z343" s="820"/>
      <c r="AA343" s="820"/>
      <c r="AB343" s="820"/>
      <c r="AC343" s="820"/>
      <c r="AD343" s="820"/>
      <c r="AE343" s="820"/>
      <c r="AF343" s="820"/>
      <c r="AG343" s="820"/>
      <c r="AH343" s="820"/>
      <c r="AI343" s="820"/>
      <c r="AJ343" s="820"/>
      <c r="AK343" s="2768"/>
      <c r="AL343" s="1747"/>
    </row>
    <row r="344" spans="1:38" ht="30" customHeight="1">
      <c r="A344" s="2767"/>
      <c r="B344" s="2762"/>
      <c r="C344" s="638"/>
      <c r="D344" s="820"/>
      <c r="E344" s="820"/>
      <c r="F344" s="820"/>
      <c r="G344" s="820"/>
      <c r="H344" s="820"/>
      <c r="I344" s="820"/>
      <c r="J344" s="820"/>
      <c r="K344" s="820"/>
      <c r="L344" s="820"/>
      <c r="M344" s="820"/>
      <c r="N344" s="820"/>
      <c r="O344" s="820"/>
      <c r="P344" s="820"/>
      <c r="Q344" s="820"/>
      <c r="R344" s="820"/>
      <c r="S344" s="820"/>
      <c r="T344" s="820"/>
      <c r="U344" s="820"/>
      <c r="V344" s="820"/>
      <c r="W344" s="820"/>
      <c r="X344" s="820"/>
      <c r="Y344" s="820"/>
      <c r="Z344" s="820"/>
      <c r="AA344" s="820"/>
      <c r="AB344" s="820"/>
      <c r="AC344" s="820"/>
      <c r="AD344" s="820"/>
      <c r="AE344" s="820"/>
      <c r="AF344" s="820"/>
      <c r="AG344" s="820"/>
      <c r="AH344" s="820"/>
      <c r="AI344" s="820"/>
      <c r="AJ344" s="820"/>
      <c r="AK344" s="2768"/>
      <c r="AL344" s="1747"/>
    </row>
    <row r="345" spans="1:38" ht="30" customHeight="1">
      <c r="A345" s="2767"/>
      <c r="B345" s="2762"/>
      <c r="C345" s="638"/>
      <c r="D345" s="820"/>
      <c r="E345" s="820"/>
      <c r="F345" s="820"/>
      <c r="G345" s="820"/>
      <c r="H345" s="820"/>
      <c r="I345" s="820"/>
      <c r="J345" s="820"/>
      <c r="K345" s="820"/>
      <c r="L345" s="820"/>
      <c r="M345" s="820"/>
      <c r="N345" s="820"/>
      <c r="O345" s="820"/>
      <c r="P345" s="820"/>
      <c r="Q345" s="820"/>
      <c r="R345" s="820"/>
      <c r="S345" s="820"/>
      <c r="T345" s="820"/>
      <c r="U345" s="820"/>
      <c r="V345" s="820"/>
      <c r="W345" s="820"/>
      <c r="X345" s="820"/>
      <c r="Y345" s="820"/>
      <c r="Z345" s="820"/>
      <c r="AA345" s="820"/>
      <c r="AB345" s="820"/>
      <c r="AC345" s="820"/>
      <c r="AD345" s="820"/>
      <c r="AE345" s="820"/>
      <c r="AF345" s="820"/>
      <c r="AG345" s="820"/>
      <c r="AH345" s="820"/>
      <c r="AI345" s="820"/>
      <c r="AJ345" s="820"/>
      <c r="AK345" s="2768"/>
      <c r="AL345" s="1747"/>
    </row>
    <row r="346" spans="1:38" ht="30" customHeight="1">
      <c r="A346" s="2767"/>
      <c r="B346" s="2762"/>
      <c r="C346" s="638"/>
      <c r="D346" s="820"/>
      <c r="E346" s="820"/>
      <c r="F346" s="820"/>
      <c r="G346" s="820"/>
      <c r="H346" s="820"/>
      <c r="I346" s="820"/>
      <c r="J346" s="820"/>
      <c r="K346" s="820"/>
      <c r="L346" s="820"/>
      <c r="M346" s="820"/>
      <c r="N346" s="820"/>
      <c r="O346" s="820"/>
      <c r="P346" s="820"/>
      <c r="Q346" s="820"/>
      <c r="R346" s="820"/>
      <c r="S346" s="820"/>
      <c r="T346" s="820"/>
      <c r="U346" s="820"/>
      <c r="V346" s="820"/>
      <c r="W346" s="820"/>
      <c r="X346" s="820"/>
      <c r="Y346" s="820"/>
      <c r="Z346" s="820"/>
      <c r="AA346" s="820"/>
      <c r="AB346" s="820"/>
      <c r="AC346" s="820"/>
      <c r="AD346" s="820"/>
      <c r="AE346" s="820"/>
      <c r="AF346" s="820"/>
      <c r="AG346" s="820"/>
      <c r="AH346" s="820"/>
      <c r="AI346" s="820"/>
      <c r="AJ346" s="820"/>
      <c r="AK346" s="2768"/>
      <c r="AL346" s="1747"/>
    </row>
    <row r="347" spans="1:38" ht="30" customHeight="1">
      <c r="A347" s="2767"/>
      <c r="B347" s="2762"/>
      <c r="C347" s="638"/>
      <c r="D347" s="820"/>
      <c r="E347" s="820"/>
      <c r="F347" s="820"/>
      <c r="G347" s="820"/>
      <c r="H347" s="820"/>
      <c r="I347" s="820"/>
      <c r="J347" s="820"/>
      <c r="K347" s="820"/>
      <c r="L347" s="820"/>
      <c r="M347" s="820"/>
      <c r="N347" s="820"/>
      <c r="O347" s="820"/>
      <c r="P347" s="820"/>
      <c r="Q347" s="820"/>
      <c r="R347" s="820"/>
      <c r="S347" s="820"/>
      <c r="T347" s="820"/>
      <c r="U347" s="820"/>
      <c r="V347" s="820"/>
      <c r="W347" s="820"/>
      <c r="X347" s="820"/>
      <c r="Y347" s="820"/>
      <c r="Z347" s="820"/>
      <c r="AA347" s="820"/>
      <c r="AB347" s="820"/>
      <c r="AC347" s="820"/>
      <c r="AD347" s="820"/>
      <c r="AE347" s="820"/>
      <c r="AF347" s="820"/>
      <c r="AG347" s="820"/>
      <c r="AH347" s="820"/>
      <c r="AI347" s="820"/>
      <c r="AJ347" s="820"/>
      <c r="AK347" s="2768"/>
      <c r="AL347" s="1747"/>
    </row>
    <row r="348" spans="1:38" ht="30" customHeight="1">
      <c r="A348" s="2767"/>
      <c r="B348" s="2762"/>
      <c r="C348" s="638"/>
      <c r="D348" s="820"/>
      <c r="E348" s="820"/>
      <c r="F348" s="820"/>
      <c r="G348" s="820"/>
      <c r="H348" s="820"/>
      <c r="I348" s="820"/>
      <c r="J348" s="820"/>
      <c r="K348" s="820"/>
      <c r="L348" s="820"/>
      <c r="M348" s="820"/>
      <c r="N348" s="820"/>
      <c r="O348" s="820"/>
      <c r="P348" s="820"/>
      <c r="Q348" s="820"/>
      <c r="R348" s="820"/>
      <c r="S348" s="820"/>
      <c r="T348" s="820"/>
      <c r="U348" s="820"/>
      <c r="V348" s="820"/>
      <c r="W348" s="820"/>
      <c r="X348" s="820"/>
      <c r="Y348" s="820"/>
      <c r="Z348" s="820"/>
      <c r="AA348" s="820"/>
      <c r="AB348" s="820"/>
      <c r="AC348" s="820"/>
      <c r="AD348" s="820"/>
      <c r="AE348" s="820"/>
      <c r="AF348" s="820"/>
      <c r="AG348" s="820"/>
      <c r="AH348" s="820"/>
      <c r="AI348" s="820"/>
      <c r="AJ348" s="820"/>
      <c r="AK348" s="2768"/>
      <c r="AL348" s="1747"/>
    </row>
    <row r="349" spans="1:38" ht="30" customHeight="1">
      <c r="A349" s="2767"/>
      <c r="B349" s="2762"/>
      <c r="C349" s="638"/>
      <c r="D349" s="820"/>
      <c r="E349" s="820"/>
      <c r="F349" s="820"/>
      <c r="G349" s="820"/>
      <c r="H349" s="820"/>
      <c r="I349" s="820"/>
      <c r="J349" s="820"/>
      <c r="K349" s="820"/>
      <c r="L349" s="820"/>
      <c r="M349" s="820"/>
      <c r="N349" s="820"/>
      <c r="O349" s="820"/>
      <c r="P349" s="820"/>
      <c r="Q349" s="820"/>
      <c r="R349" s="820"/>
      <c r="S349" s="820"/>
      <c r="T349" s="820"/>
      <c r="U349" s="820"/>
      <c r="V349" s="820"/>
      <c r="W349" s="820"/>
      <c r="X349" s="820"/>
      <c r="Y349" s="820"/>
      <c r="Z349" s="820"/>
      <c r="AA349" s="820"/>
      <c r="AB349" s="820"/>
      <c r="AC349" s="820"/>
      <c r="AD349" s="820"/>
      <c r="AE349" s="820"/>
      <c r="AF349" s="820"/>
      <c r="AG349" s="820"/>
      <c r="AH349" s="820"/>
      <c r="AI349" s="820"/>
      <c r="AJ349" s="820"/>
      <c r="AK349" s="2768"/>
      <c r="AL349" s="1747"/>
    </row>
    <row r="350" spans="1:38" ht="30" customHeight="1">
      <c r="A350" s="2767"/>
      <c r="B350" s="2762"/>
      <c r="C350" s="638"/>
      <c r="D350" s="820"/>
      <c r="E350" s="820"/>
      <c r="F350" s="820"/>
      <c r="G350" s="820"/>
      <c r="H350" s="820"/>
      <c r="I350" s="820"/>
      <c r="J350" s="820"/>
      <c r="K350" s="820"/>
      <c r="L350" s="820"/>
      <c r="M350" s="820"/>
      <c r="N350" s="820"/>
      <c r="O350" s="820"/>
      <c r="P350" s="820"/>
      <c r="Q350" s="820"/>
      <c r="R350" s="820"/>
      <c r="S350" s="820"/>
      <c r="T350" s="820"/>
      <c r="U350" s="820"/>
      <c r="V350" s="820"/>
      <c r="W350" s="820"/>
      <c r="X350" s="820"/>
      <c r="Y350" s="820"/>
      <c r="Z350" s="820"/>
      <c r="AA350" s="820"/>
      <c r="AB350" s="820"/>
      <c r="AC350" s="820"/>
      <c r="AD350" s="820"/>
      <c r="AE350" s="820"/>
      <c r="AF350" s="820"/>
      <c r="AG350" s="820"/>
      <c r="AH350" s="820"/>
      <c r="AI350" s="820"/>
      <c r="AJ350" s="820"/>
      <c r="AK350" s="2768"/>
      <c r="AL350" s="1747"/>
    </row>
    <row r="351" spans="1:38" ht="30" customHeight="1">
      <c r="A351" s="2767"/>
      <c r="B351" s="2762"/>
      <c r="C351" s="638"/>
      <c r="D351" s="820"/>
      <c r="E351" s="820"/>
      <c r="F351" s="820"/>
      <c r="G351" s="820"/>
      <c r="H351" s="820"/>
      <c r="I351" s="820"/>
      <c r="J351" s="820"/>
      <c r="K351" s="820"/>
      <c r="L351" s="820"/>
      <c r="M351" s="820"/>
      <c r="N351" s="820"/>
      <c r="O351" s="820"/>
      <c r="P351" s="820"/>
      <c r="Q351" s="820"/>
      <c r="R351" s="820"/>
      <c r="S351" s="820"/>
      <c r="T351" s="820"/>
      <c r="U351" s="820"/>
      <c r="V351" s="820"/>
      <c r="W351" s="820"/>
      <c r="X351" s="820"/>
      <c r="Y351" s="820"/>
      <c r="Z351" s="820"/>
      <c r="AA351" s="820"/>
      <c r="AB351" s="820"/>
      <c r="AC351" s="820"/>
      <c r="AD351" s="820"/>
      <c r="AE351" s="820"/>
      <c r="AF351" s="820"/>
      <c r="AG351" s="820"/>
      <c r="AH351" s="820"/>
      <c r="AI351" s="820"/>
      <c r="AJ351" s="820"/>
      <c r="AK351" s="2768"/>
      <c r="AL351" s="1747"/>
    </row>
    <row r="352" spans="1:38" ht="30" customHeight="1">
      <c r="A352" s="2767"/>
      <c r="B352" s="2762"/>
      <c r="C352" s="638"/>
      <c r="D352" s="820"/>
      <c r="E352" s="820"/>
      <c r="F352" s="820"/>
      <c r="G352" s="820"/>
      <c r="H352" s="820"/>
      <c r="I352" s="820"/>
      <c r="J352" s="820"/>
      <c r="K352" s="820"/>
      <c r="L352" s="820"/>
      <c r="M352" s="820"/>
      <c r="N352" s="820"/>
      <c r="O352" s="820"/>
      <c r="P352" s="820"/>
      <c r="Q352" s="820"/>
      <c r="R352" s="820"/>
      <c r="S352" s="820"/>
      <c r="T352" s="820"/>
      <c r="U352" s="820"/>
      <c r="V352" s="820"/>
      <c r="W352" s="820"/>
      <c r="X352" s="820"/>
      <c r="Y352" s="820"/>
      <c r="Z352" s="820"/>
      <c r="AA352" s="820"/>
      <c r="AB352" s="820"/>
      <c r="AC352" s="820"/>
      <c r="AD352" s="820"/>
      <c r="AE352" s="820"/>
      <c r="AF352" s="820"/>
      <c r="AG352" s="820"/>
      <c r="AH352" s="820"/>
      <c r="AI352" s="820"/>
      <c r="AJ352" s="820"/>
      <c r="AK352" s="2768"/>
      <c r="AL352" s="1747"/>
    </row>
    <row r="353" spans="1:38" ht="30" customHeight="1">
      <c r="A353" s="2767"/>
      <c r="B353" s="2762"/>
      <c r="C353" s="638"/>
      <c r="D353" s="820"/>
      <c r="E353" s="820"/>
      <c r="F353" s="820"/>
      <c r="G353" s="820"/>
      <c r="H353" s="820"/>
      <c r="I353" s="820"/>
      <c r="J353" s="820"/>
      <c r="K353" s="820"/>
      <c r="L353" s="820"/>
      <c r="M353" s="820"/>
      <c r="N353" s="820"/>
      <c r="O353" s="820"/>
      <c r="P353" s="820"/>
      <c r="Q353" s="820"/>
      <c r="R353" s="820"/>
      <c r="S353" s="820"/>
      <c r="T353" s="820"/>
      <c r="U353" s="820"/>
      <c r="V353" s="820"/>
      <c r="W353" s="820"/>
      <c r="X353" s="820"/>
      <c r="Y353" s="820"/>
      <c r="Z353" s="820"/>
      <c r="AA353" s="820"/>
      <c r="AB353" s="820"/>
      <c r="AC353" s="820"/>
      <c r="AD353" s="820"/>
      <c r="AE353" s="820"/>
      <c r="AF353" s="820"/>
      <c r="AG353" s="820"/>
      <c r="AH353" s="820"/>
      <c r="AI353" s="820"/>
      <c r="AJ353" s="820"/>
      <c r="AK353" s="2768"/>
      <c r="AL353" s="1747"/>
    </row>
    <row r="354" spans="1:38" ht="30" customHeight="1">
      <c r="A354" s="2767"/>
      <c r="B354" s="2762"/>
      <c r="C354" s="638"/>
      <c r="D354" s="820"/>
      <c r="E354" s="820"/>
      <c r="F354" s="820"/>
      <c r="G354" s="820"/>
      <c r="H354" s="820"/>
      <c r="I354" s="820"/>
      <c r="J354" s="820"/>
      <c r="K354" s="820"/>
      <c r="L354" s="820"/>
      <c r="M354" s="820"/>
      <c r="N354" s="820"/>
      <c r="O354" s="820"/>
      <c r="P354" s="820"/>
      <c r="Q354" s="820"/>
      <c r="R354" s="820"/>
      <c r="S354" s="820"/>
      <c r="T354" s="820"/>
      <c r="U354" s="820"/>
      <c r="V354" s="820"/>
      <c r="W354" s="820"/>
      <c r="X354" s="820"/>
      <c r="Y354" s="820"/>
      <c r="Z354" s="820"/>
      <c r="AA354" s="820"/>
      <c r="AB354" s="820"/>
      <c r="AC354" s="820"/>
      <c r="AD354" s="820"/>
      <c r="AE354" s="820"/>
      <c r="AF354" s="820"/>
      <c r="AG354" s="820"/>
      <c r="AH354" s="820"/>
      <c r="AI354" s="820"/>
      <c r="AJ354" s="820"/>
      <c r="AK354" s="2768"/>
      <c r="AL354" s="1747"/>
    </row>
    <row r="355" spans="1:38" ht="30" customHeight="1">
      <c r="A355" s="2767"/>
      <c r="B355" s="2762"/>
      <c r="C355" s="638"/>
      <c r="D355" s="820"/>
      <c r="E355" s="820"/>
      <c r="F355" s="820"/>
      <c r="G355" s="820"/>
      <c r="H355" s="820"/>
      <c r="I355" s="820"/>
      <c r="J355" s="820"/>
      <c r="K355" s="820"/>
      <c r="L355" s="820"/>
      <c r="M355" s="820"/>
      <c r="N355" s="820"/>
      <c r="O355" s="820"/>
      <c r="P355" s="820"/>
      <c r="Q355" s="820"/>
      <c r="R355" s="820"/>
      <c r="S355" s="820"/>
      <c r="T355" s="820"/>
      <c r="U355" s="820"/>
      <c r="V355" s="820"/>
      <c r="W355" s="820"/>
      <c r="X355" s="820"/>
      <c r="Y355" s="820"/>
      <c r="Z355" s="820"/>
      <c r="AA355" s="820"/>
      <c r="AB355" s="820"/>
      <c r="AC355" s="820"/>
      <c r="AD355" s="820"/>
      <c r="AE355" s="820"/>
      <c r="AF355" s="820"/>
      <c r="AG355" s="820"/>
      <c r="AH355" s="820"/>
      <c r="AI355" s="820"/>
      <c r="AJ355" s="820"/>
      <c r="AK355" s="2768"/>
      <c r="AL355" s="1747"/>
    </row>
    <row r="356" spans="1:38" ht="30" customHeight="1">
      <c r="A356" s="2767"/>
      <c r="B356" s="2762"/>
      <c r="C356" s="638"/>
      <c r="D356" s="820"/>
      <c r="E356" s="820"/>
      <c r="F356" s="820"/>
      <c r="G356" s="820"/>
      <c r="H356" s="820"/>
      <c r="I356" s="820"/>
      <c r="J356" s="820"/>
      <c r="K356" s="820"/>
      <c r="L356" s="820"/>
      <c r="M356" s="820"/>
      <c r="N356" s="820"/>
      <c r="O356" s="820"/>
      <c r="P356" s="820"/>
      <c r="Q356" s="820"/>
      <c r="R356" s="820"/>
      <c r="S356" s="820"/>
      <c r="T356" s="820"/>
      <c r="U356" s="820"/>
      <c r="V356" s="820"/>
      <c r="W356" s="820"/>
      <c r="X356" s="820"/>
      <c r="Y356" s="820"/>
      <c r="Z356" s="820"/>
      <c r="AA356" s="820"/>
      <c r="AB356" s="820"/>
      <c r="AC356" s="820"/>
      <c r="AD356" s="820"/>
      <c r="AE356" s="820"/>
      <c r="AF356" s="820"/>
      <c r="AG356" s="820"/>
      <c r="AH356" s="820"/>
      <c r="AI356" s="820"/>
      <c r="AJ356" s="820"/>
      <c r="AK356" s="2768"/>
      <c r="AL356" s="1747"/>
    </row>
    <row r="357" spans="1:38" ht="30" customHeight="1">
      <c r="A357" s="2767"/>
      <c r="B357" s="2762"/>
      <c r="C357" s="638"/>
      <c r="D357" s="820"/>
      <c r="E357" s="820"/>
      <c r="F357" s="820"/>
      <c r="G357" s="820"/>
      <c r="H357" s="820"/>
      <c r="I357" s="820"/>
      <c r="J357" s="820"/>
      <c r="K357" s="820"/>
      <c r="L357" s="820"/>
      <c r="M357" s="820"/>
      <c r="N357" s="820"/>
      <c r="O357" s="820"/>
      <c r="P357" s="820"/>
      <c r="Q357" s="820"/>
      <c r="R357" s="820"/>
      <c r="S357" s="820"/>
      <c r="T357" s="820"/>
      <c r="U357" s="820"/>
      <c r="V357" s="820"/>
      <c r="W357" s="820"/>
      <c r="X357" s="820"/>
      <c r="Y357" s="820"/>
      <c r="Z357" s="820"/>
      <c r="AA357" s="820"/>
      <c r="AB357" s="820"/>
      <c r="AC357" s="820"/>
      <c r="AD357" s="820"/>
      <c r="AE357" s="820"/>
      <c r="AF357" s="820"/>
      <c r="AG357" s="820"/>
      <c r="AH357" s="820"/>
      <c r="AI357" s="820"/>
      <c r="AJ357" s="820"/>
      <c r="AK357" s="2768"/>
      <c r="AL357" s="1747"/>
    </row>
    <row r="358" spans="1:38" ht="30" customHeight="1">
      <c r="A358" s="2767"/>
      <c r="B358" s="2762"/>
      <c r="C358" s="638"/>
      <c r="D358" s="820"/>
      <c r="E358" s="820"/>
      <c r="F358" s="820"/>
      <c r="G358" s="820"/>
      <c r="H358" s="820"/>
      <c r="I358" s="820"/>
      <c r="J358" s="820"/>
      <c r="K358" s="820"/>
      <c r="L358" s="820"/>
      <c r="M358" s="820"/>
      <c r="N358" s="820"/>
      <c r="O358" s="820"/>
      <c r="P358" s="820"/>
      <c r="Q358" s="820"/>
      <c r="R358" s="820"/>
      <c r="S358" s="820"/>
      <c r="T358" s="820"/>
      <c r="U358" s="820"/>
      <c r="V358" s="820"/>
      <c r="W358" s="820"/>
      <c r="X358" s="820"/>
      <c r="Y358" s="820"/>
      <c r="Z358" s="820"/>
      <c r="AA358" s="820"/>
      <c r="AB358" s="820"/>
      <c r="AC358" s="820"/>
      <c r="AD358" s="820"/>
      <c r="AE358" s="820"/>
      <c r="AF358" s="820"/>
      <c r="AG358" s="820"/>
      <c r="AH358" s="820"/>
      <c r="AI358" s="820"/>
      <c r="AJ358" s="820"/>
      <c r="AK358" s="2768"/>
      <c r="AL358" s="1747"/>
    </row>
    <row r="359" spans="1:38" ht="30" customHeight="1">
      <c r="A359" s="2767"/>
      <c r="B359" s="2762"/>
      <c r="C359" s="638"/>
      <c r="D359" s="820"/>
      <c r="E359" s="820"/>
      <c r="F359" s="820"/>
      <c r="G359" s="820"/>
      <c r="H359" s="820"/>
      <c r="I359" s="820"/>
      <c r="J359" s="820"/>
      <c r="K359" s="820"/>
      <c r="L359" s="820"/>
      <c r="M359" s="820"/>
      <c r="N359" s="820"/>
      <c r="O359" s="820"/>
      <c r="P359" s="820"/>
      <c r="Q359" s="820"/>
      <c r="R359" s="820"/>
      <c r="S359" s="820"/>
      <c r="T359" s="820"/>
      <c r="U359" s="820"/>
      <c r="V359" s="820"/>
      <c r="W359" s="820"/>
      <c r="X359" s="820"/>
      <c r="Y359" s="820"/>
      <c r="Z359" s="820"/>
      <c r="AA359" s="820"/>
      <c r="AB359" s="820"/>
      <c r="AC359" s="820"/>
      <c r="AD359" s="820"/>
      <c r="AE359" s="820"/>
      <c r="AF359" s="820"/>
      <c r="AG359" s="820"/>
      <c r="AH359" s="820"/>
      <c r="AI359" s="820"/>
      <c r="AJ359" s="820"/>
      <c r="AK359" s="2768"/>
      <c r="AL359" s="1747"/>
    </row>
    <row r="360" spans="1:38" ht="30" customHeight="1">
      <c r="A360" s="2767"/>
      <c r="B360" s="2762"/>
      <c r="C360" s="638"/>
      <c r="D360" s="820"/>
      <c r="E360" s="820"/>
      <c r="F360" s="820"/>
      <c r="G360" s="820"/>
      <c r="H360" s="820"/>
      <c r="I360" s="820"/>
      <c r="J360" s="820"/>
      <c r="K360" s="820"/>
      <c r="L360" s="820"/>
      <c r="M360" s="820"/>
      <c r="N360" s="820"/>
      <c r="O360" s="820"/>
      <c r="P360" s="820"/>
      <c r="Q360" s="820"/>
      <c r="R360" s="820"/>
      <c r="S360" s="820"/>
      <c r="T360" s="820"/>
      <c r="U360" s="820"/>
      <c r="V360" s="820"/>
      <c r="W360" s="820"/>
      <c r="X360" s="820"/>
      <c r="Y360" s="820"/>
      <c r="Z360" s="820"/>
      <c r="AA360" s="820"/>
      <c r="AB360" s="820"/>
      <c r="AC360" s="820"/>
      <c r="AD360" s="820"/>
      <c r="AE360" s="820"/>
      <c r="AF360" s="820"/>
      <c r="AG360" s="820"/>
      <c r="AH360" s="820"/>
      <c r="AI360" s="820"/>
      <c r="AJ360" s="820"/>
      <c r="AK360" s="2768"/>
      <c r="AL360" s="1747"/>
    </row>
    <row r="361" spans="1:38" ht="30" customHeight="1">
      <c r="A361" s="2767"/>
      <c r="B361" s="2762"/>
      <c r="C361" s="638"/>
      <c r="D361" s="820"/>
      <c r="E361" s="820"/>
      <c r="F361" s="820"/>
      <c r="G361" s="820"/>
      <c r="H361" s="820"/>
      <c r="I361" s="820"/>
      <c r="J361" s="820"/>
      <c r="K361" s="820"/>
      <c r="L361" s="820"/>
      <c r="M361" s="820"/>
      <c r="N361" s="820"/>
      <c r="O361" s="820"/>
      <c r="P361" s="820"/>
      <c r="Q361" s="820"/>
      <c r="R361" s="820"/>
      <c r="S361" s="820"/>
      <c r="T361" s="820"/>
      <c r="U361" s="820"/>
      <c r="V361" s="820"/>
      <c r="W361" s="820"/>
      <c r="X361" s="820"/>
      <c r="Y361" s="820"/>
      <c r="Z361" s="820"/>
      <c r="AA361" s="820"/>
      <c r="AB361" s="820"/>
      <c r="AC361" s="820"/>
      <c r="AD361" s="820"/>
      <c r="AE361" s="820"/>
      <c r="AF361" s="820"/>
      <c r="AG361" s="820"/>
      <c r="AH361" s="820"/>
      <c r="AI361" s="820"/>
      <c r="AJ361" s="820"/>
      <c r="AK361" s="2768"/>
      <c r="AL361" s="1747"/>
    </row>
    <row r="362" spans="1:38" ht="30" customHeight="1">
      <c r="A362" s="2767"/>
      <c r="B362" s="2762"/>
      <c r="C362" s="638"/>
      <c r="D362" s="820"/>
      <c r="E362" s="820"/>
      <c r="F362" s="820"/>
      <c r="G362" s="820"/>
      <c r="H362" s="820"/>
      <c r="I362" s="820"/>
      <c r="J362" s="820"/>
      <c r="K362" s="820"/>
      <c r="L362" s="820"/>
      <c r="M362" s="820"/>
      <c r="N362" s="820"/>
      <c r="O362" s="820"/>
      <c r="P362" s="820"/>
      <c r="Q362" s="820"/>
      <c r="R362" s="820"/>
      <c r="S362" s="820"/>
      <c r="T362" s="820"/>
      <c r="U362" s="820"/>
      <c r="V362" s="820"/>
      <c r="W362" s="820"/>
      <c r="X362" s="820"/>
      <c r="Y362" s="820"/>
      <c r="Z362" s="820"/>
      <c r="AA362" s="820"/>
      <c r="AB362" s="820"/>
      <c r="AC362" s="820"/>
      <c r="AD362" s="820"/>
      <c r="AE362" s="820"/>
      <c r="AF362" s="820"/>
      <c r="AG362" s="820"/>
      <c r="AH362" s="820"/>
      <c r="AI362" s="820"/>
      <c r="AJ362" s="820"/>
      <c r="AK362" s="2768"/>
      <c r="AL362" s="1747"/>
    </row>
    <row r="363" spans="1:38" ht="30" customHeight="1">
      <c r="A363" s="2767"/>
      <c r="B363" s="2762"/>
      <c r="C363" s="638"/>
      <c r="D363" s="820"/>
      <c r="E363" s="820"/>
      <c r="F363" s="820"/>
      <c r="G363" s="820"/>
      <c r="H363" s="820"/>
      <c r="I363" s="820"/>
      <c r="J363" s="820"/>
      <c r="K363" s="820"/>
      <c r="L363" s="820"/>
      <c r="M363" s="820"/>
      <c r="N363" s="820"/>
      <c r="O363" s="820"/>
      <c r="P363" s="820"/>
      <c r="Q363" s="820"/>
      <c r="R363" s="820"/>
      <c r="S363" s="820"/>
      <c r="T363" s="820"/>
      <c r="U363" s="820"/>
      <c r="V363" s="820"/>
      <c r="W363" s="820"/>
      <c r="X363" s="820"/>
      <c r="Y363" s="820"/>
      <c r="Z363" s="820"/>
      <c r="AA363" s="820"/>
      <c r="AB363" s="820"/>
      <c r="AC363" s="820"/>
      <c r="AD363" s="820"/>
      <c r="AE363" s="820"/>
      <c r="AF363" s="820"/>
      <c r="AG363" s="820"/>
      <c r="AH363" s="820"/>
      <c r="AI363" s="820"/>
      <c r="AJ363" s="820"/>
      <c r="AK363" s="2768"/>
      <c r="AL363" s="1747"/>
    </row>
    <row r="364" spans="1:38" ht="30" customHeight="1">
      <c r="A364" s="2767"/>
      <c r="B364" s="2762"/>
      <c r="C364" s="638"/>
      <c r="D364" s="820"/>
      <c r="E364" s="820"/>
      <c r="F364" s="820"/>
      <c r="G364" s="820"/>
      <c r="H364" s="820"/>
      <c r="I364" s="820"/>
      <c r="J364" s="820"/>
      <c r="K364" s="820"/>
      <c r="L364" s="820"/>
      <c r="M364" s="820"/>
      <c r="N364" s="820"/>
      <c r="O364" s="820"/>
      <c r="P364" s="820"/>
      <c r="Q364" s="820"/>
      <c r="R364" s="820"/>
      <c r="S364" s="820"/>
      <c r="T364" s="820"/>
      <c r="U364" s="820"/>
      <c r="V364" s="820"/>
      <c r="W364" s="820"/>
      <c r="X364" s="820"/>
      <c r="Y364" s="820"/>
      <c r="Z364" s="820"/>
      <c r="AA364" s="820"/>
      <c r="AB364" s="820"/>
      <c r="AC364" s="820"/>
      <c r="AD364" s="820"/>
      <c r="AE364" s="820"/>
      <c r="AF364" s="820"/>
      <c r="AG364" s="820"/>
      <c r="AH364" s="820"/>
      <c r="AI364" s="820"/>
      <c r="AJ364" s="820"/>
      <c r="AK364" s="2768"/>
      <c r="AL364" s="1747"/>
    </row>
    <row r="365" spans="1:38" ht="30" customHeight="1">
      <c r="A365" s="2767"/>
      <c r="B365" s="2762"/>
      <c r="C365" s="638"/>
      <c r="D365" s="820"/>
      <c r="E365" s="820"/>
      <c r="F365" s="820"/>
      <c r="G365" s="820"/>
      <c r="H365" s="820"/>
      <c r="I365" s="820"/>
      <c r="J365" s="820"/>
      <c r="K365" s="820"/>
      <c r="L365" s="820"/>
      <c r="M365" s="820"/>
      <c r="N365" s="820"/>
      <c r="O365" s="820"/>
      <c r="P365" s="820"/>
      <c r="Q365" s="820"/>
      <c r="R365" s="820"/>
      <c r="S365" s="820"/>
      <c r="T365" s="820"/>
      <c r="U365" s="820"/>
      <c r="V365" s="820"/>
      <c r="W365" s="820"/>
      <c r="X365" s="820"/>
      <c r="Y365" s="820"/>
      <c r="Z365" s="820"/>
      <c r="AA365" s="820"/>
      <c r="AB365" s="820"/>
      <c r="AC365" s="820"/>
      <c r="AD365" s="820"/>
      <c r="AE365" s="820"/>
      <c r="AF365" s="820"/>
      <c r="AG365" s="820"/>
      <c r="AH365" s="820"/>
      <c r="AI365" s="820"/>
      <c r="AJ365" s="820"/>
      <c r="AK365" s="2768"/>
      <c r="AL365" s="1747"/>
    </row>
    <row r="366" spans="1:38" ht="30" customHeight="1">
      <c r="A366" s="2767"/>
      <c r="B366" s="2762"/>
      <c r="C366" s="638"/>
      <c r="D366" s="820"/>
      <c r="E366" s="820"/>
      <c r="F366" s="820"/>
      <c r="G366" s="820"/>
      <c r="H366" s="820"/>
      <c r="I366" s="820"/>
      <c r="J366" s="820"/>
      <c r="K366" s="820"/>
      <c r="L366" s="820"/>
      <c r="M366" s="820"/>
      <c r="N366" s="820"/>
      <c r="O366" s="820"/>
      <c r="P366" s="820"/>
      <c r="Q366" s="820"/>
      <c r="R366" s="820"/>
      <c r="S366" s="820"/>
      <c r="T366" s="820"/>
      <c r="U366" s="820"/>
      <c r="V366" s="820"/>
      <c r="W366" s="820"/>
      <c r="X366" s="820"/>
      <c r="Y366" s="820"/>
      <c r="Z366" s="820"/>
      <c r="AA366" s="820"/>
      <c r="AB366" s="820"/>
      <c r="AC366" s="820"/>
      <c r="AD366" s="820"/>
      <c r="AE366" s="820"/>
      <c r="AF366" s="820"/>
      <c r="AG366" s="820"/>
      <c r="AH366" s="820"/>
      <c r="AI366" s="820"/>
      <c r="AJ366" s="820"/>
      <c r="AK366" s="2768"/>
      <c r="AL366" s="1747"/>
    </row>
    <row r="367" spans="1:38" ht="30" customHeight="1">
      <c r="A367" s="2767"/>
      <c r="B367" s="2762"/>
      <c r="C367" s="638"/>
      <c r="D367" s="820"/>
      <c r="E367" s="820"/>
      <c r="F367" s="820"/>
      <c r="G367" s="820"/>
      <c r="H367" s="820"/>
      <c r="I367" s="820"/>
      <c r="J367" s="820"/>
      <c r="K367" s="820"/>
      <c r="L367" s="820"/>
      <c r="M367" s="820"/>
      <c r="N367" s="820"/>
      <c r="O367" s="820"/>
      <c r="P367" s="820"/>
      <c r="Q367" s="820"/>
      <c r="R367" s="820"/>
      <c r="S367" s="820"/>
      <c r="T367" s="820"/>
      <c r="U367" s="820"/>
      <c r="V367" s="820"/>
      <c r="W367" s="820"/>
      <c r="X367" s="820"/>
      <c r="Y367" s="820"/>
      <c r="Z367" s="820"/>
      <c r="AA367" s="820"/>
      <c r="AB367" s="820"/>
      <c r="AC367" s="820"/>
      <c r="AD367" s="820"/>
      <c r="AE367" s="820"/>
      <c r="AF367" s="820"/>
      <c r="AG367" s="820"/>
      <c r="AH367" s="820"/>
      <c r="AI367" s="820"/>
      <c r="AJ367" s="820"/>
      <c r="AK367" s="2768"/>
      <c r="AL367" s="1747"/>
    </row>
    <row r="368" spans="1:38" ht="30" customHeight="1">
      <c r="A368" s="2767"/>
      <c r="B368" s="2762"/>
      <c r="C368" s="638"/>
      <c r="D368" s="820"/>
      <c r="E368" s="820"/>
      <c r="F368" s="820"/>
      <c r="G368" s="820"/>
      <c r="H368" s="820"/>
      <c r="I368" s="820"/>
      <c r="J368" s="820"/>
      <c r="K368" s="820"/>
      <c r="L368" s="820"/>
      <c r="M368" s="820"/>
      <c r="N368" s="820"/>
      <c r="O368" s="820"/>
      <c r="P368" s="820"/>
      <c r="Q368" s="820"/>
      <c r="R368" s="820"/>
      <c r="S368" s="820"/>
      <c r="T368" s="820"/>
      <c r="U368" s="820"/>
      <c r="V368" s="820"/>
      <c r="W368" s="820"/>
      <c r="X368" s="820"/>
      <c r="Y368" s="820"/>
      <c r="Z368" s="820"/>
      <c r="AA368" s="820"/>
      <c r="AB368" s="820"/>
      <c r="AC368" s="820"/>
      <c r="AD368" s="820"/>
      <c r="AE368" s="820"/>
      <c r="AF368" s="820"/>
      <c r="AG368" s="820"/>
      <c r="AH368" s="820"/>
      <c r="AI368" s="820"/>
      <c r="AJ368" s="820"/>
      <c r="AK368" s="2768"/>
      <c r="AL368" s="1747"/>
    </row>
    <row r="369" spans="1:38" ht="30" customHeight="1">
      <c r="A369" s="2767"/>
      <c r="B369" s="2762"/>
      <c r="C369" s="638"/>
      <c r="D369" s="820"/>
      <c r="E369" s="820"/>
      <c r="F369" s="820"/>
      <c r="G369" s="820"/>
      <c r="H369" s="820"/>
      <c r="I369" s="820"/>
      <c r="J369" s="820"/>
      <c r="K369" s="820"/>
      <c r="L369" s="820"/>
      <c r="M369" s="820"/>
      <c r="N369" s="820"/>
      <c r="O369" s="820"/>
      <c r="P369" s="820"/>
      <c r="Q369" s="820"/>
      <c r="R369" s="820"/>
      <c r="S369" s="820"/>
      <c r="T369" s="820"/>
      <c r="U369" s="820"/>
      <c r="V369" s="820"/>
      <c r="W369" s="820"/>
      <c r="X369" s="820"/>
      <c r="Y369" s="820"/>
      <c r="Z369" s="820"/>
      <c r="AA369" s="820"/>
      <c r="AB369" s="820"/>
      <c r="AC369" s="820"/>
      <c r="AD369" s="820"/>
      <c r="AE369" s="820"/>
      <c r="AF369" s="820"/>
      <c r="AG369" s="820"/>
      <c r="AH369" s="820"/>
      <c r="AI369" s="820"/>
      <c r="AJ369" s="820"/>
      <c r="AK369" s="2768"/>
      <c r="AL369" s="1747"/>
    </row>
    <row r="370" spans="1:38" ht="30" customHeight="1">
      <c r="A370" s="2767"/>
      <c r="B370" s="2762"/>
      <c r="C370" s="638"/>
      <c r="D370" s="820"/>
      <c r="E370" s="820"/>
      <c r="F370" s="820"/>
      <c r="G370" s="820"/>
      <c r="H370" s="820"/>
      <c r="I370" s="820"/>
      <c r="J370" s="820"/>
      <c r="K370" s="820"/>
      <c r="L370" s="820"/>
      <c r="M370" s="820"/>
      <c r="N370" s="820"/>
      <c r="O370" s="820"/>
      <c r="P370" s="820"/>
      <c r="Q370" s="820"/>
      <c r="R370" s="820"/>
      <c r="S370" s="820"/>
      <c r="T370" s="820"/>
      <c r="U370" s="820"/>
      <c r="V370" s="820"/>
      <c r="W370" s="820"/>
      <c r="X370" s="820"/>
      <c r="Y370" s="820"/>
      <c r="Z370" s="820"/>
      <c r="AA370" s="820"/>
      <c r="AB370" s="820"/>
      <c r="AC370" s="820"/>
      <c r="AD370" s="820"/>
      <c r="AE370" s="820"/>
      <c r="AF370" s="820"/>
      <c r="AG370" s="820"/>
      <c r="AH370" s="820"/>
      <c r="AI370" s="820"/>
      <c r="AJ370" s="820"/>
      <c r="AK370" s="2768"/>
      <c r="AL370" s="1747"/>
    </row>
    <row r="371" spans="1:38" ht="30" customHeight="1">
      <c r="A371" s="2767"/>
      <c r="B371" s="2762"/>
      <c r="C371" s="638"/>
      <c r="D371" s="820"/>
      <c r="E371" s="820"/>
      <c r="F371" s="820"/>
      <c r="G371" s="820"/>
      <c r="H371" s="820"/>
      <c r="I371" s="820"/>
      <c r="J371" s="820"/>
      <c r="K371" s="820"/>
      <c r="L371" s="820"/>
      <c r="M371" s="820"/>
      <c r="N371" s="820"/>
      <c r="O371" s="820"/>
      <c r="P371" s="820"/>
      <c r="Q371" s="820"/>
      <c r="R371" s="820"/>
      <c r="S371" s="820"/>
      <c r="T371" s="820"/>
      <c r="U371" s="820"/>
      <c r="V371" s="820"/>
      <c r="W371" s="820"/>
      <c r="X371" s="820"/>
      <c r="Y371" s="820"/>
      <c r="Z371" s="820"/>
      <c r="AA371" s="820"/>
      <c r="AB371" s="820"/>
      <c r="AC371" s="820"/>
      <c r="AD371" s="820"/>
      <c r="AE371" s="820"/>
      <c r="AF371" s="820"/>
      <c r="AG371" s="820"/>
      <c r="AH371" s="820"/>
      <c r="AI371" s="820"/>
      <c r="AJ371" s="820"/>
      <c r="AK371" s="2768"/>
      <c r="AL371" s="1747"/>
    </row>
    <row r="372" spans="1:38" ht="30" customHeight="1">
      <c r="A372" s="2767"/>
      <c r="B372" s="2762"/>
      <c r="C372" s="638"/>
      <c r="D372" s="820"/>
      <c r="E372" s="820"/>
      <c r="F372" s="820"/>
      <c r="G372" s="820"/>
      <c r="H372" s="820"/>
      <c r="I372" s="820"/>
      <c r="J372" s="820"/>
      <c r="K372" s="820"/>
      <c r="L372" s="820"/>
      <c r="M372" s="820"/>
      <c r="N372" s="820"/>
      <c r="O372" s="820"/>
      <c r="P372" s="820"/>
      <c r="Q372" s="820"/>
      <c r="R372" s="820"/>
      <c r="S372" s="820"/>
      <c r="T372" s="820"/>
      <c r="U372" s="820"/>
      <c r="V372" s="820"/>
      <c r="W372" s="820"/>
      <c r="X372" s="820"/>
      <c r="Y372" s="820"/>
      <c r="Z372" s="820"/>
      <c r="AA372" s="820"/>
      <c r="AB372" s="820"/>
      <c r="AC372" s="820"/>
      <c r="AD372" s="820"/>
      <c r="AE372" s="820"/>
      <c r="AF372" s="820"/>
      <c r="AG372" s="820"/>
      <c r="AH372" s="820"/>
      <c r="AI372" s="820"/>
      <c r="AJ372" s="820"/>
      <c r="AK372" s="2768"/>
      <c r="AL372" s="1747"/>
    </row>
    <row r="373" spans="1:38" ht="30" customHeight="1">
      <c r="A373" s="2767"/>
      <c r="B373" s="2762"/>
      <c r="C373" s="638"/>
      <c r="D373" s="820"/>
      <c r="E373" s="820"/>
      <c r="F373" s="820"/>
      <c r="G373" s="820"/>
      <c r="H373" s="820"/>
      <c r="I373" s="820"/>
      <c r="J373" s="820"/>
      <c r="K373" s="820"/>
      <c r="L373" s="820"/>
      <c r="M373" s="820"/>
      <c r="N373" s="820"/>
      <c r="O373" s="820"/>
      <c r="P373" s="820"/>
      <c r="Q373" s="820"/>
      <c r="R373" s="820"/>
      <c r="S373" s="820"/>
      <c r="T373" s="820"/>
      <c r="U373" s="820"/>
      <c r="V373" s="820"/>
      <c r="W373" s="820"/>
      <c r="X373" s="820"/>
      <c r="Y373" s="820"/>
      <c r="Z373" s="820"/>
      <c r="AA373" s="820"/>
      <c r="AB373" s="820"/>
      <c r="AC373" s="820"/>
      <c r="AD373" s="820"/>
      <c r="AE373" s="820"/>
      <c r="AF373" s="820"/>
      <c r="AG373" s="820"/>
      <c r="AH373" s="820"/>
      <c r="AI373" s="820"/>
      <c r="AJ373" s="820"/>
      <c r="AK373" s="2768"/>
      <c r="AL373" s="1747"/>
    </row>
    <row r="374" spans="1:38" ht="30" customHeight="1">
      <c r="A374" s="2767"/>
      <c r="B374" s="2762"/>
      <c r="C374" s="638"/>
      <c r="D374" s="820"/>
      <c r="E374" s="820"/>
      <c r="F374" s="820"/>
      <c r="G374" s="820"/>
      <c r="H374" s="820"/>
      <c r="I374" s="820"/>
      <c r="J374" s="820"/>
      <c r="K374" s="820"/>
      <c r="L374" s="820"/>
      <c r="M374" s="820"/>
      <c r="N374" s="820"/>
      <c r="O374" s="820"/>
      <c r="P374" s="820"/>
      <c r="Q374" s="820"/>
      <c r="R374" s="820"/>
      <c r="S374" s="820"/>
      <c r="T374" s="820"/>
      <c r="U374" s="820"/>
      <c r="V374" s="820"/>
      <c r="W374" s="820"/>
      <c r="X374" s="820"/>
      <c r="Y374" s="820"/>
      <c r="Z374" s="820"/>
      <c r="AA374" s="820"/>
      <c r="AB374" s="820"/>
      <c r="AC374" s="820"/>
      <c r="AD374" s="820"/>
      <c r="AE374" s="820"/>
      <c r="AF374" s="820"/>
      <c r="AG374" s="820"/>
      <c r="AH374" s="820"/>
      <c r="AI374" s="820"/>
      <c r="AJ374" s="820"/>
      <c r="AK374" s="2768"/>
      <c r="AL374" s="1747"/>
    </row>
    <row r="375" spans="1:38" ht="30" customHeight="1">
      <c r="A375" s="2767"/>
      <c r="B375" s="2762"/>
      <c r="C375" s="638"/>
      <c r="D375" s="820"/>
      <c r="E375" s="820"/>
      <c r="F375" s="820"/>
      <c r="G375" s="820"/>
      <c r="H375" s="820"/>
      <c r="I375" s="820"/>
      <c r="J375" s="820"/>
      <c r="K375" s="820"/>
      <c r="L375" s="820"/>
      <c r="M375" s="820"/>
      <c r="N375" s="820"/>
      <c r="O375" s="820"/>
      <c r="P375" s="820"/>
      <c r="Q375" s="820"/>
      <c r="R375" s="820"/>
      <c r="S375" s="820"/>
      <c r="T375" s="820"/>
      <c r="U375" s="820"/>
      <c r="V375" s="820"/>
      <c r="W375" s="820"/>
      <c r="X375" s="820"/>
      <c r="Y375" s="820"/>
      <c r="Z375" s="820"/>
      <c r="AA375" s="820"/>
      <c r="AB375" s="820"/>
      <c r="AC375" s="820"/>
      <c r="AD375" s="820"/>
      <c r="AE375" s="820"/>
      <c r="AF375" s="820"/>
      <c r="AG375" s="820"/>
      <c r="AH375" s="820"/>
      <c r="AI375" s="820"/>
      <c r="AJ375" s="820"/>
      <c r="AK375" s="2768"/>
      <c r="AL375" s="1747"/>
    </row>
    <row r="376" spans="1:38" ht="30" customHeight="1">
      <c r="A376" s="2767"/>
      <c r="B376" s="2762"/>
      <c r="C376" s="638"/>
      <c r="D376" s="820"/>
      <c r="E376" s="820"/>
      <c r="F376" s="820"/>
      <c r="G376" s="820"/>
      <c r="H376" s="820"/>
      <c r="I376" s="820"/>
      <c r="J376" s="820"/>
      <c r="K376" s="820"/>
      <c r="L376" s="820"/>
      <c r="M376" s="820"/>
      <c r="N376" s="820"/>
      <c r="O376" s="820"/>
      <c r="P376" s="820"/>
      <c r="Q376" s="820"/>
      <c r="R376" s="820"/>
      <c r="S376" s="820"/>
      <c r="T376" s="820"/>
      <c r="U376" s="820"/>
      <c r="V376" s="820"/>
      <c r="W376" s="820"/>
      <c r="X376" s="820"/>
      <c r="Y376" s="820"/>
      <c r="Z376" s="820"/>
      <c r="AA376" s="820"/>
      <c r="AB376" s="820"/>
      <c r="AC376" s="820"/>
      <c r="AD376" s="820"/>
      <c r="AE376" s="820"/>
      <c r="AF376" s="820"/>
      <c r="AG376" s="820"/>
      <c r="AH376" s="820"/>
      <c r="AI376" s="820"/>
      <c r="AJ376" s="820"/>
      <c r="AK376" s="2768"/>
      <c r="AL376" s="1747"/>
    </row>
    <row r="377" spans="1:38" ht="30" customHeight="1">
      <c r="A377" s="2767"/>
      <c r="B377" s="2762"/>
      <c r="C377" s="638"/>
      <c r="D377" s="820"/>
      <c r="E377" s="820"/>
      <c r="F377" s="820"/>
      <c r="G377" s="820"/>
      <c r="H377" s="820"/>
      <c r="I377" s="820"/>
      <c r="J377" s="820"/>
      <c r="K377" s="820"/>
      <c r="L377" s="820"/>
      <c r="M377" s="820"/>
      <c r="N377" s="820"/>
      <c r="O377" s="820"/>
      <c r="P377" s="820"/>
      <c r="Q377" s="820"/>
      <c r="R377" s="820"/>
      <c r="S377" s="820"/>
      <c r="T377" s="820"/>
      <c r="U377" s="820"/>
      <c r="V377" s="820"/>
      <c r="W377" s="820"/>
      <c r="X377" s="820"/>
      <c r="Y377" s="820"/>
      <c r="Z377" s="820"/>
      <c r="AA377" s="820"/>
      <c r="AB377" s="820"/>
      <c r="AC377" s="820"/>
      <c r="AD377" s="820"/>
      <c r="AE377" s="820"/>
      <c r="AF377" s="820"/>
      <c r="AG377" s="820"/>
      <c r="AH377" s="820"/>
      <c r="AI377" s="820"/>
      <c r="AJ377" s="820"/>
      <c r="AK377" s="2768"/>
      <c r="AL377" s="1747"/>
    </row>
    <row r="378" spans="1:38" ht="30" customHeight="1">
      <c r="A378" s="2767"/>
      <c r="B378" s="2762"/>
      <c r="C378" s="638"/>
      <c r="D378" s="820"/>
      <c r="E378" s="820"/>
      <c r="F378" s="820"/>
      <c r="G378" s="820"/>
      <c r="H378" s="820"/>
      <c r="I378" s="820"/>
      <c r="J378" s="820"/>
      <c r="K378" s="820"/>
      <c r="L378" s="820"/>
      <c r="M378" s="820"/>
      <c r="N378" s="820"/>
      <c r="O378" s="820"/>
      <c r="P378" s="820"/>
      <c r="Q378" s="820"/>
      <c r="R378" s="820"/>
      <c r="S378" s="820"/>
      <c r="T378" s="820"/>
      <c r="U378" s="820"/>
      <c r="V378" s="820"/>
      <c r="W378" s="820"/>
      <c r="X378" s="820"/>
      <c r="Y378" s="820"/>
      <c r="Z378" s="820"/>
      <c r="AA378" s="820"/>
      <c r="AB378" s="820"/>
      <c r="AC378" s="820"/>
      <c r="AD378" s="820"/>
      <c r="AE378" s="820"/>
      <c r="AF378" s="820"/>
      <c r="AG378" s="820"/>
      <c r="AH378" s="820"/>
      <c r="AI378" s="820"/>
      <c r="AJ378" s="820"/>
      <c r="AK378" s="2768"/>
      <c r="AL378" s="1747"/>
    </row>
    <row r="379" spans="1:38" ht="30" customHeight="1">
      <c r="A379" s="2767"/>
      <c r="B379" s="2762"/>
      <c r="C379" s="638"/>
      <c r="D379" s="820"/>
      <c r="E379" s="820"/>
      <c r="F379" s="820"/>
      <c r="G379" s="820"/>
      <c r="H379" s="820"/>
      <c r="I379" s="820"/>
      <c r="J379" s="820"/>
      <c r="K379" s="820"/>
      <c r="L379" s="820"/>
      <c r="M379" s="820"/>
      <c r="N379" s="820"/>
      <c r="O379" s="820"/>
      <c r="P379" s="820"/>
      <c r="Q379" s="820"/>
      <c r="R379" s="820"/>
      <c r="S379" s="820"/>
      <c r="T379" s="820"/>
      <c r="U379" s="820"/>
      <c r="V379" s="820"/>
      <c r="W379" s="820"/>
      <c r="X379" s="820"/>
      <c r="Y379" s="820"/>
      <c r="Z379" s="820"/>
      <c r="AA379" s="820"/>
      <c r="AB379" s="820"/>
      <c r="AC379" s="820"/>
      <c r="AD379" s="820"/>
      <c r="AE379" s="820"/>
      <c r="AF379" s="820"/>
      <c r="AG379" s="820"/>
      <c r="AH379" s="820"/>
      <c r="AI379" s="820"/>
      <c r="AJ379" s="820"/>
      <c r="AK379" s="2768"/>
      <c r="AL379" s="1747"/>
    </row>
    <row r="380" spans="1:38" ht="30" customHeight="1">
      <c r="A380" s="2767"/>
      <c r="B380" s="2762"/>
      <c r="C380" s="638"/>
      <c r="D380" s="820"/>
      <c r="E380" s="820"/>
      <c r="F380" s="820"/>
      <c r="G380" s="820"/>
      <c r="H380" s="820"/>
      <c r="I380" s="820"/>
      <c r="J380" s="820"/>
      <c r="K380" s="820"/>
      <c r="L380" s="820"/>
      <c r="M380" s="820"/>
      <c r="N380" s="820"/>
      <c r="O380" s="820"/>
      <c r="P380" s="820"/>
      <c r="Q380" s="820"/>
      <c r="R380" s="820"/>
      <c r="S380" s="820"/>
      <c r="T380" s="820"/>
      <c r="U380" s="820"/>
      <c r="V380" s="820"/>
      <c r="W380" s="820"/>
      <c r="X380" s="820"/>
      <c r="Y380" s="820"/>
      <c r="Z380" s="820"/>
      <c r="AA380" s="820"/>
      <c r="AB380" s="820"/>
      <c r="AC380" s="820"/>
      <c r="AD380" s="820"/>
      <c r="AE380" s="820"/>
      <c r="AF380" s="820"/>
      <c r="AG380" s="820"/>
      <c r="AH380" s="820"/>
      <c r="AI380" s="820"/>
      <c r="AJ380" s="820"/>
      <c r="AK380" s="2768"/>
      <c r="AL380" s="1747"/>
    </row>
    <row r="381" spans="1:38" ht="30" customHeight="1">
      <c r="A381" s="2767"/>
      <c r="B381" s="2762"/>
      <c r="C381" s="638"/>
      <c r="D381" s="820"/>
      <c r="E381" s="820"/>
      <c r="F381" s="820"/>
      <c r="G381" s="820"/>
      <c r="H381" s="820"/>
      <c r="I381" s="820"/>
      <c r="J381" s="820"/>
      <c r="K381" s="820"/>
      <c r="L381" s="820"/>
      <c r="M381" s="820"/>
      <c r="N381" s="820"/>
      <c r="O381" s="820"/>
      <c r="P381" s="820"/>
      <c r="Q381" s="820"/>
      <c r="R381" s="820"/>
      <c r="S381" s="820"/>
      <c r="T381" s="820"/>
      <c r="U381" s="820"/>
      <c r="V381" s="820"/>
      <c r="W381" s="820"/>
      <c r="X381" s="820"/>
      <c r="Y381" s="820"/>
      <c r="Z381" s="820"/>
      <c r="AA381" s="820"/>
      <c r="AB381" s="820"/>
      <c r="AC381" s="820"/>
      <c r="AD381" s="820"/>
      <c r="AE381" s="820"/>
      <c r="AF381" s="820"/>
      <c r="AG381" s="820"/>
      <c r="AH381" s="820"/>
      <c r="AI381" s="820"/>
      <c r="AJ381" s="820"/>
      <c r="AK381" s="2768"/>
      <c r="AL381" s="1747"/>
    </row>
    <row r="382" spans="1:38" ht="30" customHeight="1">
      <c r="A382" s="2767"/>
      <c r="B382" s="2762"/>
      <c r="C382" s="638"/>
      <c r="D382" s="820"/>
      <c r="E382" s="820"/>
      <c r="F382" s="820"/>
      <c r="G382" s="820"/>
      <c r="H382" s="820"/>
      <c r="I382" s="820"/>
      <c r="J382" s="820"/>
      <c r="K382" s="820"/>
      <c r="L382" s="820"/>
      <c r="M382" s="820"/>
      <c r="N382" s="820"/>
      <c r="O382" s="820"/>
      <c r="P382" s="820"/>
      <c r="Q382" s="820"/>
      <c r="R382" s="820"/>
      <c r="S382" s="820"/>
      <c r="T382" s="820"/>
      <c r="U382" s="820"/>
      <c r="V382" s="820"/>
      <c r="W382" s="820"/>
      <c r="X382" s="820"/>
      <c r="Y382" s="820"/>
      <c r="Z382" s="820"/>
      <c r="AA382" s="820"/>
      <c r="AB382" s="820"/>
      <c r="AC382" s="820"/>
      <c r="AD382" s="820"/>
      <c r="AE382" s="820"/>
      <c r="AF382" s="820"/>
      <c r="AG382" s="820"/>
      <c r="AH382" s="820"/>
      <c r="AI382" s="820"/>
      <c r="AJ382" s="820"/>
      <c r="AK382" s="2768"/>
      <c r="AL382" s="1747"/>
    </row>
    <row r="383" spans="1:38" ht="30" customHeight="1">
      <c r="A383" s="2767"/>
      <c r="B383" s="2762"/>
      <c r="C383" s="638"/>
      <c r="D383" s="820"/>
      <c r="E383" s="820"/>
      <c r="F383" s="820"/>
      <c r="G383" s="820"/>
      <c r="H383" s="820"/>
      <c r="I383" s="820"/>
      <c r="J383" s="820"/>
      <c r="K383" s="820"/>
      <c r="L383" s="820"/>
      <c r="M383" s="820"/>
      <c r="N383" s="820"/>
      <c r="O383" s="820"/>
      <c r="P383" s="820"/>
      <c r="Q383" s="820"/>
      <c r="R383" s="820"/>
      <c r="S383" s="820"/>
      <c r="T383" s="820"/>
      <c r="U383" s="820"/>
      <c r="V383" s="820"/>
      <c r="W383" s="820"/>
      <c r="X383" s="820"/>
      <c r="Y383" s="820"/>
      <c r="Z383" s="820"/>
      <c r="AA383" s="820"/>
      <c r="AB383" s="820"/>
      <c r="AC383" s="820"/>
      <c r="AD383" s="820"/>
      <c r="AE383" s="820"/>
      <c r="AF383" s="820"/>
      <c r="AG383" s="820"/>
      <c r="AH383" s="820"/>
      <c r="AI383" s="820"/>
      <c r="AJ383" s="820"/>
      <c r="AK383" s="2768"/>
      <c r="AL383" s="1747"/>
    </row>
    <row r="384" spans="1:38" ht="30" customHeight="1">
      <c r="A384" s="2767"/>
      <c r="B384" s="2762"/>
      <c r="C384" s="638"/>
      <c r="D384" s="820"/>
      <c r="E384" s="820"/>
      <c r="F384" s="820"/>
      <c r="G384" s="820"/>
      <c r="H384" s="820"/>
      <c r="I384" s="820"/>
      <c r="J384" s="820"/>
      <c r="K384" s="820"/>
      <c r="L384" s="820"/>
      <c r="M384" s="820"/>
      <c r="N384" s="820"/>
      <c r="O384" s="820"/>
      <c r="P384" s="820"/>
      <c r="Q384" s="820"/>
      <c r="R384" s="820"/>
      <c r="S384" s="820"/>
      <c r="T384" s="820"/>
      <c r="U384" s="820"/>
      <c r="V384" s="820"/>
      <c r="W384" s="820"/>
      <c r="X384" s="820"/>
      <c r="Y384" s="820"/>
      <c r="Z384" s="820"/>
      <c r="AA384" s="820"/>
      <c r="AB384" s="820"/>
      <c r="AC384" s="820"/>
      <c r="AD384" s="820"/>
      <c r="AE384" s="820"/>
      <c r="AF384" s="820"/>
      <c r="AG384" s="820"/>
      <c r="AH384" s="820"/>
      <c r="AI384" s="820"/>
      <c r="AJ384" s="820"/>
      <c r="AK384" s="2768"/>
      <c r="AL384" s="1747"/>
    </row>
    <row r="385" spans="1:38" ht="30" customHeight="1">
      <c r="A385" s="2767"/>
      <c r="B385" s="2762"/>
      <c r="C385" s="638"/>
      <c r="D385" s="820"/>
      <c r="E385" s="820"/>
      <c r="F385" s="820"/>
      <c r="G385" s="820"/>
      <c r="H385" s="820"/>
      <c r="I385" s="820"/>
      <c r="J385" s="820"/>
      <c r="K385" s="820"/>
      <c r="L385" s="820"/>
      <c r="M385" s="820"/>
      <c r="N385" s="820"/>
      <c r="O385" s="820"/>
      <c r="P385" s="820"/>
      <c r="Q385" s="820"/>
      <c r="R385" s="820"/>
      <c r="S385" s="820"/>
      <c r="T385" s="820"/>
      <c r="U385" s="820"/>
      <c r="V385" s="820"/>
      <c r="W385" s="820"/>
      <c r="X385" s="820"/>
      <c r="Y385" s="820"/>
      <c r="Z385" s="820"/>
      <c r="AA385" s="820"/>
      <c r="AB385" s="820"/>
      <c r="AC385" s="820"/>
      <c r="AD385" s="820"/>
      <c r="AE385" s="820"/>
      <c r="AF385" s="820"/>
      <c r="AG385" s="820"/>
      <c r="AH385" s="820"/>
      <c r="AI385" s="820"/>
      <c r="AJ385" s="820"/>
      <c r="AK385" s="2768"/>
      <c r="AL385" s="1747"/>
    </row>
    <row r="386" spans="1:38" ht="30" customHeight="1">
      <c r="A386" s="2767"/>
      <c r="B386" s="2762"/>
      <c r="C386" s="638"/>
      <c r="D386" s="820"/>
      <c r="E386" s="820"/>
      <c r="F386" s="820"/>
      <c r="G386" s="820"/>
      <c r="H386" s="820"/>
      <c r="I386" s="820"/>
      <c r="J386" s="820"/>
      <c r="K386" s="820"/>
      <c r="L386" s="820"/>
      <c r="M386" s="820"/>
      <c r="N386" s="820"/>
      <c r="O386" s="820"/>
      <c r="P386" s="820"/>
      <c r="Q386" s="820"/>
      <c r="R386" s="820"/>
      <c r="S386" s="820"/>
      <c r="T386" s="820"/>
      <c r="U386" s="820"/>
      <c r="V386" s="820"/>
      <c r="W386" s="820"/>
      <c r="X386" s="820"/>
      <c r="Y386" s="820"/>
      <c r="Z386" s="820"/>
      <c r="AA386" s="820"/>
      <c r="AB386" s="820"/>
      <c r="AC386" s="820"/>
      <c r="AD386" s="820"/>
      <c r="AE386" s="820"/>
      <c r="AF386" s="820"/>
      <c r="AG386" s="820"/>
      <c r="AH386" s="820"/>
      <c r="AI386" s="820"/>
      <c r="AJ386" s="820"/>
      <c r="AK386" s="2768"/>
      <c r="AL386" s="1747"/>
    </row>
    <row r="387" spans="1:38" ht="30" customHeight="1">
      <c r="A387" s="2767"/>
      <c r="B387" s="2762"/>
      <c r="C387" s="638"/>
      <c r="D387" s="820"/>
      <c r="E387" s="820"/>
      <c r="F387" s="820"/>
      <c r="G387" s="820"/>
      <c r="H387" s="820"/>
      <c r="I387" s="820"/>
      <c r="J387" s="820"/>
      <c r="K387" s="820"/>
      <c r="L387" s="820"/>
      <c r="M387" s="820"/>
      <c r="N387" s="820"/>
      <c r="O387" s="820"/>
      <c r="P387" s="820"/>
      <c r="Q387" s="820"/>
      <c r="R387" s="820"/>
      <c r="S387" s="820"/>
      <c r="T387" s="820"/>
      <c r="U387" s="820"/>
      <c r="V387" s="820"/>
      <c r="W387" s="820"/>
      <c r="X387" s="820"/>
      <c r="Y387" s="820"/>
      <c r="Z387" s="820"/>
      <c r="AA387" s="820"/>
      <c r="AB387" s="820"/>
      <c r="AC387" s="820"/>
      <c r="AD387" s="820"/>
      <c r="AE387" s="820"/>
      <c r="AF387" s="820"/>
      <c r="AG387" s="820"/>
      <c r="AH387" s="820"/>
      <c r="AI387" s="820"/>
      <c r="AJ387" s="820"/>
      <c r="AK387" s="2768"/>
      <c r="AL387" s="1747"/>
    </row>
    <row r="388" spans="1:38" ht="30" customHeight="1">
      <c r="A388" s="2767"/>
      <c r="B388" s="2762"/>
      <c r="C388" s="638"/>
      <c r="D388" s="820"/>
      <c r="E388" s="820"/>
      <c r="F388" s="820"/>
      <c r="G388" s="820"/>
      <c r="H388" s="820"/>
      <c r="I388" s="820"/>
      <c r="J388" s="820"/>
      <c r="K388" s="820"/>
      <c r="L388" s="820"/>
      <c r="M388" s="820"/>
      <c r="N388" s="820"/>
      <c r="O388" s="820"/>
      <c r="P388" s="820"/>
      <c r="Q388" s="820"/>
      <c r="R388" s="820"/>
      <c r="S388" s="820"/>
      <c r="T388" s="820"/>
      <c r="U388" s="820"/>
      <c r="V388" s="820"/>
      <c r="W388" s="820"/>
      <c r="X388" s="820"/>
      <c r="Y388" s="820"/>
      <c r="Z388" s="820"/>
      <c r="AA388" s="820"/>
      <c r="AB388" s="820"/>
      <c r="AC388" s="820"/>
      <c r="AD388" s="820"/>
      <c r="AE388" s="820"/>
      <c r="AF388" s="820"/>
      <c r="AG388" s="820"/>
      <c r="AH388" s="820"/>
      <c r="AI388" s="820"/>
      <c r="AJ388" s="820"/>
      <c r="AK388" s="2768"/>
      <c r="AL388" s="1747"/>
    </row>
    <row r="389" spans="1:38" ht="30" customHeight="1">
      <c r="A389" s="2767"/>
      <c r="B389" s="2762"/>
      <c r="C389" s="638"/>
      <c r="D389" s="820"/>
      <c r="E389" s="820"/>
      <c r="F389" s="820"/>
      <c r="G389" s="820"/>
      <c r="H389" s="820"/>
      <c r="I389" s="820"/>
      <c r="J389" s="820"/>
      <c r="K389" s="820"/>
      <c r="L389" s="820"/>
      <c r="M389" s="820"/>
      <c r="N389" s="820"/>
      <c r="O389" s="820"/>
      <c r="P389" s="820"/>
      <c r="Q389" s="820"/>
      <c r="R389" s="820"/>
      <c r="S389" s="820"/>
      <c r="T389" s="820"/>
      <c r="U389" s="820"/>
      <c r="V389" s="820"/>
      <c r="W389" s="820"/>
      <c r="X389" s="820"/>
      <c r="Y389" s="820"/>
      <c r="Z389" s="820"/>
      <c r="AA389" s="820"/>
      <c r="AB389" s="820"/>
      <c r="AC389" s="820"/>
      <c r="AD389" s="820"/>
      <c r="AE389" s="820"/>
      <c r="AF389" s="820"/>
      <c r="AG389" s="820"/>
      <c r="AH389" s="820"/>
      <c r="AI389" s="820"/>
      <c r="AJ389" s="820"/>
      <c r="AK389" s="2768"/>
      <c r="AL389" s="1747"/>
    </row>
    <row r="390" spans="1:38" ht="30" customHeight="1">
      <c r="A390" s="2767"/>
      <c r="B390" s="2762"/>
      <c r="C390" s="638"/>
      <c r="D390" s="820"/>
      <c r="E390" s="820"/>
      <c r="F390" s="820"/>
      <c r="G390" s="820"/>
      <c r="H390" s="820"/>
      <c r="I390" s="820"/>
      <c r="J390" s="820"/>
      <c r="K390" s="820"/>
      <c r="L390" s="820"/>
      <c r="M390" s="820"/>
      <c r="N390" s="820"/>
      <c r="O390" s="820"/>
      <c r="P390" s="820"/>
      <c r="Q390" s="820"/>
      <c r="R390" s="820"/>
      <c r="S390" s="820"/>
      <c r="T390" s="820"/>
      <c r="U390" s="820"/>
      <c r="V390" s="820"/>
      <c r="W390" s="820"/>
      <c r="X390" s="820"/>
      <c r="Y390" s="820"/>
      <c r="Z390" s="820"/>
      <c r="AA390" s="820"/>
      <c r="AB390" s="820"/>
      <c r="AC390" s="820"/>
      <c r="AD390" s="820"/>
      <c r="AE390" s="820"/>
      <c r="AF390" s="820"/>
      <c r="AG390" s="820"/>
      <c r="AH390" s="820"/>
      <c r="AI390" s="820"/>
      <c r="AJ390" s="820"/>
      <c r="AK390" s="2768"/>
      <c r="AL390" s="1747"/>
    </row>
    <row r="391" spans="1:38" ht="30" customHeight="1">
      <c r="A391" s="2767"/>
      <c r="B391" s="2762"/>
      <c r="C391" s="638"/>
      <c r="D391" s="820"/>
      <c r="E391" s="820"/>
      <c r="F391" s="820"/>
      <c r="G391" s="820"/>
      <c r="H391" s="820"/>
      <c r="I391" s="820"/>
      <c r="J391" s="820"/>
      <c r="K391" s="820"/>
      <c r="L391" s="820"/>
      <c r="M391" s="820"/>
      <c r="N391" s="820"/>
      <c r="O391" s="820"/>
      <c r="P391" s="820"/>
      <c r="Q391" s="820"/>
      <c r="R391" s="820"/>
      <c r="S391" s="820"/>
      <c r="T391" s="820"/>
      <c r="U391" s="820"/>
      <c r="V391" s="820"/>
      <c r="W391" s="820"/>
      <c r="X391" s="820"/>
      <c r="Y391" s="820"/>
      <c r="Z391" s="820"/>
      <c r="AA391" s="820"/>
      <c r="AB391" s="820"/>
      <c r="AC391" s="820"/>
      <c r="AD391" s="820"/>
      <c r="AE391" s="820"/>
      <c r="AF391" s="820"/>
      <c r="AG391" s="820"/>
      <c r="AH391" s="820"/>
      <c r="AI391" s="820"/>
      <c r="AJ391" s="820"/>
      <c r="AK391" s="2768"/>
      <c r="AL391" s="1747"/>
    </row>
    <row r="392" spans="1:38" ht="30" customHeight="1">
      <c r="A392" s="2767"/>
      <c r="B392" s="2762"/>
      <c r="C392" s="638"/>
      <c r="D392" s="820"/>
      <c r="E392" s="820"/>
      <c r="F392" s="820"/>
      <c r="G392" s="820"/>
      <c r="H392" s="820"/>
      <c r="I392" s="820"/>
      <c r="J392" s="820"/>
      <c r="K392" s="820"/>
      <c r="L392" s="820"/>
      <c r="M392" s="820"/>
      <c r="N392" s="820"/>
      <c r="O392" s="820"/>
      <c r="P392" s="820"/>
      <c r="Q392" s="820"/>
      <c r="R392" s="820"/>
      <c r="S392" s="820"/>
      <c r="T392" s="820"/>
      <c r="U392" s="820"/>
      <c r="V392" s="820"/>
      <c r="W392" s="820"/>
      <c r="X392" s="820"/>
      <c r="Y392" s="820"/>
      <c r="Z392" s="820"/>
      <c r="AA392" s="820"/>
      <c r="AB392" s="820"/>
      <c r="AC392" s="820"/>
      <c r="AD392" s="820"/>
      <c r="AE392" s="820"/>
      <c r="AF392" s="820"/>
      <c r="AG392" s="820"/>
      <c r="AH392" s="820"/>
      <c r="AI392" s="820"/>
      <c r="AJ392" s="820"/>
      <c r="AK392" s="2768"/>
      <c r="AL392" s="1747"/>
    </row>
    <row r="393" spans="1:38" ht="30" customHeight="1">
      <c r="A393" s="2767"/>
      <c r="B393" s="2762"/>
      <c r="C393" s="638"/>
      <c r="D393" s="820"/>
      <c r="E393" s="820"/>
      <c r="F393" s="820"/>
      <c r="G393" s="820"/>
      <c r="H393" s="820"/>
      <c r="I393" s="820"/>
      <c r="J393" s="820"/>
      <c r="K393" s="820"/>
      <c r="L393" s="820"/>
      <c r="M393" s="820"/>
      <c r="N393" s="820"/>
      <c r="O393" s="820"/>
      <c r="P393" s="820"/>
      <c r="Q393" s="820"/>
      <c r="R393" s="820"/>
      <c r="S393" s="820"/>
      <c r="T393" s="820"/>
      <c r="U393" s="820"/>
      <c r="V393" s="820"/>
      <c r="W393" s="820"/>
      <c r="X393" s="820"/>
      <c r="Y393" s="820"/>
      <c r="Z393" s="820"/>
      <c r="AA393" s="820"/>
      <c r="AB393" s="820"/>
      <c r="AC393" s="820"/>
      <c r="AD393" s="820"/>
      <c r="AE393" s="820"/>
      <c r="AF393" s="820"/>
      <c r="AG393" s="820"/>
      <c r="AH393" s="820"/>
      <c r="AI393" s="820"/>
      <c r="AJ393" s="820"/>
      <c r="AK393" s="2768"/>
      <c r="AL393" s="1747"/>
    </row>
    <row r="394" spans="1:38" ht="30" customHeight="1">
      <c r="A394" s="2767"/>
      <c r="B394" s="2762"/>
      <c r="C394" s="638"/>
      <c r="D394" s="820"/>
      <c r="E394" s="820"/>
      <c r="F394" s="820"/>
      <c r="G394" s="820"/>
      <c r="H394" s="820"/>
      <c r="I394" s="820"/>
      <c r="J394" s="820"/>
      <c r="K394" s="820"/>
      <c r="L394" s="820"/>
      <c r="M394" s="820"/>
      <c r="N394" s="820"/>
      <c r="O394" s="820"/>
      <c r="P394" s="820"/>
      <c r="Q394" s="820"/>
      <c r="R394" s="820"/>
      <c r="S394" s="820"/>
      <c r="T394" s="820"/>
      <c r="U394" s="820"/>
      <c r="V394" s="820"/>
      <c r="W394" s="820"/>
      <c r="X394" s="820"/>
      <c r="Y394" s="820"/>
      <c r="Z394" s="820"/>
      <c r="AA394" s="820"/>
      <c r="AB394" s="820"/>
      <c r="AC394" s="820"/>
      <c r="AD394" s="820"/>
      <c r="AE394" s="820"/>
      <c r="AF394" s="820"/>
      <c r="AG394" s="820"/>
      <c r="AH394" s="820"/>
      <c r="AI394" s="820"/>
      <c r="AJ394" s="820"/>
      <c r="AK394" s="2768"/>
      <c r="AL394" s="1747"/>
    </row>
    <row r="395" spans="1:38" ht="30" customHeight="1">
      <c r="A395" s="2767"/>
      <c r="B395" s="2762"/>
      <c r="C395" s="638"/>
      <c r="D395" s="820"/>
      <c r="E395" s="820"/>
      <c r="F395" s="820"/>
      <c r="G395" s="820"/>
      <c r="H395" s="820"/>
      <c r="I395" s="820"/>
      <c r="J395" s="820"/>
      <c r="K395" s="820"/>
      <c r="L395" s="820"/>
      <c r="M395" s="820"/>
      <c r="N395" s="820"/>
      <c r="O395" s="820"/>
      <c r="P395" s="820"/>
      <c r="Q395" s="820"/>
      <c r="R395" s="820"/>
      <c r="S395" s="820"/>
      <c r="T395" s="820"/>
      <c r="U395" s="820"/>
      <c r="V395" s="820"/>
      <c r="W395" s="820"/>
      <c r="X395" s="820"/>
      <c r="Y395" s="820"/>
      <c r="Z395" s="820"/>
      <c r="AA395" s="820"/>
      <c r="AB395" s="820"/>
      <c r="AC395" s="820"/>
      <c r="AD395" s="820"/>
      <c r="AE395" s="820"/>
      <c r="AF395" s="820"/>
      <c r="AG395" s="820"/>
      <c r="AH395" s="820"/>
      <c r="AI395" s="820"/>
      <c r="AJ395" s="820"/>
      <c r="AK395" s="2768"/>
      <c r="AL395" s="1747"/>
    </row>
    <row r="396" spans="1:38" ht="30" customHeight="1">
      <c r="A396" s="2767"/>
      <c r="B396" s="2762"/>
      <c r="C396" s="638"/>
      <c r="D396" s="820"/>
      <c r="E396" s="820"/>
      <c r="F396" s="820"/>
      <c r="G396" s="820"/>
      <c r="H396" s="820"/>
      <c r="I396" s="820"/>
      <c r="J396" s="820"/>
      <c r="K396" s="820"/>
      <c r="L396" s="820"/>
      <c r="M396" s="820"/>
      <c r="N396" s="820"/>
      <c r="O396" s="820"/>
      <c r="P396" s="820"/>
      <c r="Q396" s="820"/>
      <c r="R396" s="820"/>
      <c r="S396" s="820"/>
      <c r="T396" s="820"/>
      <c r="U396" s="820"/>
      <c r="V396" s="820"/>
      <c r="W396" s="820"/>
      <c r="X396" s="820"/>
      <c r="Y396" s="820"/>
      <c r="Z396" s="820"/>
      <c r="AA396" s="820"/>
      <c r="AB396" s="820"/>
      <c r="AC396" s="820"/>
      <c r="AD396" s="820"/>
      <c r="AE396" s="820"/>
      <c r="AF396" s="820"/>
      <c r="AG396" s="820"/>
      <c r="AH396" s="820"/>
      <c r="AI396" s="820"/>
      <c r="AJ396" s="820"/>
      <c r="AK396" s="2768"/>
      <c r="AL396" s="1747"/>
    </row>
    <row r="397" spans="1:38" ht="30" customHeight="1">
      <c r="A397" s="2767"/>
      <c r="B397" s="2762"/>
      <c r="C397" s="638"/>
      <c r="D397" s="820"/>
      <c r="E397" s="820"/>
      <c r="F397" s="820"/>
      <c r="G397" s="820"/>
      <c r="H397" s="820"/>
      <c r="I397" s="820"/>
      <c r="J397" s="820"/>
      <c r="K397" s="820"/>
      <c r="L397" s="820"/>
      <c r="M397" s="820"/>
      <c r="N397" s="820"/>
      <c r="O397" s="820"/>
      <c r="P397" s="820"/>
      <c r="Q397" s="820"/>
      <c r="R397" s="820"/>
      <c r="S397" s="820"/>
      <c r="T397" s="820"/>
      <c r="U397" s="820"/>
      <c r="V397" s="820"/>
      <c r="W397" s="820"/>
      <c r="X397" s="820"/>
      <c r="Y397" s="820"/>
      <c r="Z397" s="820"/>
      <c r="AA397" s="820"/>
      <c r="AB397" s="820"/>
      <c r="AC397" s="820"/>
      <c r="AD397" s="820"/>
      <c r="AE397" s="820"/>
      <c r="AF397" s="820"/>
      <c r="AG397" s="820"/>
      <c r="AH397" s="820"/>
      <c r="AI397" s="820"/>
      <c r="AJ397" s="820"/>
      <c r="AK397" s="2768"/>
      <c r="AL397" s="1747"/>
    </row>
    <row r="398" spans="1:38" ht="30" customHeight="1">
      <c r="A398" s="2767"/>
      <c r="B398" s="2762"/>
      <c r="C398" s="638"/>
      <c r="D398" s="820"/>
      <c r="E398" s="820"/>
      <c r="F398" s="820"/>
      <c r="G398" s="820"/>
      <c r="H398" s="820"/>
      <c r="I398" s="820"/>
      <c r="J398" s="820"/>
      <c r="K398" s="820"/>
      <c r="L398" s="820"/>
      <c r="M398" s="820"/>
      <c r="N398" s="820"/>
      <c r="O398" s="820"/>
      <c r="P398" s="820"/>
      <c r="Q398" s="820"/>
      <c r="R398" s="820"/>
      <c r="S398" s="820"/>
      <c r="T398" s="820"/>
      <c r="U398" s="820"/>
      <c r="V398" s="820"/>
      <c r="W398" s="820"/>
      <c r="X398" s="820"/>
      <c r="Y398" s="820"/>
      <c r="Z398" s="820"/>
      <c r="AA398" s="820"/>
      <c r="AB398" s="820"/>
      <c r="AC398" s="820"/>
      <c r="AD398" s="820"/>
      <c r="AE398" s="820"/>
      <c r="AF398" s="820"/>
      <c r="AG398" s="820"/>
      <c r="AH398" s="820"/>
      <c r="AI398" s="820"/>
      <c r="AJ398" s="820"/>
      <c r="AK398" s="2768"/>
      <c r="AL398" s="1747"/>
    </row>
    <row r="399" spans="1:38" ht="30" customHeight="1">
      <c r="A399" s="2767"/>
      <c r="B399" s="2762"/>
      <c r="C399" s="638"/>
      <c r="D399" s="820"/>
      <c r="E399" s="820"/>
      <c r="F399" s="820"/>
      <c r="G399" s="820"/>
      <c r="H399" s="820"/>
      <c r="I399" s="820"/>
      <c r="J399" s="820"/>
      <c r="K399" s="820"/>
      <c r="L399" s="820"/>
      <c r="M399" s="820"/>
      <c r="N399" s="820"/>
      <c r="O399" s="820"/>
      <c r="P399" s="820"/>
      <c r="Q399" s="820"/>
      <c r="R399" s="820"/>
      <c r="S399" s="820"/>
      <c r="T399" s="820"/>
      <c r="U399" s="820"/>
      <c r="V399" s="820"/>
      <c r="W399" s="820"/>
      <c r="X399" s="820"/>
      <c r="Y399" s="820"/>
      <c r="Z399" s="820"/>
      <c r="AA399" s="820"/>
      <c r="AB399" s="820"/>
      <c r="AC399" s="820"/>
      <c r="AD399" s="820"/>
      <c r="AE399" s="820"/>
      <c r="AF399" s="820"/>
      <c r="AG399" s="820"/>
      <c r="AH399" s="820"/>
      <c r="AI399" s="820"/>
      <c r="AJ399" s="820"/>
      <c r="AK399" s="2768"/>
      <c r="AL399" s="1747"/>
    </row>
    <row r="400" spans="1:38" ht="30" customHeight="1">
      <c r="A400" s="2767"/>
      <c r="B400" s="2762"/>
      <c r="C400" s="638"/>
      <c r="D400" s="820"/>
      <c r="E400" s="820"/>
      <c r="F400" s="820"/>
      <c r="G400" s="820"/>
      <c r="H400" s="820"/>
      <c r="I400" s="820"/>
      <c r="J400" s="820"/>
      <c r="K400" s="820"/>
      <c r="L400" s="820"/>
      <c r="M400" s="820"/>
      <c r="N400" s="820"/>
      <c r="O400" s="820"/>
      <c r="P400" s="820"/>
      <c r="Q400" s="820"/>
      <c r="R400" s="820"/>
      <c r="S400" s="820"/>
      <c r="T400" s="820"/>
      <c r="U400" s="820"/>
      <c r="V400" s="820"/>
      <c r="W400" s="820"/>
      <c r="X400" s="820"/>
      <c r="Y400" s="820"/>
      <c r="Z400" s="820"/>
      <c r="AA400" s="820"/>
      <c r="AB400" s="820"/>
      <c r="AC400" s="820"/>
      <c r="AD400" s="820"/>
      <c r="AE400" s="820"/>
      <c r="AF400" s="820"/>
      <c r="AG400" s="820"/>
      <c r="AH400" s="820"/>
      <c r="AI400" s="820"/>
      <c r="AJ400" s="820"/>
      <c r="AK400" s="2768"/>
      <c r="AL400" s="1747"/>
    </row>
    <row r="401" spans="1:38" ht="30" customHeight="1">
      <c r="A401" s="2767"/>
      <c r="B401" s="2762"/>
      <c r="C401" s="638"/>
      <c r="D401" s="820"/>
      <c r="E401" s="820"/>
      <c r="F401" s="820"/>
      <c r="G401" s="820"/>
      <c r="H401" s="820"/>
      <c r="I401" s="820"/>
      <c r="J401" s="820"/>
      <c r="K401" s="820"/>
      <c r="L401" s="820"/>
      <c r="M401" s="820"/>
      <c r="N401" s="820"/>
      <c r="O401" s="820"/>
      <c r="P401" s="820"/>
      <c r="Q401" s="820"/>
      <c r="R401" s="820"/>
      <c r="S401" s="820"/>
      <c r="T401" s="820"/>
      <c r="U401" s="820"/>
      <c r="V401" s="820"/>
      <c r="W401" s="820"/>
      <c r="X401" s="820"/>
      <c r="Y401" s="820"/>
      <c r="Z401" s="820"/>
      <c r="AA401" s="820"/>
      <c r="AB401" s="820"/>
      <c r="AC401" s="820"/>
      <c r="AD401" s="820"/>
      <c r="AE401" s="820"/>
      <c r="AF401" s="820"/>
      <c r="AG401" s="820"/>
      <c r="AH401" s="820"/>
      <c r="AI401" s="820"/>
      <c r="AJ401" s="820"/>
      <c r="AK401" s="2768"/>
      <c r="AL401" s="1747"/>
    </row>
    <row r="402" spans="1:38" ht="30" customHeight="1">
      <c r="A402" s="2767"/>
      <c r="B402" s="2762"/>
      <c r="C402" s="638"/>
      <c r="D402" s="820"/>
      <c r="E402" s="820"/>
      <c r="F402" s="820"/>
      <c r="G402" s="820"/>
      <c r="H402" s="820"/>
      <c r="I402" s="820"/>
      <c r="J402" s="820"/>
      <c r="K402" s="820"/>
      <c r="L402" s="820"/>
      <c r="M402" s="820"/>
      <c r="N402" s="820"/>
      <c r="O402" s="820"/>
      <c r="P402" s="820"/>
      <c r="Q402" s="820"/>
      <c r="R402" s="820"/>
      <c r="S402" s="820"/>
      <c r="T402" s="820"/>
      <c r="U402" s="820"/>
      <c r="V402" s="820"/>
      <c r="W402" s="820"/>
      <c r="X402" s="820"/>
      <c r="Y402" s="820"/>
      <c r="Z402" s="820"/>
      <c r="AA402" s="820"/>
      <c r="AB402" s="820"/>
      <c r="AC402" s="820"/>
      <c r="AD402" s="820"/>
      <c r="AE402" s="820"/>
      <c r="AF402" s="820"/>
      <c r="AG402" s="820"/>
      <c r="AH402" s="820"/>
      <c r="AI402" s="820"/>
      <c r="AJ402" s="820"/>
      <c r="AK402" s="2768"/>
      <c r="AL402" s="1747"/>
    </row>
    <row r="403" spans="1:38" ht="30" customHeight="1">
      <c r="A403" s="2767"/>
      <c r="B403" s="2762"/>
      <c r="C403" s="638"/>
      <c r="D403" s="820"/>
      <c r="E403" s="820"/>
      <c r="F403" s="820"/>
      <c r="G403" s="820"/>
      <c r="H403" s="820"/>
      <c r="I403" s="820"/>
      <c r="J403" s="820"/>
      <c r="K403" s="820"/>
      <c r="L403" s="820"/>
      <c r="M403" s="820"/>
      <c r="N403" s="820"/>
      <c r="O403" s="820"/>
      <c r="P403" s="820"/>
      <c r="Q403" s="820"/>
      <c r="R403" s="820"/>
      <c r="S403" s="820"/>
      <c r="T403" s="820"/>
      <c r="U403" s="820"/>
      <c r="V403" s="820"/>
      <c r="W403" s="820"/>
      <c r="X403" s="820"/>
      <c r="Y403" s="820"/>
      <c r="Z403" s="820"/>
      <c r="AA403" s="820"/>
      <c r="AB403" s="820"/>
      <c r="AC403" s="820"/>
      <c r="AD403" s="820"/>
      <c r="AE403" s="820"/>
      <c r="AF403" s="820"/>
      <c r="AG403" s="820"/>
      <c r="AH403" s="820"/>
      <c r="AI403" s="820"/>
      <c r="AJ403" s="820"/>
      <c r="AK403" s="2768"/>
      <c r="AL403" s="1747"/>
    </row>
    <row r="404" spans="1:38" ht="30" customHeight="1">
      <c r="A404" s="2767"/>
      <c r="B404" s="2762"/>
      <c r="C404" s="638"/>
      <c r="D404" s="820"/>
      <c r="E404" s="820"/>
      <c r="F404" s="820"/>
      <c r="G404" s="820"/>
      <c r="H404" s="820"/>
      <c r="I404" s="820"/>
      <c r="J404" s="820"/>
      <c r="K404" s="820"/>
      <c r="L404" s="820"/>
      <c r="M404" s="820"/>
      <c r="N404" s="820"/>
      <c r="O404" s="820"/>
      <c r="P404" s="820"/>
      <c r="Q404" s="820"/>
      <c r="R404" s="820"/>
      <c r="S404" s="820"/>
      <c r="T404" s="820"/>
      <c r="U404" s="820"/>
      <c r="V404" s="820"/>
      <c r="W404" s="820"/>
      <c r="X404" s="820"/>
      <c r="Y404" s="820"/>
      <c r="Z404" s="820"/>
      <c r="AA404" s="820"/>
      <c r="AB404" s="820"/>
      <c r="AC404" s="820"/>
      <c r="AD404" s="820"/>
      <c r="AE404" s="820"/>
      <c r="AF404" s="820"/>
      <c r="AG404" s="820"/>
      <c r="AH404" s="820"/>
      <c r="AI404" s="820"/>
      <c r="AJ404" s="820"/>
      <c r="AK404" s="2768"/>
      <c r="AL404" s="1747"/>
    </row>
    <row r="405" spans="1:38" ht="30" customHeight="1">
      <c r="A405" s="2767"/>
      <c r="B405" s="2762"/>
      <c r="C405" s="638"/>
      <c r="D405" s="820"/>
      <c r="E405" s="820"/>
      <c r="F405" s="820"/>
      <c r="G405" s="820"/>
      <c r="H405" s="820"/>
      <c r="I405" s="820"/>
      <c r="J405" s="820"/>
      <c r="K405" s="820"/>
      <c r="L405" s="820"/>
      <c r="M405" s="820"/>
      <c r="N405" s="820"/>
      <c r="O405" s="820"/>
      <c r="P405" s="820"/>
      <c r="Q405" s="820"/>
      <c r="R405" s="820"/>
      <c r="S405" s="820"/>
      <c r="T405" s="820"/>
      <c r="U405" s="820"/>
      <c r="V405" s="820"/>
      <c r="W405" s="820"/>
      <c r="X405" s="820"/>
      <c r="Y405" s="820"/>
      <c r="Z405" s="820"/>
      <c r="AA405" s="820"/>
      <c r="AB405" s="820"/>
      <c r="AC405" s="820"/>
      <c r="AD405" s="820"/>
      <c r="AE405" s="820"/>
      <c r="AF405" s="820"/>
      <c r="AG405" s="820"/>
      <c r="AH405" s="820"/>
      <c r="AI405" s="820"/>
      <c r="AJ405" s="820"/>
      <c r="AK405" s="2768"/>
      <c r="AL405" s="1747"/>
    </row>
    <row r="406" spans="1:38" ht="30" customHeight="1">
      <c r="A406" s="2767"/>
      <c r="B406" s="2762"/>
      <c r="C406" s="638"/>
      <c r="D406" s="820"/>
      <c r="E406" s="820"/>
      <c r="F406" s="820"/>
      <c r="G406" s="820"/>
      <c r="H406" s="820"/>
      <c r="I406" s="820"/>
      <c r="J406" s="820"/>
      <c r="K406" s="820"/>
      <c r="L406" s="820"/>
      <c r="M406" s="820"/>
      <c r="N406" s="820"/>
      <c r="O406" s="820"/>
      <c r="P406" s="820"/>
      <c r="Q406" s="820"/>
      <c r="R406" s="820"/>
      <c r="S406" s="820"/>
      <c r="T406" s="820"/>
      <c r="U406" s="820"/>
      <c r="V406" s="820"/>
      <c r="W406" s="820"/>
      <c r="X406" s="820"/>
      <c r="Y406" s="820"/>
      <c r="Z406" s="820"/>
      <c r="AA406" s="820"/>
      <c r="AB406" s="820"/>
      <c r="AC406" s="820"/>
      <c r="AD406" s="820"/>
      <c r="AE406" s="820"/>
      <c r="AF406" s="820"/>
      <c r="AG406" s="820"/>
      <c r="AH406" s="820"/>
      <c r="AI406" s="820"/>
      <c r="AJ406" s="820"/>
      <c r="AK406" s="2768"/>
      <c r="AL406" s="1747"/>
    </row>
    <row r="407" spans="1:38" ht="30" customHeight="1">
      <c r="A407" s="2767"/>
      <c r="B407" s="2762"/>
      <c r="C407" s="638"/>
      <c r="D407" s="820"/>
      <c r="E407" s="820"/>
      <c r="F407" s="820"/>
      <c r="G407" s="820"/>
      <c r="H407" s="820"/>
      <c r="I407" s="820"/>
      <c r="J407" s="820"/>
      <c r="K407" s="820"/>
      <c r="L407" s="820"/>
      <c r="M407" s="820"/>
      <c r="N407" s="820"/>
      <c r="O407" s="820"/>
      <c r="P407" s="820"/>
      <c r="Q407" s="820"/>
      <c r="R407" s="820"/>
      <c r="S407" s="820"/>
      <c r="T407" s="820"/>
      <c r="U407" s="820"/>
      <c r="V407" s="820"/>
      <c r="W407" s="820"/>
      <c r="X407" s="820"/>
      <c r="Y407" s="820"/>
      <c r="Z407" s="820"/>
      <c r="AA407" s="820"/>
      <c r="AB407" s="820"/>
      <c r="AC407" s="820"/>
      <c r="AD407" s="820"/>
      <c r="AE407" s="820"/>
      <c r="AF407" s="820"/>
      <c r="AG407" s="820"/>
      <c r="AH407" s="820"/>
      <c r="AI407" s="820"/>
      <c r="AJ407" s="820"/>
      <c r="AK407" s="2768"/>
      <c r="AL407" s="1747"/>
    </row>
    <row r="408" spans="1:38" ht="30" customHeight="1">
      <c r="A408" s="2767"/>
      <c r="B408" s="2762"/>
      <c r="C408" s="638"/>
      <c r="D408" s="820"/>
      <c r="E408" s="820"/>
      <c r="F408" s="820"/>
      <c r="G408" s="820"/>
      <c r="H408" s="820"/>
      <c r="I408" s="820"/>
      <c r="J408" s="820"/>
      <c r="K408" s="820"/>
      <c r="L408" s="820"/>
      <c r="M408" s="820"/>
      <c r="N408" s="820"/>
      <c r="O408" s="820"/>
      <c r="P408" s="820"/>
      <c r="Q408" s="820"/>
      <c r="R408" s="820"/>
      <c r="S408" s="820"/>
      <c r="T408" s="820"/>
      <c r="U408" s="820"/>
      <c r="V408" s="820"/>
      <c r="W408" s="820"/>
      <c r="X408" s="820"/>
      <c r="Y408" s="820"/>
      <c r="Z408" s="820"/>
      <c r="AA408" s="820"/>
      <c r="AB408" s="820"/>
      <c r="AC408" s="820"/>
      <c r="AD408" s="820"/>
      <c r="AE408" s="820"/>
      <c r="AF408" s="820"/>
      <c r="AG408" s="820"/>
      <c r="AH408" s="820"/>
      <c r="AI408" s="820"/>
      <c r="AJ408" s="820"/>
      <c r="AK408" s="2768"/>
      <c r="AL408" s="1747"/>
    </row>
    <row r="409" spans="1:38" ht="30" customHeight="1">
      <c r="A409" s="2767"/>
      <c r="B409" s="2762"/>
      <c r="C409" s="638"/>
      <c r="D409" s="820"/>
      <c r="E409" s="820"/>
      <c r="F409" s="820"/>
      <c r="G409" s="820"/>
      <c r="H409" s="820"/>
      <c r="I409" s="820"/>
      <c r="J409" s="820"/>
      <c r="K409" s="820"/>
      <c r="L409" s="820"/>
      <c r="M409" s="820"/>
      <c r="N409" s="820"/>
      <c r="O409" s="820"/>
      <c r="P409" s="820"/>
      <c r="Q409" s="820"/>
      <c r="R409" s="820"/>
      <c r="S409" s="820"/>
      <c r="T409" s="820"/>
      <c r="U409" s="820"/>
      <c r="V409" s="820"/>
      <c r="W409" s="820"/>
      <c r="X409" s="820"/>
      <c r="Y409" s="820"/>
      <c r="Z409" s="820"/>
      <c r="AA409" s="820"/>
      <c r="AB409" s="820"/>
      <c r="AC409" s="820"/>
      <c r="AD409" s="820"/>
      <c r="AE409" s="820"/>
      <c r="AF409" s="820"/>
      <c r="AG409" s="820"/>
      <c r="AH409" s="820"/>
      <c r="AI409" s="820"/>
      <c r="AJ409" s="820"/>
      <c r="AK409" s="2768"/>
      <c r="AL409" s="1747"/>
    </row>
    <row r="410" spans="1:38" ht="30" customHeight="1">
      <c r="A410" s="2767"/>
      <c r="B410" s="2762"/>
      <c r="C410" s="638"/>
      <c r="D410" s="820"/>
      <c r="E410" s="820"/>
      <c r="F410" s="820"/>
      <c r="G410" s="820"/>
      <c r="H410" s="820"/>
      <c r="I410" s="820"/>
      <c r="J410" s="820"/>
      <c r="K410" s="820"/>
      <c r="L410" s="820"/>
      <c r="M410" s="820"/>
      <c r="N410" s="820"/>
      <c r="O410" s="820"/>
      <c r="P410" s="820"/>
      <c r="Q410" s="820"/>
      <c r="R410" s="820"/>
      <c r="S410" s="820"/>
      <c r="T410" s="820"/>
      <c r="U410" s="820"/>
      <c r="V410" s="820"/>
      <c r="W410" s="820"/>
      <c r="X410" s="820"/>
      <c r="Y410" s="820"/>
      <c r="Z410" s="820"/>
      <c r="AA410" s="820"/>
      <c r="AB410" s="820"/>
      <c r="AC410" s="820"/>
      <c r="AD410" s="820"/>
      <c r="AE410" s="820"/>
      <c r="AF410" s="820"/>
      <c r="AG410" s="820"/>
      <c r="AH410" s="820"/>
      <c r="AI410" s="820"/>
      <c r="AJ410" s="820"/>
      <c r="AK410" s="2768"/>
      <c r="AL410" s="1747"/>
    </row>
    <row r="411" spans="1:38" ht="30" customHeight="1">
      <c r="A411" s="2767"/>
      <c r="B411" s="2762"/>
      <c r="C411" s="638"/>
      <c r="D411" s="820"/>
      <c r="E411" s="820"/>
      <c r="F411" s="820"/>
      <c r="G411" s="820"/>
      <c r="H411" s="820"/>
      <c r="I411" s="820"/>
      <c r="J411" s="820"/>
      <c r="K411" s="820"/>
      <c r="L411" s="820"/>
      <c r="M411" s="820"/>
      <c r="N411" s="820"/>
      <c r="O411" s="820"/>
      <c r="P411" s="820"/>
      <c r="Q411" s="820"/>
      <c r="R411" s="820"/>
      <c r="S411" s="820"/>
      <c r="T411" s="820"/>
      <c r="U411" s="820"/>
      <c r="V411" s="820"/>
      <c r="W411" s="820"/>
      <c r="X411" s="820"/>
      <c r="Y411" s="820"/>
      <c r="Z411" s="820"/>
      <c r="AA411" s="820"/>
      <c r="AB411" s="820"/>
      <c r="AC411" s="820"/>
      <c r="AD411" s="820"/>
      <c r="AE411" s="820"/>
      <c r="AF411" s="820"/>
      <c r="AG411" s="820"/>
      <c r="AH411" s="820"/>
      <c r="AI411" s="820"/>
      <c r="AJ411" s="820"/>
      <c r="AK411" s="2768"/>
      <c r="AL411" s="1747"/>
    </row>
    <row r="412" spans="1:38" ht="30" customHeight="1">
      <c r="A412" s="2767"/>
      <c r="B412" s="2762"/>
      <c r="C412" s="638"/>
      <c r="D412" s="820"/>
      <c r="E412" s="820"/>
      <c r="F412" s="820"/>
      <c r="G412" s="820"/>
      <c r="H412" s="820"/>
      <c r="I412" s="820"/>
      <c r="J412" s="820"/>
      <c r="K412" s="820"/>
      <c r="L412" s="820"/>
      <c r="M412" s="820"/>
      <c r="N412" s="820"/>
      <c r="O412" s="820"/>
      <c r="P412" s="820"/>
      <c r="Q412" s="820"/>
      <c r="R412" s="820"/>
      <c r="S412" s="820"/>
      <c r="T412" s="820"/>
      <c r="U412" s="820"/>
      <c r="V412" s="820"/>
      <c r="W412" s="820"/>
      <c r="X412" s="820"/>
      <c r="Y412" s="820"/>
      <c r="Z412" s="820"/>
      <c r="AA412" s="820"/>
      <c r="AB412" s="820"/>
      <c r="AC412" s="820"/>
      <c r="AD412" s="820"/>
      <c r="AE412" s="820"/>
      <c r="AF412" s="820"/>
      <c r="AG412" s="820"/>
      <c r="AH412" s="820"/>
      <c r="AI412" s="820"/>
      <c r="AJ412" s="820"/>
      <c r="AK412" s="2768"/>
      <c r="AL412" s="1747"/>
    </row>
    <row r="413" spans="1:38" ht="30" customHeight="1">
      <c r="A413" s="2767"/>
      <c r="B413" s="2762"/>
      <c r="C413" s="638"/>
      <c r="D413" s="820"/>
      <c r="E413" s="820"/>
      <c r="F413" s="820"/>
      <c r="G413" s="820"/>
      <c r="H413" s="820"/>
      <c r="I413" s="820"/>
      <c r="J413" s="820"/>
      <c r="K413" s="820"/>
      <c r="L413" s="820"/>
      <c r="M413" s="820"/>
      <c r="N413" s="820"/>
      <c r="O413" s="820"/>
      <c r="P413" s="820"/>
      <c r="Q413" s="820"/>
      <c r="R413" s="820"/>
      <c r="S413" s="820"/>
      <c r="T413" s="820"/>
      <c r="U413" s="820"/>
      <c r="V413" s="820"/>
      <c r="W413" s="820"/>
      <c r="X413" s="820"/>
      <c r="Y413" s="820"/>
      <c r="Z413" s="820"/>
      <c r="AA413" s="820"/>
      <c r="AB413" s="820"/>
      <c r="AC413" s="820"/>
      <c r="AD413" s="820"/>
      <c r="AE413" s="820"/>
      <c r="AF413" s="820"/>
      <c r="AG413" s="820"/>
      <c r="AH413" s="820"/>
      <c r="AI413" s="820"/>
      <c r="AJ413" s="820"/>
      <c r="AK413" s="2768"/>
      <c r="AL413" s="1747"/>
    </row>
    <row r="414" spans="1:38" ht="30" customHeight="1">
      <c r="A414" s="2767"/>
      <c r="B414" s="2762"/>
      <c r="C414" s="638"/>
      <c r="D414" s="820"/>
      <c r="E414" s="820"/>
      <c r="F414" s="820"/>
      <c r="G414" s="820"/>
      <c r="H414" s="820"/>
      <c r="I414" s="820"/>
      <c r="J414" s="820"/>
      <c r="K414" s="820"/>
      <c r="L414" s="820"/>
      <c r="M414" s="820"/>
      <c r="N414" s="820"/>
      <c r="O414" s="820"/>
      <c r="P414" s="820"/>
      <c r="Q414" s="820"/>
      <c r="R414" s="820"/>
      <c r="S414" s="820"/>
      <c r="T414" s="820"/>
      <c r="U414" s="820"/>
      <c r="V414" s="820"/>
      <c r="W414" s="820"/>
      <c r="X414" s="820"/>
      <c r="Y414" s="820"/>
      <c r="Z414" s="820"/>
      <c r="AA414" s="820"/>
      <c r="AB414" s="820"/>
      <c r="AC414" s="820"/>
      <c r="AD414" s="820"/>
      <c r="AE414" s="820"/>
      <c r="AF414" s="820"/>
      <c r="AG414" s="820"/>
      <c r="AH414" s="820"/>
      <c r="AI414" s="820"/>
      <c r="AJ414" s="820"/>
      <c r="AK414" s="2768"/>
      <c r="AL414" s="1747"/>
    </row>
    <row r="415" spans="1:38" ht="30" customHeight="1">
      <c r="A415" s="2767"/>
      <c r="B415" s="2762"/>
      <c r="C415" s="638"/>
      <c r="D415" s="820"/>
      <c r="E415" s="820"/>
      <c r="F415" s="820"/>
      <c r="G415" s="820"/>
      <c r="H415" s="820"/>
      <c r="I415" s="820"/>
      <c r="J415" s="820"/>
      <c r="K415" s="820"/>
      <c r="L415" s="820"/>
      <c r="M415" s="820"/>
      <c r="N415" s="820"/>
      <c r="O415" s="820"/>
      <c r="P415" s="820"/>
      <c r="Q415" s="820"/>
      <c r="R415" s="820"/>
      <c r="S415" s="820"/>
      <c r="T415" s="820"/>
      <c r="U415" s="820"/>
      <c r="V415" s="820"/>
      <c r="W415" s="820"/>
      <c r="X415" s="820"/>
      <c r="Y415" s="820"/>
      <c r="Z415" s="820"/>
      <c r="AA415" s="820"/>
      <c r="AB415" s="820"/>
      <c r="AC415" s="820"/>
      <c r="AD415" s="820"/>
      <c r="AE415" s="820"/>
      <c r="AF415" s="820"/>
      <c r="AG415" s="820"/>
      <c r="AH415" s="820"/>
      <c r="AI415" s="820"/>
      <c r="AJ415" s="820"/>
      <c r="AK415" s="2768"/>
      <c r="AL415" s="1747"/>
    </row>
    <row r="416" spans="1:38" ht="30" customHeight="1">
      <c r="A416" s="2767"/>
      <c r="B416" s="2762"/>
      <c r="C416" s="638"/>
      <c r="D416" s="820"/>
      <c r="E416" s="820"/>
      <c r="F416" s="820"/>
      <c r="G416" s="820"/>
      <c r="H416" s="820"/>
      <c r="I416" s="820"/>
      <c r="J416" s="820"/>
      <c r="K416" s="820"/>
      <c r="L416" s="820"/>
      <c r="M416" s="820"/>
      <c r="N416" s="820"/>
      <c r="O416" s="820"/>
      <c r="P416" s="820"/>
      <c r="Q416" s="820"/>
      <c r="R416" s="820"/>
      <c r="S416" s="820"/>
      <c r="T416" s="820"/>
      <c r="U416" s="820"/>
      <c r="V416" s="820"/>
      <c r="W416" s="820"/>
      <c r="X416" s="820"/>
      <c r="Y416" s="820"/>
      <c r="Z416" s="820"/>
      <c r="AA416" s="820"/>
      <c r="AB416" s="820"/>
      <c r="AC416" s="820"/>
      <c r="AD416" s="820"/>
      <c r="AE416" s="820"/>
      <c r="AF416" s="820"/>
      <c r="AG416" s="820"/>
      <c r="AH416" s="820"/>
      <c r="AI416" s="820"/>
      <c r="AJ416" s="820"/>
      <c r="AK416" s="2768"/>
      <c r="AL416" s="1747"/>
    </row>
    <row r="417" spans="1:38" ht="30" customHeight="1">
      <c r="A417" s="2767"/>
      <c r="B417" s="2762"/>
      <c r="C417" s="638"/>
      <c r="D417" s="820"/>
      <c r="E417" s="820"/>
      <c r="F417" s="820"/>
      <c r="G417" s="820"/>
      <c r="H417" s="820"/>
      <c r="I417" s="820"/>
      <c r="J417" s="820"/>
      <c r="K417" s="820"/>
      <c r="L417" s="820"/>
      <c r="M417" s="820"/>
      <c r="N417" s="820"/>
      <c r="O417" s="820"/>
      <c r="P417" s="820"/>
      <c r="Q417" s="820"/>
      <c r="R417" s="820"/>
      <c r="S417" s="820"/>
      <c r="T417" s="820"/>
      <c r="U417" s="820"/>
      <c r="V417" s="820"/>
      <c r="W417" s="820"/>
      <c r="X417" s="820"/>
      <c r="Y417" s="820"/>
      <c r="Z417" s="820"/>
      <c r="AA417" s="820"/>
      <c r="AB417" s="820"/>
      <c r="AC417" s="820"/>
      <c r="AD417" s="820"/>
      <c r="AE417" s="820"/>
      <c r="AF417" s="820"/>
      <c r="AG417" s="820"/>
      <c r="AH417" s="820"/>
      <c r="AI417" s="820"/>
      <c r="AJ417" s="820"/>
      <c r="AK417" s="2768"/>
      <c r="AL417" s="1747"/>
    </row>
    <row r="418" spans="1:38" ht="30" customHeight="1">
      <c r="A418" s="2767"/>
      <c r="B418" s="2762"/>
      <c r="C418" s="638"/>
      <c r="D418" s="820"/>
      <c r="E418" s="820"/>
      <c r="F418" s="820"/>
      <c r="G418" s="820"/>
      <c r="H418" s="820"/>
      <c r="I418" s="820"/>
      <c r="J418" s="820"/>
      <c r="K418" s="820"/>
      <c r="L418" s="820"/>
      <c r="M418" s="820"/>
      <c r="N418" s="820"/>
      <c r="O418" s="820"/>
      <c r="P418" s="820"/>
      <c r="Q418" s="820"/>
      <c r="R418" s="820"/>
      <c r="S418" s="820"/>
      <c r="T418" s="820"/>
      <c r="U418" s="820"/>
      <c r="V418" s="820"/>
      <c r="W418" s="820"/>
      <c r="X418" s="820"/>
      <c r="Y418" s="820"/>
      <c r="Z418" s="820"/>
      <c r="AA418" s="820"/>
      <c r="AB418" s="820"/>
      <c r="AC418" s="820"/>
      <c r="AD418" s="820"/>
      <c r="AE418" s="820"/>
      <c r="AF418" s="820"/>
      <c r="AG418" s="820"/>
      <c r="AH418" s="820"/>
      <c r="AI418" s="820"/>
      <c r="AJ418" s="820"/>
      <c r="AK418" s="2768"/>
      <c r="AL418" s="1747"/>
    </row>
    <row r="419" spans="1:38" ht="30" customHeight="1">
      <c r="A419" s="2767"/>
      <c r="B419" s="2762"/>
      <c r="C419" s="638"/>
      <c r="D419" s="820"/>
      <c r="E419" s="820"/>
      <c r="F419" s="820"/>
      <c r="G419" s="820"/>
      <c r="H419" s="820"/>
      <c r="I419" s="820"/>
      <c r="J419" s="820"/>
      <c r="K419" s="820"/>
      <c r="L419" s="820"/>
      <c r="M419" s="820"/>
      <c r="N419" s="820"/>
      <c r="O419" s="820"/>
      <c r="P419" s="820"/>
      <c r="Q419" s="820"/>
      <c r="R419" s="820"/>
      <c r="S419" s="820"/>
      <c r="T419" s="820"/>
      <c r="U419" s="820"/>
      <c r="V419" s="820"/>
      <c r="W419" s="820"/>
      <c r="X419" s="820"/>
      <c r="Y419" s="820"/>
      <c r="Z419" s="820"/>
      <c r="AA419" s="820"/>
      <c r="AB419" s="820"/>
      <c r="AC419" s="820"/>
      <c r="AD419" s="820"/>
      <c r="AE419" s="820"/>
      <c r="AF419" s="820"/>
      <c r="AG419" s="820"/>
      <c r="AH419" s="820"/>
      <c r="AI419" s="820"/>
      <c r="AJ419" s="820"/>
      <c r="AK419" s="2768"/>
      <c r="AL419" s="1747"/>
    </row>
    <row r="420" spans="1:38" ht="30" customHeight="1">
      <c r="A420" s="2767"/>
      <c r="B420" s="2762"/>
      <c r="C420" s="638"/>
      <c r="D420" s="820"/>
      <c r="E420" s="820"/>
      <c r="F420" s="820"/>
      <c r="G420" s="820"/>
      <c r="H420" s="820"/>
      <c r="I420" s="820"/>
      <c r="J420" s="820"/>
      <c r="K420" s="820"/>
      <c r="L420" s="820"/>
      <c r="M420" s="820"/>
      <c r="N420" s="820"/>
      <c r="O420" s="820"/>
      <c r="P420" s="820"/>
      <c r="Q420" s="820"/>
      <c r="R420" s="820"/>
      <c r="S420" s="820"/>
      <c r="T420" s="820"/>
      <c r="U420" s="820"/>
      <c r="V420" s="820"/>
      <c r="W420" s="820"/>
      <c r="X420" s="820"/>
      <c r="Y420" s="820"/>
      <c r="Z420" s="820"/>
      <c r="AA420" s="820"/>
      <c r="AB420" s="820"/>
      <c r="AC420" s="820"/>
      <c r="AD420" s="820"/>
      <c r="AE420" s="820"/>
      <c r="AF420" s="820"/>
      <c r="AG420" s="820"/>
      <c r="AH420" s="820"/>
      <c r="AI420" s="820"/>
      <c r="AJ420" s="820"/>
      <c r="AK420" s="2768"/>
      <c r="AL420" s="1747"/>
    </row>
    <row r="421" spans="1:38" ht="30" customHeight="1">
      <c r="A421" s="2767"/>
      <c r="B421" s="2762"/>
      <c r="C421" s="638"/>
      <c r="D421" s="820"/>
      <c r="E421" s="820"/>
      <c r="F421" s="820"/>
      <c r="G421" s="820"/>
      <c r="H421" s="820"/>
      <c r="I421" s="820"/>
      <c r="J421" s="820"/>
      <c r="K421" s="820"/>
      <c r="L421" s="820"/>
      <c r="M421" s="820"/>
      <c r="N421" s="820"/>
      <c r="O421" s="820"/>
      <c r="P421" s="820"/>
      <c r="Q421" s="820"/>
      <c r="R421" s="820"/>
      <c r="S421" s="820"/>
      <c r="T421" s="820"/>
      <c r="U421" s="820"/>
      <c r="V421" s="820"/>
      <c r="W421" s="820"/>
      <c r="X421" s="820"/>
      <c r="Y421" s="820"/>
      <c r="Z421" s="820"/>
      <c r="AA421" s="820"/>
      <c r="AB421" s="820"/>
      <c r="AC421" s="820"/>
      <c r="AD421" s="820"/>
      <c r="AE421" s="820"/>
      <c r="AF421" s="820"/>
      <c r="AG421" s="820"/>
      <c r="AH421" s="820"/>
      <c r="AI421" s="820"/>
      <c r="AJ421" s="820"/>
      <c r="AK421" s="2768"/>
      <c r="AL421" s="1747"/>
    </row>
    <row r="422" spans="1:38" ht="30" customHeight="1">
      <c r="A422" s="2767"/>
      <c r="B422" s="2762"/>
      <c r="C422" s="638"/>
      <c r="D422" s="820"/>
      <c r="E422" s="820"/>
      <c r="F422" s="820"/>
      <c r="G422" s="820"/>
      <c r="H422" s="820"/>
      <c r="I422" s="820"/>
      <c r="J422" s="820"/>
      <c r="K422" s="820"/>
      <c r="L422" s="820"/>
      <c r="M422" s="820"/>
      <c r="N422" s="820"/>
      <c r="O422" s="820"/>
      <c r="P422" s="820"/>
      <c r="Q422" s="820"/>
      <c r="R422" s="820"/>
      <c r="S422" s="820"/>
      <c r="T422" s="820"/>
      <c r="U422" s="820"/>
      <c r="V422" s="820"/>
      <c r="W422" s="820"/>
      <c r="X422" s="820"/>
      <c r="Y422" s="820"/>
      <c r="Z422" s="820"/>
      <c r="AA422" s="820"/>
      <c r="AB422" s="820"/>
      <c r="AC422" s="820"/>
      <c r="AD422" s="820"/>
      <c r="AE422" s="820"/>
      <c r="AF422" s="820"/>
      <c r="AG422" s="820"/>
      <c r="AH422" s="820"/>
      <c r="AI422" s="820"/>
      <c r="AJ422" s="820"/>
      <c r="AK422" s="2768"/>
      <c r="AL422" s="1747"/>
    </row>
    <row r="423" spans="1:38" ht="30" customHeight="1">
      <c r="A423" s="2767"/>
      <c r="B423" s="2762"/>
      <c r="C423" s="638"/>
      <c r="D423" s="820"/>
      <c r="E423" s="820"/>
      <c r="F423" s="820"/>
      <c r="G423" s="820"/>
      <c r="H423" s="820"/>
      <c r="I423" s="820"/>
      <c r="J423" s="820"/>
      <c r="K423" s="820"/>
      <c r="L423" s="820"/>
      <c r="M423" s="820"/>
      <c r="N423" s="820"/>
      <c r="O423" s="820"/>
      <c r="P423" s="820"/>
      <c r="Q423" s="820"/>
      <c r="R423" s="820"/>
      <c r="S423" s="820"/>
      <c r="T423" s="820"/>
      <c r="U423" s="820"/>
      <c r="V423" s="820"/>
      <c r="W423" s="820"/>
      <c r="X423" s="820"/>
      <c r="Y423" s="820"/>
      <c r="Z423" s="820"/>
      <c r="AA423" s="820"/>
      <c r="AB423" s="820"/>
      <c r="AC423" s="820"/>
      <c r="AD423" s="820"/>
      <c r="AE423" s="820"/>
      <c r="AF423" s="820"/>
      <c r="AG423" s="820"/>
      <c r="AH423" s="820"/>
      <c r="AI423" s="820"/>
      <c r="AJ423" s="820"/>
      <c r="AK423" s="2768"/>
      <c r="AL423" s="1747"/>
    </row>
    <row r="424" spans="1:38" ht="30" customHeight="1">
      <c r="A424" s="2767"/>
      <c r="B424" s="2762"/>
      <c r="C424" s="638"/>
      <c r="D424" s="820"/>
      <c r="E424" s="820"/>
      <c r="F424" s="820"/>
      <c r="G424" s="820"/>
      <c r="H424" s="820"/>
      <c r="I424" s="820"/>
      <c r="J424" s="820"/>
      <c r="K424" s="820"/>
      <c r="L424" s="820"/>
      <c r="M424" s="820"/>
      <c r="N424" s="820"/>
      <c r="O424" s="820"/>
      <c r="P424" s="820"/>
      <c r="Q424" s="820"/>
      <c r="R424" s="820"/>
      <c r="S424" s="820"/>
      <c r="T424" s="820"/>
      <c r="U424" s="820"/>
      <c r="V424" s="820"/>
      <c r="W424" s="820"/>
      <c r="X424" s="820"/>
      <c r="Y424" s="820"/>
      <c r="Z424" s="820"/>
      <c r="AA424" s="820"/>
      <c r="AB424" s="820"/>
      <c r="AC424" s="820"/>
      <c r="AD424" s="820"/>
      <c r="AE424" s="820"/>
      <c r="AF424" s="820"/>
      <c r="AG424" s="820"/>
      <c r="AH424" s="820"/>
      <c r="AI424" s="820"/>
      <c r="AJ424" s="820"/>
      <c r="AK424" s="2768"/>
      <c r="AL424" s="1747"/>
    </row>
    <row r="425" spans="1:38" ht="30" customHeight="1">
      <c r="A425" s="2767"/>
      <c r="B425" s="2762"/>
      <c r="C425" s="638"/>
      <c r="D425" s="820"/>
      <c r="E425" s="820"/>
      <c r="F425" s="820"/>
      <c r="G425" s="820"/>
      <c r="H425" s="820"/>
      <c r="I425" s="820"/>
      <c r="J425" s="820"/>
      <c r="K425" s="820"/>
      <c r="L425" s="820"/>
      <c r="M425" s="820"/>
      <c r="N425" s="820"/>
      <c r="O425" s="820"/>
      <c r="P425" s="820"/>
      <c r="Q425" s="820"/>
      <c r="R425" s="820"/>
      <c r="S425" s="820"/>
      <c r="T425" s="820"/>
      <c r="U425" s="820"/>
      <c r="V425" s="820"/>
      <c r="W425" s="820"/>
      <c r="X425" s="820"/>
      <c r="Y425" s="820"/>
      <c r="Z425" s="820"/>
      <c r="AA425" s="820"/>
      <c r="AB425" s="820"/>
      <c r="AC425" s="820"/>
      <c r="AD425" s="820"/>
      <c r="AE425" s="820"/>
      <c r="AF425" s="820"/>
      <c r="AG425" s="820"/>
      <c r="AH425" s="820"/>
      <c r="AI425" s="820"/>
      <c r="AJ425" s="820"/>
      <c r="AK425" s="2768"/>
      <c r="AL425" s="1747"/>
    </row>
    <row r="426" spans="1:38" ht="30" customHeight="1">
      <c r="A426" s="2767"/>
      <c r="B426" s="2762"/>
      <c r="C426" s="638"/>
      <c r="D426" s="820"/>
      <c r="E426" s="820"/>
      <c r="F426" s="820"/>
      <c r="G426" s="820"/>
      <c r="H426" s="820"/>
      <c r="I426" s="820"/>
      <c r="J426" s="820"/>
      <c r="K426" s="820"/>
      <c r="L426" s="820"/>
      <c r="M426" s="820"/>
      <c r="N426" s="820"/>
      <c r="O426" s="820"/>
      <c r="P426" s="820"/>
      <c r="Q426" s="820"/>
      <c r="R426" s="820"/>
      <c r="S426" s="820"/>
      <c r="T426" s="820"/>
      <c r="U426" s="820"/>
      <c r="V426" s="820"/>
      <c r="W426" s="820"/>
      <c r="X426" s="820"/>
      <c r="Y426" s="820"/>
      <c r="Z426" s="820"/>
      <c r="AA426" s="820"/>
      <c r="AB426" s="820"/>
      <c r="AC426" s="820"/>
      <c r="AD426" s="820"/>
      <c r="AE426" s="820"/>
      <c r="AF426" s="820"/>
      <c r="AG426" s="820"/>
      <c r="AH426" s="820"/>
      <c r="AI426" s="820"/>
      <c r="AJ426" s="820"/>
      <c r="AK426" s="2768"/>
      <c r="AL426" s="1747"/>
    </row>
    <row r="427" spans="1:38" ht="30" customHeight="1">
      <c r="A427" s="2767"/>
      <c r="B427" s="2762"/>
      <c r="C427" s="638"/>
      <c r="D427" s="820"/>
      <c r="E427" s="820"/>
      <c r="F427" s="820"/>
      <c r="G427" s="820"/>
      <c r="H427" s="820"/>
      <c r="I427" s="820"/>
      <c r="J427" s="820"/>
      <c r="K427" s="820"/>
      <c r="L427" s="820"/>
      <c r="M427" s="820"/>
      <c r="N427" s="820"/>
      <c r="O427" s="820"/>
      <c r="P427" s="820"/>
      <c r="Q427" s="820"/>
      <c r="R427" s="820"/>
      <c r="S427" s="820"/>
      <c r="T427" s="820"/>
      <c r="U427" s="820"/>
      <c r="V427" s="820"/>
      <c r="W427" s="820"/>
      <c r="X427" s="820"/>
      <c r="Y427" s="820"/>
      <c r="Z427" s="820"/>
      <c r="AA427" s="820"/>
      <c r="AB427" s="820"/>
      <c r="AC427" s="820"/>
      <c r="AD427" s="820"/>
      <c r="AE427" s="820"/>
      <c r="AF427" s="820"/>
      <c r="AG427" s="820"/>
      <c r="AH427" s="820"/>
      <c r="AI427" s="820"/>
      <c r="AJ427" s="820"/>
      <c r="AK427" s="2768"/>
      <c r="AL427" s="1747"/>
    </row>
    <row r="428" spans="1:38" ht="30" customHeight="1">
      <c r="A428" s="2767"/>
      <c r="B428" s="2762"/>
      <c r="C428" s="638"/>
      <c r="D428" s="820"/>
      <c r="E428" s="820"/>
      <c r="F428" s="820"/>
      <c r="G428" s="820"/>
      <c r="H428" s="820"/>
      <c r="I428" s="820"/>
      <c r="J428" s="820"/>
      <c r="K428" s="820"/>
      <c r="L428" s="820"/>
      <c r="M428" s="820"/>
      <c r="N428" s="820"/>
      <c r="O428" s="820"/>
      <c r="P428" s="820"/>
      <c r="Q428" s="820"/>
      <c r="R428" s="820"/>
      <c r="S428" s="820"/>
      <c r="T428" s="820"/>
      <c r="U428" s="820"/>
      <c r="V428" s="820"/>
      <c r="W428" s="820"/>
      <c r="X428" s="820"/>
      <c r="Y428" s="820"/>
      <c r="Z428" s="820"/>
      <c r="AA428" s="820"/>
      <c r="AB428" s="820"/>
      <c r="AC428" s="820"/>
      <c r="AD428" s="820"/>
      <c r="AE428" s="820"/>
      <c r="AF428" s="820"/>
      <c r="AG428" s="820"/>
      <c r="AH428" s="820"/>
      <c r="AI428" s="820"/>
      <c r="AJ428" s="820"/>
      <c r="AK428" s="2768"/>
      <c r="AL428" s="1747"/>
    </row>
    <row r="429" spans="1:38" ht="30" customHeight="1">
      <c r="A429" s="2767"/>
      <c r="B429" s="2762"/>
      <c r="C429" s="638"/>
      <c r="D429" s="820"/>
      <c r="E429" s="820"/>
      <c r="F429" s="820"/>
      <c r="G429" s="820"/>
      <c r="H429" s="820"/>
      <c r="I429" s="820"/>
      <c r="J429" s="820"/>
      <c r="K429" s="820"/>
      <c r="L429" s="820"/>
      <c r="M429" s="820"/>
      <c r="N429" s="820"/>
      <c r="O429" s="820"/>
      <c r="P429" s="820"/>
      <c r="Q429" s="820"/>
      <c r="R429" s="820"/>
      <c r="S429" s="820"/>
      <c r="T429" s="820"/>
      <c r="U429" s="820"/>
      <c r="V429" s="820"/>
      <c r="W429" s="820"/>
      <c r="X429" s="820"/>
      <c r="Y429" s="820"/>
      <c r="Z429" s="820"/>
      <c r="AA429" s="820"/>
      <c r="AB429" s="820"/>
      <c r="AC429" s="820"/>
      <c r="AD429" s="820"/>
      <c r="AE429" s="820"/>
      <c r="AF429" s="820"/>
      <c r="AG429" s="820"/>
      <c r="AH429" s="820"/>
      <c r="AI429" s="820"/>
      <c r="AJ429" s="820"/>
      <c r="AK429" s="2768"/>
      <c r="AL429" s="1747"/>
    </row>
    <row r="430" spans="1:38" ht="30" customHeight="1">
      <c r="A430" s="2767"/>
      <c r="B430" s="2762"/>
      <c r="C430" s="638"/>
      <c r="D430" s="820"/>
      <c r="E430" s="820"/>
      <c r="F430" s="820"/>
      <c r="G430" s="820"/>
      <c r="H430" s="820"/>
      <c r="I430" s="820"/>
      <c r="J430" s="820"/>
      <c r="K430" s="820"/>
      <c r="L430" s="820"/>
      <c r="M430" s="820"/>
      <c r="N430" s="820"/>
      <c r="O430" s="820"/>
      <c r="P430" s="820"/>
      <c r="Q430" s="820"/>
      <c r="R430" s="820"/>
      <c r="S430" s="820"/>
      <c r="T430" s="820"/>
      <c r="U430" s="820"/>
      <c r="V430" s="820"/>
      <c r="W430" s="820"/>
      <c r="X430" s="820"/>
      <c r="Y430" s="820"/>
      <c r="Z430" s="820"/>
      <c r="AA430" s="820"/>
      <c r="AB430" s="820"/>
      <c r="AC430" s="820"/>
      <c r="AD430" s="820"/>
      <c r="AE430" s="820"/>
      <c r="AF430" s="820"/>
      <c r="AG430" s="820"/>
      <c r="AH430" s="820"/>
      <c r="AI430" s="820"/>
      <c r="AJ430" s="820"/>
      <c r="AK430" s="2768"/>
      <c r="AL430" s="1747"/>
    </row>
    <row r="431" spans="1:38" ht="30" customHeight="1">
      <c r="A431" s="2767"/>
      <c r="B431" s="2762"/>
      <c r="C431" s="638"/>
      <c r="D431" s="820"/>
      <c r="E431" s="820"/>
      <c r="F431" s="820"/>
      <c r="G431" s="820"/>
      <c r="H431" s="820"/>
      <c r="I431" s="820"/>
      <c r="J431" s="820"/>
      <c r="K431" s="820"/>
      <c r="L431" s="820"/>
      <c r="M431" s="820"/>
      <c r="N431" s="820"/>
      <c r="O431" s="820"/>
      <c r="P431" s="820"/>
      <c r="Q431" s="820"/>
      <c r="R431" s="820"/>
      <c r="S431" s="820"/>
      <c r="T431" s="820"/>
      <c r="U431" s="820"/>
      <c r="V431" s="820"/>
      <c r="W431" s="820"/>
      <c r="X431" s="820"/>
      <c r="Y431" s="820"/>
      <c r="Z431" s="820"/>
      <c r="AA431" s="820"/>
      <c r="AB431" s="820"/>
      <c r="AC431" s="820"/>
      <c r="AD431" s="820"/>
      <c r="AE431" s="820"/>
      <c r="AF431" s="820"/>
      <c r="AG431" s="820"/>
      <c r="AH431" s="820"/>
      <c r="AI431" s="820"/>
      <c r="AJ431" s="820"/>
      <c r="AK431" s="2768"/>
      <c r="AL431" s="1747"/>
    </row>
    <row r="432" spans="1:38" ht="30" customHeight="1">
      <c r="A432" s="2767"/>
      <c r="B432" s="2762"/>
      <c r="C432" s="638"/>
      <c r="D432" s="820"/>
      <c r="E432" s="820"/>
      <c r="F432" s="820"/>
      <c r="G432" s="820"/>
      <c r="H432" s="820"/>
      <c r="I432" s="820"/>
      <c r="J432" s="820"/>
      <c r="K432" s="820"/>
      <c r="L432" s="820"/>
      <c r="M432" s="820"/>
      <c r="N432" s="820"/>
      <c r="O432" s="820"/>
      <c r="P432" s="820"/>
      <c r="Q432" s="820"/>
      <c r="R432" s="820"/>
      <c r="S432" s="820"/>
      <c r="T432" s="820"/>
      <c r="U432" s="820"/>
      <c r="V432" s="820"/>
      <c r="W432" s="820"/>
      <c r="X432" s="820"/>
      <c r="Y432" s="820"/>
      <c r="Z432" s="820"/>
      <c r="AA432" s="820"/>
      <c r="AB432" s="820"/>
      <c r="AC432" s="820"/>
      <c r="AD432" s="820"/>
      <c r="AE432" s="820"/>
      <c r="AF432" s="820"/>
      <c r="AG432" s="820"/>
      <c r="AH432" s="820"/>
      <c r="AI432" s="820"/>
      <c r="AJ432" s="820"/>
      <c r="AK432" s="2768"/>
      <c r="AL432" s="1747"/>
    </row>
    <row r="433" spans="1:38" ht="30" customHeight="1">
      <c r="A433" s="2767"/>
      <c r="B433" s="2762"/>
      <c r="C433" s="638"/>
      <c r="D433" s="820"/>
      <c r="E433" s="820"/>
      <c r="F433" s="820"/>
      <c r="G433" s="820"/>
      <c r="H433" s="820"/>
      <c r="I433" s="820"/>
      <c r="J433" s="820"/>
      <c r="K433" s="820"/>
      <c r="L433" s="820"/>
      <c r="M433" s="820"/>
      <c r="N433" s="820"/>
      <c r="O433" s="820"/>
      <c r="P433" s="820"/>
      <c r="Q433" s="820"/>
      <c r="R433" s="820"/>
      <c r="S433" s="820"/>
      <c r="T433" s="820"/>
      <c r="U433" s="820"/>
      <c r="V433" s="820"/>
      <c r="W433" s="820"/>
      <c r="X433" s="820"/>
      <c r="Y433" s="820"/>
      <c r="Z433" s="820"/>
      <c r="AA433" s="820"/>
      <c r="AB433" s="820"/>
      <c r="AC433" s="820"/>
      <c r="AD433" s="820"/>
      <c r="AE433" s="820"/>
      <c r="AF433" s="820"/>
      <c r="AG433" s="820"/>
      <c r="AH433" s="820"/>
      <c r="AI433" s="820"/>
      <c r="AJ433" s="820"/>
      <c r="AK433" s="2768"/>
      <c r="AL433" s="1747"/>
    </row>
    <row r="434" spans="1:38" ht="30" customHeight="1">
      <c r="A434" s="2767"/>
      <c r="B434" s="2762"/>
      <c r="C434" s="638"/>
      <c r="D434" s="820"/>
      <c r="E434" s="820"/>
      <c r="F434" s="820"/>
      <c r="G434" s="820"/>
      <c r="H434" s="820"/>
      <c r="I434" s="820"/>
      <c r="J434" s="820"/>
      <c r="K434" s="820"/>
      <c r="L434" s="820"/>
      <c r="M434" s="820"/>
      <c r="N434" s="820"/>
      <c r="O434" s="820"/>
      <c r="P434" s="820"/>
      <c r="Q434" s="820"/>
      <c r="R434" s="820"/>
      <c r="S434" s="820"/>
      <c r="T434" s="820"/>
      <c r="U434" s="820"/>
      <c r="V434" s="820"/>
      <c r="W434" s="820"/>
      <c r="X434" s="820"/>
      <c r="Y434" s="820"/>
      <c r="Z434" s="820"/>
      <c r="AA434" s="820"/>
      <c r="AB434" s="820"/>
      <c r="AC434" s="820"/>
      <c r="AD434" s="820"/>
      <c r="AE434" s="820"/>
      <c r="AF434" s="820"/>
      <c r="AG434" s="820"/>
      <c r="AH434" s="820"/>
      <c r="AI434" s="820"/>
      <c r="AJ434" s="820"/>
      <c r="AK434" s="2768"/>
      <c r="AL434" s="1747"/>
    </row>
    <row r="435" spans="1:38" ht="30" customHeight="1">
      <c r="A435" s="2767"/>
      <c r="B435" s="2762"/>
      <c r="C435" s="638"/>
      <c r="D435" s="820"/>
      <c r="E435" s="820"/>
      <c r="F435" s="820"/>
      <c r="G435" s="820"/>
      <c r="H435" s="820"/>
      <c r="I435" s="820"/>
      <c r="J435" s="820"/>
      <c r="K435" s="820"/>
      <c r="L435" s="820"/>
      <c r="M435" s="820"/>
      <c r="N435" s="820"/>
      <c r="O435" s="820"/>
      <c r="P435" s="820"/>
      <c r="Q435" s="820"/>
      <c r="R435" s="820"/>
      <c r="S435" s="820"/>
      <c r="T435" s="820"/>
      <c r="U435" s="820"/>
      <c r="V435" s="820"/>
      <c r="W435" s="820"/>
      <c r="X435" s="820"/>
      <c r="Y435" s="820"/>
      <c r="Z435" s="820"/>
      <c r="AA435" s="820"/>
      <c r="AB435" s="820"/>
      <c r="AC435" s="820"/>
      <c r="AD435" s="820"/>
      <c r="AE435" s="820"/>
      <c r="AF435" s="820"/>
      <c r="AG435" s="820"/>
      <c r="AH435" s="820"/>
      <c r="AI435" s="820"/>
      <c r="AJ435" s="820"/>
      <c r="AK435" s="2768"/>
      <c r="AL435" s="1747"/>
    </row>
    <row r="436" spans="1:38" ht="30" customHeight="1">
      <c r="A436" s="2767"/>
      <c r="B436" s="2762"/>
      <c r="C436" s="638"/>
      <c r="D436" s="820"/>
      <c r="E436" s="820"/>
      <c r="F436" s="820"/>
      <c r="G436" s="820"/>
      <c r="H436" s="820"/>
      <c r="I436" s="820"/>
      <c r="J436" s="820"/>
      <c r="K436" s="820"/>
      <c r="L436" s="820"/>
      <c r="M436" s="820"/>
      <c r="N436" s="820"/>
      <c r="O436" s="820"/>
      <c r="P436" s="820"/>
      <c r="Q436" s="820"/>
      <c r="R436" s="820"/>
      <c r="S436" s="820"/>
      <c r="T436" s="820"/>
      <c r="U436" s="820"/>
      <c r="V436" s="820"/>
      <c r="W436" s="820"/>
      <c r="X436" s="820"/>
      <c r="Y436" s="820"/>
      <c r="Z436" s="820"/>
      <c r="AA436" s="820"/>
      <c r="AB436" s="820"/>
      <c r="AC436" s="820"/>
      <c r="AD436" s="820"/>
      <c r="AE436" s="820"/>
      <c r="AF436" s="820"/>
      <c r="AG436" s="820"/>
      <c r="AH436" s="820"/>
      <c r="AI436" s="820"/>
      <c r="AJ436" s="820"/>
      <c r="AK436" s="2768"/>
      <c r="AL436" s="1747"/>
    </row>
    <row r="437" spans="1:38" ht="30" customHeight="1">
      <c r="A437" s="2767"/>
      <c r="B437" s="2762"/>
      <c r="C437" s="638"/>
      <c r="D437" s="820"/>
      <c r="E437" s="820"/>
      <c r="F437" s="820"/>
      <c r="G437" s="820"/>
      <c r="H437" s="820"/>
      <c r="I437" s="820"/>
      <c r="J437" s="820"/>
      <c r="K437" s="820"/>
      <c r="L437" s="820"/>
      <c r="M437" s="820"/>
      <c r="N437" s="820"/>
      <c r="O437" s="820"/>
      <c r="P437" s="820"/>
      <c r="Q437" s="820"/>
      <c r="R437" s="820"/>
      <c r="S437" s="820"/>
      <c r="T437" s="820"/>
      <c r="U437" s="820"/>
      <c r="V437" s="820"/>
      <c r="W437" s="820"/>
      <c r="X437" s="820"/>
      <c r="Y437" s="820"/>
      <c r="Z437" s="820"/>
      <c r="AA437" s="820"/>
      <c r="AB437" s="820"/>
      <c r="AC437" s="820"/>
      <c r="AD437" s="820"/>
      <c r="AE437" s="820"/>
      <c r="AF437" s="820"/>
      <c r="AG437" s="820"/>
      <c r="AH437" s="820"/>
      <c r="AI437" s="820"/>
      <c r="AJ437" s="820"/>
      <c r="AK437" s="2768"/>
      <c r="AL437" s="1747"/>
    </row>
    <row r="438" spans="1:38" ht="30" customHeight="1">
      <c r="A438" s="2767"/>
      <c r="B438" s="2762"/>
      <c r="C438" s="638"/>
      <c r="D438" s="820"/>
      <c r="E438" s="820"/>
      <c r="F438" s="820"/>
      <c r="G438" s="820"/>
      <c r="H438" s="820"/>
      <c r="I438" s="820"/>
      <c r="J438" s="820"/>
      <c r="K438" s="820"/>
      <c r="L438" s="820"/>
      <c r="M438" s="820"/>
      <c r="N438" s="820"/>
      <c r="O438" s="820"/>
      <c r="P438" s="820"/>
      <c r="Q438" s="820"/>
      <c r="R438" s="820"/>
      <c r="S438" s="820"/>
      <c r="T438" s="820"/>
      <c r="U438" s="820"/>
      <c r="V438" s="820"/>
      <c r="W438" s="820"/>
      <c r="X438" s="820"/>
      <c r="Y438" s="820"/>
      <c r="Z438" s="820"/>
      <c r="AA438" s="820"/>
      <c r="AB438" s="820"/>
      <c r="AC438" s="820"/>
      <c r="AD438" s="820"/>
      <c r="AE438" s="820"/>
      <c r="AF438" s="820"/>
      <c r="AG438" s="820"/>
      <c r="AH438" s="820"/>
      <c r="AI438" s="820"/>
      <c r="AJ438" s="820"/>
      <c r="AK438" s="2768"/>
      <c r="AL438" s="1747"/>
    </row>
    <row r="439" spans="1:38" ht="30" customHeight="1">
      <c r="A439" s="2767"/>
      <c r="B439" s="2762"/>
      <c r="C439" s="638"/>
      <c r="D439" s="820"/>
      <c r="E439" s="820"/>
      <c r="F439" s="820"/>
      <c r="G439" s="820"/>
      <c r="H439" s="820"/>
      <c r="I439" s="820"/>
      <c r="J439" s="820"/>
      <c r="K439" s="820"/>
      <c r="L439" s="820"/>
      <c r="M439" s="820"/>
      <c r="N439" s="820"/>
      <c r="O439" s="820"/>
      <c r="P439" s="820"/>
      <c r="Q439" s="820"/>
      <c r="R439" s="820"/>
      <c r="S439" s="820"/>
      <c r="T439" s="820"/>
      <c r="U439" s="820"/>
      <c r="V439" s="820"/>
      <c r="W439" s="820"/>
      <c r="X439" s="820"/>
      <c r="Y439" s="820"/>
      <c r="Z439" s="820"/>
      <c r="AA439" s="820"/>
      <c r="AB439" s="820"/>
      <c r="AC439" s="820"/>
      <c r="AD439" s="820"/>
      <c r="AE439" s="820"/>
      <c r="AF439" s="820"/>
      <c r="AG439" s="820"/>
      <c r="AH439" s="820"/>
      <c r="AI439" s="820"/>
      <c r="AJ439" s="820"/>
      <c r="AK439" s="2768"/>
      <c r="AL439" s="1747"/>
    </row>
    <row r="440" spans="1:38" ht="30" customHeight="1">
      <c r="A440" s="2767"/>
      <c r="B440" s="2762"/>
      <c r="C440" s="638"/>
      <c r="D440" s="820"/>
      <c r="E440" s="820"/>
      <c r="F440" s="820"/>
      <c r="G440" s="820"/>
      <c r="H440" s="820"/>
      <c r="I440" s="820"/>
      <c r="J440" s="820"/>
      <c r="K440" s="820"/>
      <c r="L440" s="820"/>
      <c r="M440" s="820"/>
      <c r="N440" s="820"/>
      <c r="O440" s="820"/>
      <c r="P440" s="820"/>
      <c r="Q440" s="820"/>
      <c r="R440" s="820"/>
      <c r="S440" s="820"/>
      <c r="T440" s="820"/>
      <c r="U440" s="820"/>
      <c r="V440" s="820"/>
      <c r="W440" s="820"/>
      <c r="X440" s="820"/>
      <c r="Y440" s="820"/>
      <c r="Z440" s="820"/>
      <c r="AA440" s="820"/>
      <c r="AB440" s="820"/>
      <c r="AC440" s="820"/>
      <c r="AD440" s="820"/>
      <c r="AE440" s="820"/>
      <c r="AF440" s="820"/>
      <c r="AG440" s="820"/>
      <c r="AH440" s="820"/>
      <c r="AI440" s="820"/>
      <c r="AJ440" s="820"/>
      <c r="AK440" s="2768"/>
      <c r="AL440" s="1747"/>
    </row>
    <row r="441" spans="1:38" ht="30" customHeight="1">
      <c r="A441" s="2767"/>
      <c r="B441" s="2762"/>
      <c r="C441" s="638"/>
      <c r="D441" s="820"/>
      <c r="E441" s="820"/>
      <c r="F441" s="820"/>
      <c r="G441" s="820"/>
      <c r="H441" s="820"/>
      <c r="I441" s="820"/>
      <c r="J441" s="820"/>
      <c r="K441" s="820"/>
      <c r="L441" s="820"/>
      <c r="M441" s="820"/>
      <c r="N441" s="820"/>
      <c r="O441" s="820"/>
      <c r="P441" s="820"/>
      <c r="Q441" s="820"/>
      <c r="R441" s="820"/>
      <c r="S441" s="820"/>
      <c r="T441" s="820"/>
      <c r="U441" s="820"/>
      <c r="V441" s="820"/>
      <c r="W441" s="820"/>
      <c r="X441" s="820"/>
      <c r="Y441" s="820"/>
      <c r="Z441" s="820"/>
      <c r="AA441" s="820"/>
      <c r="AB441" s="820"/>
      <c r="AC441" s="820"/>
      <c r="AD441" s="820"/>
      <c r="AE441" s="820"/>
      <c r="AF441" s="820"/>
      <c r="AG441" s="820"/>
      <c r="AH441" s="820"/>
      <c r="AI441" s="820"/>
      <c r="AJ441" s="820"/>
      <c r="AK441" s="2768"/>
      <c r="AL441" s="1747"/>
    </row>
    <row r="442" spans="1:38" ht="30" customHeight="1">
      <c r="A442" s="2767"/>
      <c r="B442" s="2762"/>
      <c r="C442" s="638"/>
      <c r="D442" s="820"/>
      <c r="E442" s="820"/>
      <c r="F442" s="820"/>
      <c r="G442" s="820"/>
      <c r="H442" s="820"/>
      <c r="I442" s="820"/>
      <c r="J442" s="820"/>
      <c r="K442" s="820"/>
      <c r="L442" s="820"/>
      <c r="M442" s="820"/>
      <c r="N442" s="820"/>
      <c r="O442" s="820"/>
      <c r="P442" s="820"/>
      <c r="Q442" s="820"/>
      <c r="R442" s="820"/>
      <c r="S442" s="820"/>
      <c r="T442" s="820"/>
      <c r="U442" s="820"/>
      <c r="V442" s="820"/>
      <c r="W442" s="820"/>
      <c r="X442" s="820"/>
      <c r="Y442" s="820"/>
      <c r="Z442" s="820"/>
      <c r="AA442" s="820"/>
      <c r="AB442" s="820"/>
      <c r="AC442" s="820"/>
      <c r="AD442" s="820"/>
      <c r="AE442" s="820"/>
      <c r="AF442" s="820"/>
      <c r="AG442" s="820"/>
      <c r="AH442" s="820"/>
      <c r="AI442" s="820"/>
      <c r="AJ442" s="820"/>
      <c r="AK442" s="2768"/>
      <c r="AL442" s="1747"/>
    </row>
    <row r="443" spans="1:38" ht="30" customHeight="1">
      <c r="A443" s="2767"/>
      <c r="B443" s="2762"/>
      <c r="C443" s="638"/>
      <c r="D443" s="820"/>
      <c r="E443" s="820"/>
      <c r="F443" s="820"/>
      <c r="G443" s="820"/>
      <c r="H443" s="820"/>
      <c r="I443" s="820"/>
      <c r="J443" s="820"/>
      <c r="K443" s="820"/>
      <c r="L443" s="820"/>
      <c r="M443" s="820"/>
      <c r="N443" s="820"/>
      <c r="O443" s="820"/>
      <c r="P443" s="820"/>
      <c r="Q443" s="820"/>
      <c r="R443" s="820"/>
      <c r="S443" s="820"/>
      <c r="T443" s="820"/>
      <c r="U443" s="820"/>
      <c r="V443" s="820"/>
      <c r="W443" s="820"/>
      <c r="X443" s="820"/>
      <c r="Y443" s="820"/>
      <c r="Z443" s="820"/>
      <c r="AA443" s="820"/>
      <c r="AB443" s="820"/>
      <c r="AC443" s="820"/>
      <c r="AD443" s="820"/>
      <c r="AE443" s="820"/>
      <c r="AF443" s="820"/>
      <c r="AG443" s="820"/>
      <c r="AH443" s="820"/>
      <c r="AI443" s="820"/>
      <c r="AJ443" s="820"/>
      <c r="AK443" s="2768"/>
      <c r="AL443" s="1747"/>
    </row>
    <row r="444" spans="1:38" ht="30" customHeight="1">
      <c r="A444" s="2767"/>
      <c r="B444" s="2762"/>
      <c r="C444" s="638"/>
      <c r="D444" s="820"/>
      <c r="E444" s="820"/>
      <c r="F444" s="820"/>
      <c r="G444" s="820"/>
      <c r="H444" s="820"/>
      <c r="I444" s="820"/>
      <c r="J444" s="820"/>
      <c r="K444" s="820"/>
      <c r="L444" s="820"/>
      <c r="M444" s="820"/>
      <c r="N444" s="820"/>
      <c r="O444" s="820"/>
      <c r="P444" s="820"/>
      <c r="Q444" s="820"/>
      <c r="R444" s="820"/>
      <c r="S444" s="820"/>
      <c r="T444" s="820"/>
      <c r="U444" s="820"/>
      <c r="V444" s="820"/>
      <c r="W444" s="820"/>
      <c r="X444" s="820"/>
      <c r="Y444" s="820"/>
      <c r="Z444" s="820"/>
      <c r="AA444" s="820"/>
      <c r="AB444" s="820"/>
      <c r="AC444" s="820"/>
      <c r="AD444" s="820"/>
      <c r="AE444" s="820"/>
      <c r="AF444" s="820"/>
      <c r="AG444" s="820"/>
      <c r="AH444" s="820"/>
      <c r="AI444" s="820"/>
      <c r="AJ444" s="820"/>
      <c r="AK444" s="2768"/>
      <c r="AL444" s="1747"/>
    </row>
    <row r="445" spans="1:38" ht="30" customHeight="1">
      <c r="A445" s="2767"/>
      <c r="B445" s="2762"/>
      <c r="C445" s="638"/>
      <c r="D445" s="820"/>
      <c r="E445" s="820"/>
      <c r="F445" s="820"/>
      <c r="G445" s="820"/>
      <c r="H445" s="820"/>
      <c r="I445" s="820"/>
      <c r="J445" s="820"/>
      <c r="K445" s="820"/>
      <c r="L445" s="820"/>
      <c r="M445" s="820"/>
      <c r="N445" s="820"/>
      <c r="O445" s="820"/>
      <c r="P445" s="820"/>
      <c r="Q445" s="820"/>
      <c r="R445" s="820"/>
      <c r="S445" s="820"/>
      <c r="T445" s="820"/>
      <c r="U445" s="820"/>
      <c r="V445" s="820"/>
      <c r="W445" s="820"/>
      <c r="X445" s="820"/>
      <c r="Y445" s="820"/>
      <c r="Z445" s="820"/>
      <c r="AA445" s="820"/>
      <c r="AB445" s="820"/>
      <c r="AC445" s="820"/>
      <c r="AD445" s="820"/>
      <c r="AE445" s="820"/>
      <c r="AF445" s="820"/>
      <c r="AG445" s="820"/>
      <c r="AH445" s="820"/>
      <c r="AI445" s="820"/>
      <c r="AJ445" s="820"/>
      <c r="AK445" s="2768"/>
      <c r="AL445" s="1747"/>
    </row>
    <row r="446" spans="1:38" ht="30" customHeight="1">
      <c r="A446" s="2767"/>
      <c r="B446" s="2762"/>
      <c r="C446" s="638"/>
      <c r="D446" s="820"/>
      <c r="E446" s="820"/>
      <c r="F446" s="820"/>
      <c r="G446" s="820"/>
      <c r="H446" s="820"/>
      <c r="I446" s="820"/>
      <c r="J446" s="820"/>
      <c r="K446" s="820"/>
      <c r="L446" s="820"/>
      <c r="M446" s="820"/>
      <c r="N446" s="820"/>
      <c r="O446" s="820"/>
      <c r="P446" s="820"/>
      <c r="Q446" s="820"/>
      <c r="R446" s="820"/>
      <c r="S446" s="820"/>
      <c r="T446" s="820"/>
      <c r="U446" s="820"/>
      <c r="V446" s="820"/>
      <c r="W446" s="820"/>
      <c r="X446" s="820"/>
      <c r="Y446" s="820"/>
      <c r="Z446" s="820"/>
      <c r="AA446" s="820"/>
      <c r="AB446" s="820"/>
      <c r="AC446" s="820"/>
      <c r="AD446" s="820"/>
      <c r="AE446" s="820"/>
      <c r="AF446" s="820"/>
      <c r="AG446" s="820"/>
      <c r="AH446" s="820"/>
      <c r="AI446" s="820"/>
      <c r="AJ446" s="820"/>
      <c r="AK446" s="2768"/>
      <c r="AL446" s="1747"/>
    </row>
    <row r="447" spans="1:38" ht="30" customHeight="1">
      <c r="A447" s="2767"/>
      <c r="B447" s="2762"/>
      <c r="C447" s="638"/>
      <c r="D447" s="820"/>
      <c r="E447" s="820"/>
      <c r="F447" s="820"/>
      <c r="G447" s="820"/>
      <c r="H447" s="820"/>
      <c r="I447" s="820"/>
      <c r="J447" s="820"/>
      <c r="K447" s="820"/>
      <c r="L447" s="820"/>
      <c r="M447" s="820"/>
      <c r="N447" s="820"/>
      <c r="O447" s="820"/>
      <c r="P447" s="820"/>
      <c r="Q447" s="820"/>
      <c r="R447" s="820"/>
      <c r="S447" s="820"/>
      <c r="T447" s="820"/>
      <c r="U447" s="820"/>
      <c r="V447" s="820"/>
      <c r="W447" s="820"/>
      <c r="X447" s="820"/>
      <c r="Y447" s="820"/>
      <c r="Z447" s="820"/>
      <c r="AA447" s="820"/>
      <c r="AB447" s="820"/>
      <c r="AC447" s="820"/>
      <c r="AD447" s="820"/>
      <c r="AE447" s="820"/>
      <c r="AF447" s="820"/>
      <c r="AG447" s="820"/>
      <c r="AH447" s="820"/>
      <c r="AI447" s="820"/>
      <c r="AJ447" s="820"/>
      <c r="AK447" s="2768"/>
      <c r="AL447" s="1747"/>
    </row>
    <row r="448" spans="1:38" ht="30" customHeight="1">
      <c r="A448" s="2767"/>
      <c r="B448" s="2762"/>
      <c r="C448" s="638"/>
      <c r="D448" s="820"/>
      <c r="E448" s="820"/>
      <c r="F448" s="820"/>
      <c r="G448" s="820"/>
      <c r="H448" s="820"/>
      <c r="I448" s="820"/>
      <c r="J448" s="820"/>
      <c r="K448" s="820"/>
      <c r="L448" s="820"/>
      <c r="M448" s="820"/>
      <c r="N448" s="820"/>
      <c r="O448" s="820"/>
      <c r="P448" s="820"/>
      <c r="Q448" s="820"/>
      <c r="R448" s="820"/>
      <c r="S448" s="820"/>
      <c r="T448" s="820"/>
      <c r="U448" s="820"/>
      <c r="V448" s="820"/>
      <c r="W448" s="820"/>
      <c r="X448" s="820"/>
      <c r="Y448" s="820"/>
      <c r="Z448" s="820"/>
      <c r="AA448" s="820"/>
      <c r="AB448" s="820"/>
      <c r="AC448" s="820"/>
      <c r="AD448" s="820"/>
      <c r="AE448" s="820"/>
      <c r="AF448" s="820"/>
      <c r="AG448" s="820"/>
      <c r="AH448" s="820"/>
      <c r="AI448" s="820"/>
      <c r="AJ448" s="820"/>
      <c r="AK448" s="2768"/>
      <c r="AL448" s="1747"/>
    </row>
    <row r="449" spans="1:38" ht="30" customHeight="1">
      <c r="A449" s="2767"/>
      <c r="B449" s="2762"/>
      <c r="C449" s="638"/>
      <c r="D449" s="820"/>
      <c r="E449" s="820"/>
      <c r="F449" s="820"/>
      <c r="G449" s="820"/>
      <c r="H449" s="820"/>
      <c r="I449" s="820"/>
      <c r="J449" s="820"/>
      <c r="K449" s="820"/>
      <c r="L449" s="820"/>
      <c r="M449" s="820"/>
      <c r="N449" s="820"/>
      <c r="O449" s="820"/>
      <c r="P449" s="820"/>
      <c r="Q449" s="820"/>
      <c r="R449" s="820"/>
      <c r="S449" s="820"/>
      <c r="T449" s="820"/>
      <c r="U449" s="820"/>
      <c r="V449" s="820"/>
      <c r="W449" s="820"/>
      <c r="X449" s="820"/>
      <c r="Y449" s="820"/>
      <c r="Z449" s="820"/>
      <c r="AA449" s="820"/>
      <c r="AB449" s="820"/>
      <c r="AC449" s="820"/>
      <c r="AD449" s="820"/>
      <c r="AE449" s="820"/>
      <c r="AF449" s="820"/>
      <c r="AG449" s="820"/>
      <c r="AH449" s="820"/>
      <c r="AI449" s="820"/>
      <c r="AJ449" s="820"/>
      <c r="AK449" s="2768"/>
      <c r="AL449" s="1747"/>
    </row>
    <row r="450" spans="1:38" ht="30" customHeight="1">
      <c r="A450" s="2767"/>
      <c r="B450" s="2762"/>
      <c r="C450" s="638"/>
      <c r="D450" s="820"/>
      <c r="E450" s="820"/>
      <c r="F450" s="820"/>
      <c r="G450" s="820"/>
      <c r="H450" s="820"/>
      <c r="I450" s="820"/>
      <c r="J450" s="820"/>
      <c r="K450" s="820"/>
      <c r="L450" s="820"/>
      <c r="M450" s="820"/>
      <c r="N450" s="820"/>
      <c r="O450" s="820"/>
      <c r="P450" s="820"/>
      <c r="Q450" s="820"/>
      <c r="R450" s="820"/>
      <c r="S450" s="820"/>
      <c r="T450" s="820"/>
      <c r="U450" s="820"/>
      <c r="V450" s="820"/>
      <c r="W450" s="820"/>
      <c r="X450" s="820"/>
      <c r="Y450" s="820"/>
      <c r="Z450" s="820"/>
      <c r="AA450" s="820"/>
      <c r="AB450" s="820"/>
      <c r="AC450" s="820"/>
      <c r="AD450" s="820"/>
      <c r="AE450" s="820"/>
      <c r="AF450" s="820"/>
      <c r="AG450" s="820"/>
      <c r="AH450" s="820"/>
      <c r="AI450" s="820"/>
      <c r="AJ450" s="820"/>
      <c r="AK450" s="2768"/>
      <c r="AL450" s="1747"/>
    </row>
    <row r="451" spans="1:38" ht="30" customHeight="1">
      <c r="A451" s="2767"/>
      <c r="B451" s="2762"/>
      <c r="C451" s="638"/>
      <c r="D451" s="820"/>
      <c r="E451" s="820"/>
      <c r="F451" s="820"/>
      <c r="G451" s="820"/>
      <c r="H451" s="820"/>
      <c r="I451" s="820"/>
      <c r="J451" s="820"/>
      <c r="K451" s="820"/>
      <c r="L451" s="820"/>
      <c r="M451" s="820"/>
      <c r="N451" s="820"/>
      <c r="O451" s="820"/>
      <c r="P451" s="820"/>
      <c r="Q451" s="820"/>
      <c r="R451" s="820"/>
      <c r="S451" s="820"/>
      <c r="T451" s="820"/>
      <c r="U451" s="820"/>
      <c r="V451" s="820"/>
      <c r="W451" s="820"/>
      <c r="X451" s="820"/>
      <c r="Y451" s="820"/>
      <c r="Z451" s="820"/>
      <c r="AA451" s="820"/>
      <c r="AB451" s="820"/>
      <c r="AC451" s="820"/>
      <c r="AD451" s="820"/>
      <c r="AE451" s="820"/>
      <c r="AF451" s="820"/>
      <c r="AG451" s="820"/>
      <c r="AH451" s="820"/>
      <c r="AI451" s="820"/>
      <c r="AJ451" s="820"/>
      <c r="AK451" s="2768"/>
      <c r="AL451" s="1747"/>
    </row>
    <row r="452" spans="1:38" ht="30" customHeight="1">
      <c r="A452" s="2767"/>
      <c r="B452" s="2762"/>
      <c r="C452" s="638"/>
      <c r="D452" s="820"/>
      <c r="E452" s="820"/>
      <c r="F452" s="820"/>
      <c r="G452" s="820"/>
      <c r="H452" s="820"/>
      <c r="I452" s="820"/>
      <c r="J452" s="820"/>
      <c r="K452" s="820"/>
      <c r="L452" s="820"/>
      <c r="M452" s="820"/>
      <c r="N452" s="820"/>
      <c r="O452" s="820"/>
      <c r="P452" s="820"/>
      <c r="Q452" s="820"/>
      <c r="R452" s="820"/>
      <c r="S452" s="820"/>
      <c r="T452" s="820"/>
      <c r="U452" s="820"/>
      <c r="V452" s="820"/>
      <c r="W452" s="820"/>
      <c r="X452" s="820"/>
      <c r="Y452" s="820"/>
      <c r="Z452" s="820"/>
      <c r="AA452" s="820"/>
      <c r="AB452" s="820"/>
      <c r="AC452" s="820"/>
      <c r="AD452" s="820"/>
      <c r="AE452" s="820"/>
      <c r="AF452" s="820"/>
      <c r="AG452" s="820"/>
      <c r="AH452" s="820"/>
      <c r="AI452" s="820"/>
      <c r="AJ452" s="820"/>
      <c r="AK452" s="2768"/>
      <c r="AL452" s="1747"/>
    </row>
    <row r="453" spans="1:38" ht="30" customHeight="1">
      <c r="A453" s="2767"/>
      <c r="B453" s="2762"/>
      <c r="C453" s="638"/>
      <c r="D453" s="820"/>
      <c r="E453" s="820"/>
      <c r="F453" s="820"/>
      <c r="G453" s="820"/>
      <c r="H453" s="820"/>
      <c r="I453" s="820"/>
      <c r="J453" s="820"/>
      <c r="K453" s="820"/>
      <c r="L453" s="820"/>
      <c r="M453" s="820"/>
      <c r="N453" s="820"/>
      <c r="O453" s="820"/>
      <c r="P453" s="820"/>
      <c r="Q453" s="820"/>
      <c r="R453" s="820"/>
      <c r="S453" s="820"/>
      <c r="T453" s="820"/>
      <c r="U453" s="820"/>
      <c r="V453" s="820"/>
      <c r="W453" s="820"/>
      <c r="X453" s="820"/>
      <c r="Y453" s="820"/>
      <c r="Z453" s="820"/>
      <c r="AA453" s="820"/>
      <c r="AB453" s="820"/>
      <c r="AC453" s="820"/>
      <c r="AD453" s="820"/>
      <c r="AE453" s="820"/>
      <c r="AF453" s="820"/>
      <c r="AG453" s="820"/>
      <c r="AH453" s="820"/>
      <c r="AI453" s="820"/>
      <c r="AJ453" s="820"/>
      <c r="AK453" s="2768"/>
      <c r="AL453" s="1747"/>
    </row>
    <row r="454" spans="1:38" ht="30" customHeight="1">
      <c r="A454" s="2767"/>
      <c r="B454" s="2762"/>
      <c r="C454" s="638"/>
      <c r="D454" s="820"/>
      <c r="E454" s="820"/>
      <c r="F454" s="820"/>
      <c r="G454" s="820"/>
      <c r="H454" s="820"/>
      <c r="I454" s="820"/>
      <c r="J454" s="820"/>
      <c r="K454" s="820"/>
      <c r="L454" s="820"/>
      <c r="M454" s="820"/>
      <c r="N454" s="820"/>
      <c r="O454" s="820"/>
      <c r="P454" s="820"/>
      <c r="Q454" s="820"/>
      <c r="R454" s="820"/>
      <c r="S454" s="820"/>
      <c r="T454" s="820"/>
      <c r="U454" s="820"/>
      <c r="V454" s="820"/>
      <c r="W454" s="820"/>
      <c r="X454" s="820"/>
      <c r="Y454" s="820"/>
      <c r="Z454" s="820"/>
      <c r="AA454" s="820"/>
      <c r="AB454" s="820"/>
      <c r="AC454" s="820"/>
      <c r="AD454" s="820"/>
      <c r="AE454" s="820"/>
      <c r="AF454" s="820"/>
      <c r="AG454" s="820"/>
      <c r="AH454" s="820"/>
      <c r="AI454" s="820"/>
      <c r="AJ454" s="820"/>
      <c r="AK454" s="2768"/>
      <c r="AL454" s="1747"/>
    </row>
    <row r="455" spans="1:38" ht="30" customHeight="1">
      <c r="A455" s="2767"/>
      <c r="B455" s="2762"/>
      <c r="C455" s="638"/>
      <c r="D455" s="820"/>
      <c r="E455" s="820"/>
      <c r="F455" s="820"/>
      <c r="G455" s="820"/>
      <c r="H455" s="820"/>
      <c r="I455" s="820"/>
      <c r="J455" s="820"/>
      <c r="K455" s="820"/>
      <c r="L455" s="820"/>
      <c r="M455" s="820"/>
      <c r="N455" s="820"/>
      <c r="O455" s="820"/>
      <c r="P455" s="820"/>
      <c r="Q455" s="820"/>
      <c r="R455" s="820"/>
      <c r="S455" s="820"/>
      <c r="T455" s="820"/>
      <c r="U455" s="820"/>
      <c r="V455" s="820"/>
      <c r="W455" s="820"/>
      <c r="X455" s="820"/>
      <c r="Y455" s="820"/>
      <c r="Z455" s="820"/>
      <c r="AA455" s="820"/>
      <c r="AB455" s="820"/>
      <c r="AC455" s="820"/>
      <c r="AD455" s="820"/>
      <c r="AE455" s="820"/>
      <c r="AF455" s="820"/>
      <c r="AG455" s="820"/>
      <c r="AH455" s="820"/>
      <c r="AI455" s="820"/>
      <c r="AJ455" s="820"/>
      <c r="AK455" s="2768"/>
      <c r="AL455" s="1747"/>
    </row>
    <row r="456" spans="1:38" ht="30" customHeight="1">
      <c r="A456" s="2767"/>
      <c r="B456" s="2762"/>
      <c r="C456" s="638"/>
      <c r="D456" s="820"/>
      <c r="E456" s="820"/>
      <c r="F456" s="820"/>
      <c r="G456" s="820"/>
      <c r="H456" s="820"/>
      <c r="I456" s="820"/>
      <c r="J456" s="820"/>
      <c r="K456" s="820"/>
      <c r="L456" s="820"/>
      <c r="M456" s="820"/>
      <c r="N456" s="820"/>
      <c r="O456" s="820"/>
      <c r="P456" s="820"/>
      <c r="Q456" s="820"/>
      <c r="R456" s="820"/>
      <c r="S456" s="820"/>
      <c r="T456" s="820"/>
      <c r="U456" s="820"/>
      <c r="V456" s="820"/>
      <c r="W456" s="820"/>
      <c r="X456" s="820"/>
      <c r="Y456" s="820"/>
      <c r="Z456" s="820"/>
      <c r="AA456" s="820"/>
      <c r="AB456" s="820"/>
      <c r="AC456" s="820"/>
      <c r="AD456" s="820"/>
      <c r="AE456" s="820"/>
      <c r="AF456" s="820"/>
      <c r="AG456" s="820"/>
      <c r="AH456" s="820"/>
      <c r="AI456" s="820"/>
      <c r="AJ456" s="820"/>
      <c r="AK456" s="2768"/>
      <c r="AL456" s="1747"/>
    </row>
    <row r="457" spans="1:38" ht="30" customHeight="1">
      <c r="A457" s="2767"/>
      <c r="B457" s="2762"/>
      <c r="C457" s="638"/>
      <c r="D457" s="820"/>
      <c r="E457" s="820"/>
      <c r="F457" s="820"/>
      <c r="G457" s="820"/>
      <c r="H457" s="820"/>
      <c r="I457" s="820"/>
      <c r="J457" s="820"/>
      <c r="K457" s="820"/>
      <c r="L457" s="820"/>
      <c r="M457" s="820"/>
      <c r="N457" s="820"/>
      <c r="O457" s="820"/>
      <c r="P457" s="820"/>
      <c r="Q457" s="820"/>
      <c r="R457" s="820"/>
      <c r="S457" s="820"/>
      <c r="T457" s="820"/>
      <c r="U457" s="820"/>
      <c r="V457" s="820"/>
      <c r="W457" s="820"/>
      <c r="X457" s="820"/>
      <c r="Y457" s="820"/>
      <c r="Z457" s="820"/>
      <c r="AA457" s="820"/>
      <c r="AB457" s="820"/>
      <c r="AC457" s="820"/>
      <c r="AD457" s="820"/>
      <c r="AE457" s="820"/>
      <c r="AF457" s="820"/>
      <c r="AG457" s="820"/>
      <c r="AH457" s="820"/>
      <c r="AI457" s="820"/>
      <c r="AJ457" s="820"/>
      <c r="AK457" s="2768"/>
      <c r="AL457" s="1747"/>
    </row>
    <row r="458" spans="1:38" ht="30" customHeight="1">
      <c r="A458" s="2767"/>
      <c r="B458" s="2762"/>
      <c r="C458" s="638"/>
      <c r="D458" s="820"/>
      <c r="E458" s="820"/>
      <c r="F458" s="820"/>
      <c r="G458" s="820"/>
      <c r="H458" s="820"/>
      <c r="I458" s="820"/>
      <c r="J458" s="820"/>
      <c r="K458" s="820"/>
      <c r="L458" s="820"/>
      <c r="M458" s="820"/>
      <c r="N458" s="820"/>
      <c r="O458" s="820"/>
      <c r="P458" s="820"/>
      <c r="Q458" s="820"/>
      <c r="R458" s="820"/>
      <c r="S458" s="820"/>
      <c r="T458" s="820"/>
      <c r="U458" s="820"/>
      <c r="V458" s="820"/>
      <c r="W458" s="820"/>
      <c r="X458" s="820"/>
      <c r="Y458" s="820"/>
      <c r="Z458" s="820"/>
      <c r="AA458" s="820"/>
      <c r="AB458" s="820"/>
      <c r="AC458" s="820"/>
      <c r="AD458" s="820"/>
      <c r="AE458" s="820"/>
      <c r="AF458" s="820"/>
      <c r="AG458" s="820"/>
      <c r="AH458" s="820"/>
      <c r="AI458" s="820"/>
      <c r="AJ458" s="820"/>
      <c r="AK458" s="2768"/>
      <c r="AL458" s="1747"/>
    </row>
    <row r="459" spans="1:38" ht="30" customHeight="1">
      <c r="A459" s="2767"/>
      <c r="B459" s="2762"/>
      <c r="C459" s="638"/>
      <c r="D459" s="820"/>
      <c r="E459" s="820"/>
      <c r="F459" s="820"/>
      <c r="G459" s="820"/>
      <c r="H459" s="820"/>
      <c r="I459" s="820"/>
      <c r="J459" s="820"/>
      <c r="K459" s="820"/>
      <c r="L459" s="820"/>
      <c r="M459" s="820"/>
      <c r="N459" s="820"/>
      <c r="O459" s="820"/>
      <c r="P459" s="820"/>
      <c r="Q459" s="820"/>
      <c r="R459" s="820"/>
      <c r="S459" s="820"/>
      <c r="T459" s="820"/>
      <c r="U459" s="820"/>
      <c r="V459" s="820"/>
      <c r="W459" s="820"/>
      <c r="X459" s="820"/>
      <c r="Y459" s="820"/>
      <c r="Z459" s="820"/>
      <c r="AA459" s="820"/>
      <c r="AB459" s="820"/>
      <c r="AC459" s="820"/>
      <c r="AD459" s="820"/>
      <c r="AE459" s="820"/>
      <c r="AF459" s="820"/>
      <c r="AG459" s="820"/>
      <c r="AH459" s="820"/>
      <c r="AI459" s="820"/>
      <c r="AJ459" s="820"/>
      <c r="AK459" s="2768"/>
      <c r="AL459" s="1747"/>
    </row>
    <row r="460" spans="1:38" ht="30" customHeight="1">
      <c r="A460" s="2767"/>
      <c r="B460" s="2762"/>
      <c r="C460" s="638"/>
      <c r="D460" s="820"/>
      <c r="E460" s="820"/>
      <c r="F460" s="820"/>
      <c r="G460" s="820"/>
      <c r="H460" s="820"/>
      <c r="I460" s="820"/>
      <c r="J460" s="820"/>
      <c r="K460" s="820"/>
      <c r="L460" s="820"/>
      <c r="M460" s="820"/>
      <c r="N460" s="820"/>
      <c r="O460" s="820"/>
      <c r="P460" s="820"/>
      <c r="Q460" s="820"/>
      <c r="R460" s="820"/>
      <c r="S460" s="820"/>
      <c r="T460" s="820"/>
      <c r="U460" s="820"/>
      <c r="V460" s="820"/>
      <c r="W460" s="820"/>
      <c r="X460" s="820"/>
      <c r="Y460" s="820"/>
      <c r="Z460" s="820"/>
      <c r="AA460" s="820"/>
      <c r="AB460" s="820"/>
      <c r="AC460" s="820"/>
      <c r="AD460" s="820"/>
      <c r="AE460" s="820"/>
      <c r="AF460" s="820"/>
      <c r="AG460" s="820"/>
      <c r="AH460" s="820"/>
      <c r="AI460" s="820"/>
      <c r="AJ460" s="820"/>
      <c r="AK460" s="2768"/>
      <c r="AL460" s="1747"/>
    </row>
    <row r="461" spans="1:38" ht="30" customHeight="1">
      <c r="A461" s="2767"/>
      <c r="B461" s="2762"/>
      <c r="C461" s="638"/>
      <c r="D461" s="820"/>
      <c r="E461" s="820"/>
      <c r="F461" s="820"/>
      <c r="G461" s="820"/>
      <c r="H461" s="820"/>
      <c r="I461" s="820"/>
      <c r="J461" s="820"/>
      <c r="K461" s="820"/>
      <c r="L461" s="820"/>
      <c r="M461" s="820"/>
      <c r="N461" s="820"/>
      <c r="O461" s="820"/>
      <c r="P461" s="820"/>
      <c r="Q461" s="820"/>
      <c r="R461" s="820"/>
      <c r="S461" s="820"/>
      <c r="T461" s="820"/>
      <c r="U461" s="820"/>
      <c r="V461" s="820"/>
      <c r="W461" s="820"/>
      <c r="X461" s="820"/>
      <c r="Y461" s="820"/>
      <c r="Z461" s="820"/>
      <c r="AA461" s="820"/>
      <c r="AB461" s="820"/>
      <c r="AC461" s="820"/>
      <c r="AD461" s="820"/>
      <c r="AE461" s="820"/>
      <c r="AF461" s="820"/>
      <c r="AG461" s="820"/>
      <c r="AH461" s="820"/>
      <c r="AI461" s="820"/>
      <c r="AJ461" s="820"/>
      <c r="AK461" s="2768"/>
      <c r="AL461" s="1747"/>
    </row>
    <row r="462" spans="1:38" ht="30" customHeight="1">
      <c r="A462" s="2767"/>
      <c r="B462" s="2762"/>
      <c r="C462" s="638"/>
      <c r="D462" s="820"/>
      <c r="E462" s="820"/>
      <c r="F462" s="820"/>
      <c r="G462" s="820"/>
      <c r="H462" s="820"/>
      <c r="I462" s="820"/>
      <c r="J462" s="820"/>
      <c r="K462" s="820"/>
      <c r="L462" s="820"/>
      <c r="M462" s="820"/>
      <c r="N462" s="820"/>
      <c r="O462" s="820"/>
      <c r="P462" s="820"/>
      <c r="Q462" s="820"/>
      <c r="R462" s="820"/>
      <c r="S462" s="820"/>
      <c r="T462" s="820"/>
      <c r="U462" s="820"/>
      <c r="V462" s="820"/>
      <c r="W462" s="820"/>
      <c r="X462" s="820"/>
      <c r="Y462" s="820"/>
      <c r="Z462" s="820"/>
      <c r="AA462" s="820"/>
      <c r="AB462" s="820"/>
      <c r="AC462" s="820"/>
      <c r="AD462" s="820"/>
      <c r="AE462" s="820"/>
      <c r="AF462" s="820"/>
      <c r="AG462" s="820"/>
      <c r="AH462" s="820"/>
      <c r="AI462" s="820"/>
      <c r="AJ462" s="820"/>
      <c r="AK462" s="2768"/>
      <c r="AL462" s="1747"/>
    </row>
    <row r="463" spans="1:38" ht="30" customHeight="1">
      <c r="A463" s="2767"/>
      <c r="B463" s="2762"/>
      <c r="C463" s="638"/>
      <c r="D463" s="820"/>
      <c r="E463" s="820"/>
      <c r="F463" s="820"/>
      <c r="G463" s="820"/>
      <c r="H463" s="820"/>
      <c r="I463" s="820"/>
      <c r="J463" s="820"/>
      <c r="K463" s="820"/>
      <c r="L463" s="820"/>
      <c r="M463" s="820"/>
      <c r="N463" s="820"/>
      <c r="O463" s="820"/>
      <c r="P463" s="820"/>
      <c r="Q463" s="820"/>
      <c r="R463" s="820"/>
      <c r="S463" s="820"/>
      <c r="T463" s="820"/>
      <c r="U463" s="820"/>
      <c r="V463" s="820"/>
      <c r="W463" s="820"/>
      <c r="X463" s="820"/>
      <c r="Y463" s="820"/>
      <c r="Z463" s="820"/>
      <c r="AA463" s="820"/>
      <c r="AB463" s="820"/>
      <c r="AC463" s="820"/>
      <c r="AD463" s="820"/>
      <c r="AE463" s="820"/>
      <c r="AF463" s="820"/>
      <c r="AG463" s="820"/>
      <c r="AH463" s="820"/>
      <c r="AI463" s="820"/>
      <c r="AJ463" s="820"/>
      <c r="AK463" s="2768"/>
      <c r="AL463" s="1747"/>
    </row>
    <row r="464" spans="1:38" ht="30" customHeight="1">
      <c r="A464" s="2767"/>
      <c r="B464" s="2762"/>
      <c r="C464" s="638"/>
      <c r="D464" s="820"/>
      <c r="E464" s="820"/>
      <c r="F464" s="820"/>
      <c r="G464" s="820"/>
      <c r="H464" s="820"/>
      <c r="I464" s="820"/>
      <c r="J464" s="820"/>
      <c r="K464" s="820"/>
      <c r="L464" s="820"/>
      <c r="M464" s="820"/>
      <c r="N464" s="820"/>
      <c r="O464" s="820"/>
      <c r="P464" s="820"/>
      <c r="Q464" s="820"/>
      <c r="R464" s="820"/>
      <c r="S464" s="820"/>
      <c r="T464" s="820"/>
      <c r="U464" s="820"/>
      <c r="V464" s="820"/>
      <c r="W464" s="820"/>
      <c r="X464" s="820"/>
      <c r="Y464" s="820"/>
      <c r="Z464" s="820"/>
      <c r="AA464" s="820"/>
      <c r="AB464" s="820"/>
      <c r="AC464" s="820"/>
      <c r="AD464" s="820"/>
      <c r="AE464" s="820"/>
      <c r="AF464" s="820"/>
      <c r="AG464" s="820"/>
      <c r="AH464" s="820"/>
      <c r="AI464" s="820"/>
      <c r="AJ464" s="820"/>
      <c r="AK464" s="2768"/>
      <c r="AL464" s="1747"/>
    </row>
    <row r="465" spans="1:38" ht="30" customHeight="1">
      <c r="A465" s="2767"/>
      <c r="B465" s="2762"/>
      <c r="C465" s="638"/>
      <c r="D465" s="820"/>
      <c r="E465" s="820"/>
      <c r="F465" s="820"/>
      <c r="G465" s="820"/>
      <c r="H465" s="820"/>
      <c r="I465" s="820"/>
      <c r="J465" s="820"/>
      <c r="K465" s="820"/>
      <c r="L465" s="820"/>
      <c r="M465" s="820"/>
      <c r="N465" s="820"/>
      <c r="O465" s="820"/>
      <c r="P465" s="820"/>
      <c r="Q465" s="820"/>
      <c r="R465" s="820"/>
      <c r="S465" s="820"/>
      <c r="T465" s="820"/>
      <c r="U465" s="820"/>
      <c r="V465" s="820"/>
      <c r="W465" s="820"/>
      <c r="X465" s="820"/>
      <c r="Y465" s="820"/>
      <c r="Z465" s="820"/>
      <c r="AA465" s="820"/>
      <c r="AB465" s="820"/>
      <c r="AC465" s="820"/>
      <c r="AD465" s="820"/>
      <c r="AE465" s="820"/>
      <c r="AF465" s="820"/>
      <c r="AG465" s="820"/>
      <c r="AH465" s="820"/>
      <c r="AI465" s="820"/>
      <c r="AJ465" s="820"/>
      <c r="AK465" s="2768"/>
      <c r="AL465" s="1747"/>
    </row>
    <row r="466" spans="1:38" ht="30" customHeight="1">
      <c r="A466" s="2767"/>
      <c r="B466" s="2762"/>
      <c r="C466" s="638"/>
      <c r="D466" s="820"/>
      <c r="E466" s="820"/>
      <c r="F466" s="820"/>
      <c r="G466" s="820"/>
      <c r="H466" s="820"/>
      <c r="I466" s="820"/>
      <c r="J466" s="820"/>
      <c r="K466" s="820"/>
      <c r="L466" s="820"/>
      <c r="M466" s="820"/>
      <c r="N466" s="820"/>
      <c r="O466" s="820"/>
      <c r="P466" s="820"/>
      <c r="Q466" s="820"/>
      <c r="R466" s="820"/>
      <c r="S466" s="820"/>
      <c r="T466" s="820"/>
      <c r="U466" s="820"/>
      <c r="V466" s="820"/>
      <c r="W466" s="820"/>
      <c r="X466" s="820"/>
      <c r="Y466" s="820"/>
      <c r="Z466" s="820"/>
      <c r="AA466" s="820"/>
      <c r="AB466" s="820"/>
      <c r="AC466" s="820"/>
      <c r="AD466" s="820"/>
      <c r="AE466" s="820"/>
      <c r="AF466" s="820"/>
      <c r="AG466" s="820"/>
      <c r="AH466" s="820"/>
      <c r="AI466" s="820"/>
      <c r="AJ466" s="820"/>
      <c r="AK466" s="2768"/>
      <c r="AL466" s="1747"/>
    </row>
    <row r="467" spans="1:38" ht="30" customHeight="1">
      <c r="A467" s="2767"/>
      <c r="B467" s="2762"/>
      <c r="C467" s="638"/>
      <c r="D467" s="820"/>
      <c r="E467" s="820"/>
      <c r="F467" s="820"/>
      <c r="G467" s="820"/>
      <c r="H467" s="820"/>
      <c r="I467" s="820"/>
      <c r="J467" s="820"/>
      <c r="K467" s="820"/>
      <c r="L467" s="820"/>
      <c r="M467" s="820"/>
      <c r="N467" s="820"/>
      <c r="O467" s="820"/>
      <c r="P467" s="820"/>
      <c r="Q467" s="820"/>
      <c r="R467" s="820"/>
      <c r="S467" s="820"/>
      <c r="T467" s="820"/>
      <c r="U467" s="820"/>
      <c r="V467" s="820"/>
      <c r="W467" s="820"/>
      <c r="X467" s="820"/>
      <c r="Y467" s="820"/>
      <c r="Z467" s="820"/>
      <c r="AA467" s="820"/>
      <c r="AB467" s="820"/>
      <c r="AC467" s="820"/>
      <c r="AD467" s="820"/>
      <c r="AE467" s="820"/>
      <c r="AF467" s="820"/>
      <c r="AG467" s="820"/>
      <c r="AH467" s="820"/>
      <c r="AI467" s="820"/>
      <c r="AJ467" s="820"/>
      <c r="AK467" s="2768"/>
      <c r="AL467" s="1747"/>
    </row>
    <row r="468" spans="1:38" ht="30" customHeight="1">
      <c r="A468" s="2767"/>
      <c r="B468" s="2762"/>
      <c r="C468" s="638"/>
      <c r="D468" s="820"/>
      <c r="E468" s="820"/>
      <c r="F468" s="820"/>
      <c r="G468" s="820"/>
      <c r="H468" s="820"/>
      <c r="I468" s="820"/>
      <c r="J468" s="820"/>
      <c r="K468" s="820"/>
      <c r="L468" s="820"/>
      <c r="M468" s="820"/>
      <c r="N468" s="820"/>
      <c r="O468" s="820"/>
      <c r="P468" s="820"/>
      <c r="Q468" s="820"/>
      <c r="R468" s="820"/>
      <c r="S468" s="820"/>
      <c r="T468" s="820"/>
      <c r="U468" s="820"/>
      <c r="V468" s="820"/>
      <c r="W468" s="820"/>
      <c r="X468" s="820"/>
      <c r="Y468" s="820"/>
      <c r="Z468" s="820"/>
      <c r="AA468" s="820"/>
      <c r="AB468" s="820"/>
      <c r="AC468" s="820"/>
      <c r="AD468" s="820"/>
      <c r="AE468" s="820"/>
      <c r="AF468" s="820"/>
      <c r="AG468" s="820"/>
      <c r="AH468" s="820"/>
      <c r="AI468" s="820"/>
      <c r="AJ468" s="820"/>
      <c r="AK468" s="2768"/>
      <c r="AL468" s="1747"/>
    </row>
    <row r="469" spans="1:38" ht="30" customHeight="1">
      <c r="A469" s="2767"/>
      <c r="B469" s="2762"/>
      <c r="C469" s="638"/>
      <c r="D469" s="820"/>
      <c r="E469" s="820"/>
      <c r="F469" s="820"/>
      <c r="G469" s="820"/>
      <c r="H469" s="820"/>
      <c r="I469" s="820"/>
      <c r="J469" s="820"/>
      <c r="K469" s="820"/>
      <c r="L469" s="820"/>
      <c r="M469" s="820"/>
      <c r="N469" s="820"/>
      <c r="O469" s="820"/>
      <c r="P469" s="820"/>
      <c r="Q469" s="820"/>
      <c r="R469" s="820"/>
      <c r="S469" s="820"/>
      <c r="T469" s="820"/>
      <c r="U469" s="820"/>
      <c r="V469" s="820"/>
      <c r="W469" s="820"/>
      <c r="X469" s="820"/>
      <c r="Y469" s="820"/>
      <c r="Z469" s="820"/>
      <c r="AA469" s="820"/>
      <c r="AB469" s="820"/>
      <c r="AC469" s="820"/>
      <c r="AD469" s="820"/>
      <c r="AE469" s="820"/>
      <c r="AF469" s="820"/>
      <c r="AG469" s="820"/>
      <c r="AH469" s="820"/>
      <c r="AI469" s="820"/>
      <c r="AJ469" s="820"/>
      <c r="AK469" s="2768"/>
      <c r="AL469" s="1747"/>
    </row>
    <row r="470" spans="1:38" ht="30" customHeight="1">
      <c r="A470" s="2767"/>
      <c r="B470" s="2762"/>
      <c r="C470" s="638"/>
      <c r="D470" s="820"/>
      <c r="E470" s="820"/>
      <c r="F470" s="820"/>
      <c r="G470" s="820"/>
      <c r="H470" s="820"/>
      <c r="I470" s="820"/>
      <c r="J470" s="820"/>
      <c r="K470" s="820"/>
      <c r="L470" s="820"/>
      <c r="M470" s="820"/>
      <c r="N470" s="820"/>
      <c r="O470" s="820"/>
      <c r="P470" s="820"/>
      <c r="Q470" s="820"/>
      <c r="R470" s="820"/>
      <c r="S470" s="820"/>
      <c r="T470" s="820"/>
      <c r="U470" s="820"/>
      <c r="V470" s="820"/>
      <c r="W470" s="820"/>
      <c r="X470" s="820"/>
      <c r="Y470" s="820"/>
      <c r="Z470" s="820"/>
      <c r="AA470" s="820"/>
      <c r="AB470" s="820"/>
      <c r="AC470" s="820"/>
      <c r="AD470" s="820"/>
      <c r="AE470" s="820"/>
      <c r="AF470" s="820"/>
      <c r="AG470" s="820"/>
      <c r="AH470" s="820"/>
      <c r="AI470" s="820"/>
      <c r="AJ470" s="820"/>
      <c r="AK470" s="2768"/>
      <c r="AL470" s="1747"/>
    </row>
    <row r="471" spans="1:38" ht="30" customHeight="1">
      <c r="A471" s="2767"/>
      <c r="B471" s="2762"/>
      <c r="C471" s="638"/>
      <c r="D471" s="820"/>
      <c r="E471" s="820"/>
      <c r="F471" s="820"/>
      <c r="G471" s="820"/>
      <c r="H471" s="820"/>
      <c r="I471" s="820"/>
      <c r="J471" s="820"/>
      <c r="K471" s="820"/>
      <c r="L471" s="820"/>
      <c r="M471" s="820"/>
      <c r="N471" s="820"/>
      <c r="O471" s="820"/>
      <c r="P471" s="820"/>
      <c r="Q471" s="820"/>
      <c r="R471" s="820"/>
      <c r="S471" s="820"/>
      <c r="T471" s="820"/>
      <c r="U471" s="820"/>
      <c r="V471" s="820"/>
      <c r="W471" s="820"/>
      <c r="X471" s="820"/>
      <c r="Y471" s="820"/>
      <c r="Z471" s="820"/>
      <c r="AA471" s="820"/>
      <c r="AB471" s="820"/>
      <c r="AC471" s="820"/>
      <c r="AD471" s="820"/>
      <c r="AE471" s="820"/>
      <c r="AF471" s="820"/>
      <c r="AG471" s="820"/>
      <c r="AH471" s="820"/>
      <c r="AI471" s="820"/>
      <c r="AJ471" s="820"/>
      <c r="AK471" s="2768"/>
      <c r="AL471" s="1747"/>
    </row>
    <row r="472" spans="1:38" ht="30" customHeight="1">
      <c r="A472" s="2767"/>
      <c r="B472" s="2762"/>
      <c r="C472" s="638"/>
      <c r="D472" s="820"/>
      <c r="E472" s="820"/>
      <c r="F472" s="820"/>
      <c r="G472" s="820"/>
      <c r="H472" s="820"/>
      <c r="I472" s="820"/>
      <c r="J472" s="820"/>
      <c r="K472" s="820"/>
      <c r="L472" s="820"/>
      <c r="M472" s="820"/>
      <c r="N472" s="820"/>
      <c r="O472" s="820"/>
      <c r="P472" s="820"/>
      <c r="Q472" s="820"/>
      <c r="R472" s="820"/>
      <c r="S472" s="820"/>
      <c r="T472" s="820"/>
      <c r="U472" s="820"/>
      <c r="V472" s="820"/>
      <c r="W472" s="820"/>
      <c r="X472" s="820"/>
      <c r="Y472" s="820"/>
      <c r="Z472" s="820"/>
      <c r="AA472" s="820"/>
      <c r="AB472" s="820"/>
      <c r="AC472" s="820"/>
      <c r="AD472" s="820"/>
      <c r="AE472" s="820"/>
      <c r="AF472" s="820"/>
      <c r="AG472" s="820"/>
      <c r="AH472" s="820"/>
      <c r="AI472" s="820"/>
      <c r="AJ472" s="820"/>
      <c r="AK472" s="2768"/>
      <c r="AL472" s="1747"/>
    </row>
    <row r="473" spans="1:38" ht="30" customHeight="1">
      <c r="A473" s="2767"/>
      <c r="B473" s="2762"/>
      <c r="C473" s="638"/>
      <c r="D473" s="820"/>
      <c r="E473" s="820"/>
      <c r="F473" s="820"/>
      <c r="G473" s="820"/>
      <c r="H473" s="820"/>
      <c r="I473" s="820"/>
      <c r="J473" s="820"/>
      <c r="K473" s="820"/>
      <c r="L473" s="820"/>
      <c r="M473" s="820"/>
      <c r="N473" s="820"/>
      <c r="O473" s="820"/>
      <c r="P473" s="820"/>
      <c r="Q473" s="820"/>
      <c r="R473" s="820"/>
      <c r="S473" s="820"/>
      <c r="T473" s="820"/>
      <c r="U473" s="820"/>
      <c r="V473" s="820"/>
      <c r="W473" s="820"/>
      <c r="X473" s="820"/>
      <c r="Y473" s="820"/>
      <c r="Z473" s="820"/>
      <c r="AA473" s="820"/>
      <c r="AB473" s="820"/>
      <c r="AC473" s="820"/>
      <c r="AD473" s="820"/>
      <c r="AE473" s="820"/>
      <c r="AF473" s="820"/>
      <c r="AG473" s="820"/>
      <c r="AH473" s="820"/>
      <c r="AI473" s="820"/>
      <c r="AJ473" s="820"/>
      <c r="AK473" s="2768"/>
      <c r="AL473" s="1747"/>
    </row>
    <row r="474" spans="1:38" ht="30" customHeight="1">
      <c r="A474" s="2767"/>
      <c r="B474" s="2762"/>
      <c r="C474" s="638"/>
      <c r="D474" s="820"/>
      <c r="E474" s="820"/>
      <c r="F474" s="820"/>
      <c r="G474" s="820"/>
      <c r="H474" s="820"/>
      <c r="I474" s="820"/>
      <c r="J474" s="820"/>
      <c r="K474" s="820"/>
      <c r="L474" s="820"/>
      <c r="M474" s="820"/>
      <c r="N474" s="820"/>
      <c r="O474" s="820"/>
      <c r="P474" s="820"/>
      <c r="Q474" s="820"/>
      <c r="R474" s="820"/>
      <c r="S474" s="820"/>
      <c r="T474" s="820"/>
      <c r="U474" s="820"/>
      <c r="V474" s="820"/>
      <c r="W474" s="820"/>
      <c r="X474" s="820"/>
      <c r="Y474" s="820"/>
      <c r="Z474" s="820"/>
      <c r="AA474" s="820"/>
      <c r="AB474" s="820"/>
      <c r="AC474" s="820"/>
      <c r="AD474" s="820"/>
      <c r="AE474" s="820"/>
      <c r="AF474" s="820"/>
      <c r="AG474" s="820"/>
      <c r="AH474" s="820"/>
      <c r="AI474" s="820"/>
      <c r="AJ474" s="820"/>
      <c r="AK474" s="2768"/>
      <c r="AL474" s="1747"/>
    </row>
    <row r="475" spans="1:38" ht="30" customHeight="1">
      <c r="A475" s="2767"/>
      <c r="B475" s="2762"/>
      <c r="C475" s="638"/>
      <c r="D475" s="820"/>
      <c r="E475" s="820"/>
      <c r="F475" s="820"/>
      <c r="G475" s="820"/>
      <c r="H475" s="820"/>
      <c r="I475" s="820"/>
      <c r="J475" s="820"/>
      <c r="K475" s="820"/>
      <c r="L475" s="820"/>
      <c r="M475" s="820"/>
      <c r="N475" s="820"/>
      <c r="O475" s="820"/>
      <c r="P475" s="820"/>
      <c r="Q475" s="820"/>
      <c r="R475" s="820"/>
      <c r="S475" s="820"/>
      <c r="T475" s="820"/>
      <c r="U475" s="820"/>
      <c r="V475" s="820"/>
      <c r="W475" s="820"/>
      <c r="X475" s="820"/>
      <c r="Y475" s="820"/>
      <c r="Z475" s="820"/>
      <c r="AA475" s="820"/>
      <c r="AB475" s="820"/>
      <c r="AC475" s="820"/>
      <c r="AD475" s="820"/>
      <c r="AE475" s="820"/>
      <c r="AF475" s="820"/>
      <c r="AG475" s="820"/>
      <c r="AH475" s="820"/>
      <c r="AI475" s="820"/>
      <c r="AJ475" s="820"/>
      <c r="AK475" s="2768"/>
      <c r="AL475" s="1747"/>
    </row>
    <row r="476" spans="1:38" ht="30" customHeight="1">
      <c r="A476" s="2767"/>
      <c r="B476" s="2762"/>
      <c r="C476" s="638"/>
      <c r="D476" s="820"/>
      <c r="E476" s="820"/>
      <c r="F476" s="820"/>
      <c r="G476" s="820"/>
      <c r="H476" s="820"/>
      <c r="I476" s="820"/>
      <c r="J476" s="820"/>
      <c r="K476" s="820"/>
      <c r="L476" s="820"/>
      <c r="M476" s="820"/>
      <c r="N476" s="820"/>
      <c r="O476" s="820"/>
      <c r="P476" s="820"/>
      <c r="Q476" s="820"/>
      <c r="R476" s="820"/>
      <c r="S476" s="820"/>
      <c r="T476" s="820"/>
      <c r="U476" s="820"/>
      <c r="V476" s="820"/>
      <c r="W476" s="820"/>
      <c r="X476" s="820"/>
      <c r="Y476" s="820"/>
      <c r="Z476" s="820"/>
      <c r="AA476" s="820"/>
      <c r="AB476" s="820"/>
      <c r="AC476" s="820"/>
      <c r="AD476" s="820"/>
      <c r="AE476" s="820"/>
      <c r="AF476" s="820"/>
      <c r="AG476" s="820"/>
      <c r="AH476" s="820"/>
      <c r="AI476" s="820"/>
      <c r="AJ476" s="820"/>
      <c r="AK476" s="2768"/>
      <c r="AL476" s="1747"/>
    </row>
    <row r="477" spans="1:38" ht="30" customHeight="1">
      <c r="A477" s="2767"/>
      <c r="B477" s="2762"/>
      <c r="C477" s="638"/>
      <c r="D477" s="820"/>
      <c r="E477" s="820"/>
      <c r="F477" s="820"/>
      <c r="G477" s="820"/>
      <c r="H477" s="820"/>
      <c r="I477" s="820"/>
      <c r="J477" s="820"/>
      <c r="K477" s="820"/>
      <c r="L477" s="820"/>
      <c r="M477" s="820"/>
      <c r="N477" s="820"/>
      <c r="O477" s="820"/>
      <c r="P477" s="820"/>
      <c r="Q477" s="820"/>
      <c r="R477" s="820"/>
      <c r="S477" s="820"/>
      <c r="T477" s="820"/>
      <c r="U477" s="820"/>
      <c r="V477" s="820"/>
      <c r="W477" s="820"/>
      <c r="X477" s="820"/>
      <c r="Y477" s="820"/>
      <c r="Z477" s="820"/>
      <c r="AA477" s="820"/>
      <c r="AB477" s="820"/>
      <c r="AC477" s="820"/>
      <c r="AD477" s="820"/>
      <c r="AE477" s="820"/>
      <c r="AF477" s="820"/>
      <c r="AG477" s="820"/>
      <c r="AH477" s="820"/>
      <c r="AI477" s="820"/>
      <c r="AJ477" s="820"/>
      <c r="AK477" s="2768"/>
      <c r="AL477" s="1747"/>
    </row>
    <row r="478" spans="1:38" ht="30" customHeight="1">
      <c r="A478" s="2767"/>
      <c r="B478" s="2762"/>
      <c r="C478" s="638"/>
      <c r="D478" s="820"/>
      <c r="E478" s="820"/>
      <c r="F478" s="820"/>
      <c r="G478" s="820"/>
      <c r="H478" s="820"/>
      <c r="I478" s="820"/>
      <c r="J478" s="820"/>
      <c r="K478" s="820"/>
      <c r="L478" s="820"/>
      <c r="M478" s="820"/>
      <c r="N478" s="820"/>
      <c r="O478" s="820"/>
      <c r="P478" s="820"/>
      <c r="Q478" s="820"/>
      <c r="R478" s="820"/>
      <c r="S478" s="820"/>
      <c r="T478" s="820"/>
      <c r="U478" s="820"/>
      <c r="V478" s="820"/>
      <c r="W478" s="820"/>
      <c r="X478" s="820"/>
      <c r="Y478" s="820"/>
      <c r="Z478" s="820"/>
      <c r="AA478" s="820"/>
      <c r="AB478" s="820"/>
      <c r="AC478" s="820"/>
      <c r="AD478" s="820"/>
      <c r="AE478" s="820"/>
      <c r="AF478" s="820"/>
      <c r="AG478" s="820"/>
      <c r="AH478" s="820"/>
      <c r="AI478" s="820"/>
      <c r="AJ478" s="820"/>
      <c r="AK478" s="2768"/>
      <c r="AL478" s="1747"/>
    </row>
    <row r="479" spans="1:38" ht="30" customHeight="1">
      <c r="A479" s="2767"/>
      <c r="B479" s="2762"/>
      <c r="C479" s="638"/>
      <c r="D479" s="820"/>
      <c r="E479" s="820"/>
      <c r="F479" s="820"/>
      <c r="G479" s="820"/>
      <c r="H479" s="820"/>
      <c r="I479" s="820"/>
      <c r="J479" s="820"/>
      <c r="K479" s="820"/>
      <c r="L479" s="820"/>
      <c r="M479" s="820"/>
      <c r="N479" s="820"/>
      <c r="O479" s="820"/>
      <c r="P479" s="820"/>
      <c r="Q479" s="820"/>
      <c r="R479" s="820"/>
      <c r="S479" s="820"/>
      <c r="T479" s="820"/>
      <c r="U479" s="820"/>
      <c r="V479" s="820"/>
      <c r="W479" s="820"/>
      <c r="X479" s="820"/>
      <c r="Y479" s="820"/>
      <c r="Z479" s="820"/>
      <c r="AA479" s="820"/>
      <c r="AB479" s="820"/>
      <c r="AC479" s="820"/>
      <c r="AD479" s="820"/>
      <c r="AE479" s="820"/>
      <c r="AF479" s="820"/>
      <c r="AG479" s="820"/>
      <c r="AH479" s="820"/>
      <c r="AI479" s="820"/>
      <c r="AJ479" s="820"/>
      <c r="AK479" s="2768"/>
      <c r="AL479" s="1747"/>
    </row>
    <row r="480" spans="1:38" ht="30" customHeight="1">
      <c r="A480" s="2767"/>
      <c r="B480" s="2762"/>
      <c r="C480" s="638"/>
      <c r="D480" s="820"/>
      <c r="E480" s="820"/>
      <c r="F480" s="820"/>
      <c r="G480" s="820"/>
      <c r="H480" s="820"/>
      <c r="I480" s="820"/>
      <c r="J480" s="820"/>
      <c r="K480" s="820"/>
      <c r="L480" s="820"/>
      <c r="M480" s="820"/>
      <c r="N480" s="820"/>
      <c r="O480" s="820"/>
      <c r="P480" s="820"/>
      <c r="Q480" s="820"/>
      <c r="R480" s="820"/>
      <c r="S480" s="820"/>
      <c r="T480" s="820"/>
      <c r="U480" s="820"/>
      <c r="V480" s="820"/>
      <c r="W480" s="820"/>
      <c r="X480" s="820"/>
      <c r="Y480" s="820"/>
      <c r="Z480" s="820"/>
      <c r="AA480" s="820"/>
      <c r="AB480" s="820"/>
      <c r="AC480" s="820"/>
      <c r="AD480" s="820"/>
      <c r="AE480" s="820"/>
      <c r="AF480" s="820"/>
      <c r="AG480" s="820"/>
      <c r="AH480" s="820"/>
      <c r="AI480" s="820"/>
      <c r="AJ480" s="820"/>
      <c r="AK480" s="2768"/>
      <c r="AL480" s="1747"/>
    </row>
    <row r="481" spans="1:38" ht="30" customHeight="1">
      <c r="A481" s="2767"/>
      <c r="B481" s="2762"/>
      <c r="C481" s="638"/>
      <c r="D481" s="820"/>
      <c r="E481" s="820"/>
      <c r="F481" s="820"/>
      <c r="G481" s="820"/>
      <c r="H481" s="820"/>
      <c r="I481" s="820"/>
      <c r="J481" s="820"/>
      <c r="K481" s="820"/>
      <c r="L481" s="820"/>
      <c r="M481" s="820"/>
      <c r="N481" s="820"/>
      <c r="O481" s="820"/>
      <c r="P481" s="820"/>
      <c r="Q481" s="820"/>
      <c r="R481" s="820"/>
      <c r="S481" s="820"/>
      <c r="T481" s="820"/>
      <c r="U481" s="820"/>
      <c r="V481" s="820"/>
      <c r="W481" s="820"/>
      <c r="X481" s="820"/>
      <c r="Y481" s="820"/>
      <c r="Z481" s="820"/>
      <c r="AA481" s="820"/>
      <c r="AB481" s="820"/>
      <c r="AC481" s="820"/>
      <c r="AD481" s="820"/>
      <c r="AE481" s="820"/>
      <c r="AF481" s="820"/>
      <c r="AG481" s="820"/>
      <c r="AH481" s="820"/>
      <c r="AI481" s="820"/>
      <c r="AJ481" s="820"/>
      <c r="AK481" s="2768"/>
      <c r="AL481" s="1747"/>
    </row>
    <row r="482" spans="1:38" ht="30" customHeight="1">
      <c r="A482" s="2767"/>
      <c r="B482" s="2762"/>
      <c r="C482" s="638"/>
      <c r="D482" s="820"/>
      <c r="E482" s="820"/>
      <c r="F482" s="820"/>
      <c r="G482" s="820"/>
      <c r="H482" s="820"/>
      <c r="I482" s="820"/>
      <c r="J482" s="820"/>
      <c r="K482" s="820"/>
      <c r="L482" s="820"/>
      <c r="M482" s="820"/>
      <c r="N482" s="820"/>
      <c r="O482" s="820"/>
      <c r="P482" s="820"/>
      <c r="Q482" s="820"/>
      <c r="R482" s="820"/>
      <c r="S482" s="820"/>
      <c r="T482" s="820"/>
      <c r="U482" s="820"/>
      <c r="V482" s="820"/>
      <c r="W482" s="820"/>
      <c r="X482" s="820"/>
      <c r="Y482" s="820"/>
      <c r="Z482" s="820"/>
      <c r="AA482" s="820"/>
      <c r="AB482" s="820"/>
      <c r="AC482" s="820"/>
      <c r="AD482" s="820"/>
      <c r="AE482" s="820"/>
      <c r="AF482" s="820"/>
      <c r="AG482" s="820"/>
      <c r="AH482" s="820"/>
      <c r="AI482" s="820"/>
      <c r="AJ482" s="820"/>
      <c r="AK482" s="2768"/>
      <c r="AL482" s="1747"/>
    </row>
    <row r="483" spans="1:38" ht="30" customHeight="1">
      <c r="A483" s="2767"/>
      <c r="B483" s="2762"/>
      <c r="C483" s="638"/>
      <c r="D483" s="820"/>
      <c r="E483" s="820"/>
      <c r="F483" s="820"/>
      <c r="G483" s="820"/>
      <c r="H483" s="820"/>
      <c r="I483" s="820"/>
      <c r="J483" s="820"/>
      <c r="K483" s="820"/>
      <c r="L483" s="820"/>
      <c r="M483" s="820"/>
      <c r="N483" s="820"/>
      <c r="O483" s="820"/>
      <c r="P483" s="820"/>
      <c r="Q483" s="820"/>
      <c r="R483" s="820"/>
      <c r="S483" s="820"/>
      <c r="T483" s="820"/>
      <c r="U483" s="820"/>
      <c r="V483" s="820"/>
      <c r="W483" s="820"/>
      <c r="X483" s="820"/>
      <c r="Y483" s="820"/>
      <c r="Z483" s="820"/>
      <c r="AA483" s="820"/>
      <c r="AB483" s="820"/>
      <c r="AC483" s="820"/>
      <c r="AD483" s="820"/>
      <c r="AE483" s="820"/>
      <c r="AF483" s="820"/>
      <c r="AG483" s="820"/>
      <c r="AH483" s="820"/>
      <c r="AI483" s="820"/>
      <c r="AJ483" s="820"/>
      <c r="AK483" s="2768"/>
      <c r="AL483" s="1747"/>
    </row>
    <row r="484" spans="1:38" ht="30" customHeight="1">
      <c r="A484" s="2767"/>
      <c r="B484" s="2762"/>
      <c r="C484" s="638"/>
      <c r="D484" s="820"/>
      <c r="E484" s="820"/>
      <c r="F484" s="820"/>
      <c r="G484" s="820"/>
      <c r="H484" s="820"/>
      <c r="I484" s="820"/>
      <c r="J484" s="820"/>
      <c r="K484" s="820"/>
      <c r="L484" s="820"/>
      <c r="M484" s="820"/>
      <c r="N484" s="820"/>
      <c r="O484" s="820"/>
      <c r="P484" s="820"/>
      <c r="Q484" s="820"/>
      <c r="R484" s="820"/>
      <c r="S484" s="820"/>
      <c r="T484" s="820"/>
      <c r="U484" s="820"/>
      <c r="V484" s="820"/>
      <c r="W484" s="820"/>
      <c r="X484" s="820"/>
      <c r="Y484" s="820"/>
      <c r="Z484" s="820"/>
      <c r="AA484" s="820"/>
      <c r="AB484" s="820"/>
      <c r="AC484" s="820"/>
      <c r="AD484" s="820"/>
      <c r="AE484" s="820"/>
      <c r="AF484" s="820"/>
      <c r="AG484" s="820"/>
      <c r="AH484" s="820"/>
      <c r="AI484" s="820"/>
      <c r="AJ484" s="820"/>
      <c r="AK484" s="2768"/>
      <c r="AL484" s="1747"/>
    </row>
    <row r="485" spans="1:38" ht="30" customHeight="1">
      <c r="A485" s="2767"/>
      <c r="B485" s="2762"/>
      <c r="C485" s="638"/>
      <c r="D485" s="820"/>
      <c r="E485" s="820"/>
      <c r="F485" s="820"/>
      <c r="G485" s="820"/>
      <c r="H485" s="820"/>
      <c r="I485" s="820"/>
      <c r="J485" s="820"/>
      <c r="K485" s="820"/>
      <c r="L485" s="820"/>
      <c r="M485" s="820"/>
      <c r="N485" s="820"/>
      <c r="O485" s="820"/>
      <c r="P485" s="820"/>
      <c r="Q485" s="820"/>
      <c r="R485" s="820"/>
      <c r="S485" s="820"/>
      <c r="T485" s="820"/>
      <c r="U485" s="820"/>
      <c r="V485" s="820"/>
      <c r="W485" s="820"/>
      <c r="X485" s="820"/>
      <c r="Y485" s="820"/>
      <c r="Z485" s="820"/>
      <c r="AA485" s="820"/>
      <c r="AB485" s="820"/>
      <c r="AC485" s="820"/>
      <c r="AD485" s="820"/>
      <c r="AE485" s="820"/>
      <c r="AF485" s="820"/>
      <c r="AG485" s="820"/>
      <c r="AH485" s="820"/>
      <c r="AI485" s="820"/>
      <c r="AJ485" s="820"/>
      <c r="AK485" s="2768"/>
      <c r="AL485" s="1747"/>
    </row>
    <row r="486" spans="1:38" ht="30" customHeight="1">
      <c r="A486" s="2767"/>
      <c r="B486" s="2762"/>
      <c r="C486" s="638"/>
      <c r="D486" s="820"/>
      <c r="E486" s="820"/>
      <c r="F486" s="820"/>
      <c r="G486" s="820"/>
      <c r="H486" s="820"/>
      <c r="I486" s="820"/>
      <c r="J486" s="820"/>
      <c r="K486" s="820"/>
      <c r="L486" s="820"/>
      <c r="M486" s="820"/>
      <c r="N486" s="820"/>
      <c r="O486" s="820"/>
      <c r="P486" s="820"/>
      <c r="Q486" s="820"/>
      <c r="R486" s="820"/>
      <c r="S486" s="820"/>
      <c r="T486" s="820"/>
      <c r="U486" s="820"/>
      <c r="V486" s="820"/>
      <c r="W486" s="820"/>
      <c r="X486" s="820"/>
      <c r="Y486" s="820"/>
      <c r="Z486" s="820"/>
      <c r="AA486" s="820"/>
      <c r="AB486" s="820"/>
      <c r="AC486" s="820"/>
      <c r="AD486" s="820"/>
      <c r="AE486" s="820"/>
      <c r="AF486" s="820"/>
      <c r="AG486" s="820"/>
      <c r="AH486" s="820"/>
      <c r="AI486" s="820"/>
      <c r="AJ486" s="820"/>
      <c r="AK486" s="2768"/>
      <c r="AL486" s="1747"/>
    </row>
    <row r="487" spans="1:38" ht="30" customHeight="1">
      <c r="A487" s="2767"/>
      <c r="B487" s="2762"/>
      <c r="C487" s="638"/>
      <c r="D487" s="820"/>
      <c r="E487" s="820"/>
      <c r="F487" s="820"/>
      <c r="G487" s="820"/>
      <c r="H487" s="820"/>
      <c r="I487" s="820"/>
      <c r="J487" s="820"/>
      <c r="K487" s="820"/>
      <c r="L487" s="820"/>
      <c r="M487" s="820"/>
      <c r="N487" s="820"/>
      <c r="O487" s="820"/>
      <c r="P487" s="820"/>
      <c r="Q487" s="820"/>
      <c r="R487" s="820"/>
      <c r="S487" s="820"/>
      <c r="T487" s="820"/>
      <c r="U487" s="820"/>
      <c r="V487" s="820"/>
      <c r="W487" s="820"/>
      <c r="X487" s="820"/>
      <c r="Y487" s="820"/>
      <c r="Z487" s="820"/>
      <c r="AA487" s="820"/>
      <c r="AB487" s="820"/>
      <c r="AC487" s="820"/>
      <c r="AD487" s="820"/>
      <c r="AE487" s="820"/>
      <c r="AF487" s="820"/>
      <c r="AG487" s="820"/>
      <c r="AH487" s="820"/>
      <c r="AI487" s="820"/>
      <c r="AJ487" s="820"/>
      <c r="AK487" s="2768"/>
      <c r="AL487" s="1747"/>
    </row>
    <row r="488" spans="1:38" ht="30" customHeight="1">
      <c r="A488" s="2767"/>
      <c r="B488" s="2762"/>
      <c r="C488" s="638"/>
      <c r="D488" s="820"/>
      <c r="E488" s="820"/>
      <c r="F488" s="820"/>
      <c r="G488" s="820"/>
      <c r="H488" s="820"/>
      <c r="I488" s="820"/>
      <c r="J488" s="820"/>
      <c r="K488" s="820"/>
      <c r="L488" s="820"/>
      <c r="M488" s="820"/>
      <c r="N488" s="820"/>
      <c r="O488" s="820"/>
      <c r="P488" s="820"/>
      <c r="Q488" s="820"/>
      <c r="R488" s="820"/>
      <c r="S488" s="820"/>
      <c r="T488" s="820"/>
      <c r="U488" s="820"/>
      <c r="V488" s="820"/>
      <c r="W488" s="820"/>
      <c r="X488" s="820"/>
      <c r="Y488" s="820"/>
      <c r="Z488" s="820"/>
      <c r="AA488" s="820"/>
      <c r="AB488" s="820"/>
      <c r="AC488" s="820"/>
      <c r="AD488" s="820"/>
      <c r="AE488" s="820"/>
      <c r="AF488" s="820"/>
      <c r="AG488" s="820"/>
      <c r="AH488" s="820"/>
      <c r="AI488" s="820"/>
      <c r="AJ488" s="820"/>
      <c r="AK488" s="2768"/>
      <c r="AL488" s="1747"/>
    </row>
    <row r="489" spans="1:38" ht="30" customHeight="1">
      <c r="A489" s="2767"/>
      <c r="B489" s="2762"/>
      <c r="C489" s="638"/>
      <c r="D489" s="820"/>
      <c r="E489" s="820"/>
      <c r="F489" s="820"/>
      <c r="G489" s="820"/>
      <c r="H489" s="820"/>
      <c r="I489" s="820"/>
      <c r="J489" s="820"/>
      <c r="K489" s="820"/>
      <c r="L489" s="820"/>
      <c r="M489" s="820"/>
      <c r="N489" s="820"/>
      <c r="O489" s="820"/>
      <c r="P489" s="820"/>
      <c r="Q489" s="820"/>
      <c r="R489" s="820"/>
      <c r="S489" s="820"/>
      <c r="T489" s="820"/>
      <c r="U489" s="820"/>
      <c r="V489" s="820"/>
      <c r="W489" s="820"/>
      <c r="X489" s="820"/>
      <c r="Y489" s="820"/>
      <c r="Z489" s="820"/>
      <c r="AA489" s="820"/>
      <c r="AB489" s="820"/>
      <c r="AC489" s="820"/>
      <c r="AD489" s="820"/>
      <c r="AE489" s="820"/>
      <c r="AF489" s="820"/>
      <c r="AG489" s="820"/>
      <c r="AH489" s="820"/>
      <c r="AI489" s="820"/>
      <c r="AJ489" s="820"/>
      <c r="AK489" s="2768"/>
      <c r="AL489" s="1747"/>
    </row>
    <row r="490" spans="1:38" ht="30" customHeight="1">
      <c r="A490" s="2767"/>
      <c r="B490" s="2762"/>
      <c r="C490" s="638"/>
      <c r="D490" s="820"/>
      <c r="E490" s="820"/>
      <c r="F490" s="820"/>
      <c r="G490" s="820"/>
      <c r="H490" s="820"/>
      <c r="I490" s="820"/>
      <c r="J490" s="820"/>
      <c r="K490" s="820"/>
      <c r="L490" s="820"/>
      <c r="M490" s="820"/>
      <c r="N490" s="820"/>
      <c r="O490" s="820"/>
      <c r="P490" s="820"/>
      <c r="Q490" s="820"/>
      <c r="R490" s="820"/>
      <c r="S490" s="820"/>
      <c r="T490" s="820"/>
      <c r="U490" s="820"/>
      <c r="V490" s="820"/>
      <c r="W490" s="820"/>
      <c r="X490" s="820"/>
      <c r="Y490" s="820"/>
      <c r="Z490" s="820"/>
      <c r="AA490" s="820"/>
      <c r="AB490" s="820"/>
      <c r="AC490" s="820"/>
      <c r="AD490" s="820"/>
      <c r="AE490" s="820"/>
      <c r="AF490" s="820"/>
      <c r="AG490" s="820"/>
      <c r="AH490" s="820"/>
      <c r="AI490" s="820"/>
      <c r="AJ490" s="820"/>
      <c r="AK490" s="2768"/>
      <c r="AL490" s="1747"/>
    </row>
    <row r="491" spans="1:38" ht="30" customHeight="1">
      <c r="A491" s="2767"/>
      <c r="B491" s="2762"/>
      <c r="C491" s="638"/>
      <c r="D491" s="820"/>
      <c r="E491" s="820"/>
      <c r="F491" s="820"/>
      <c r="G491" s="820"/>
      <c r="H491" s="820"/>
      <c r="I491" s="820"/>
      <c r="J491" s="820"/>
      <c r="K491" s="820"/>
      <c r="L491" s="820"/>
      <c r="M491" s="820"/>
      <c r="N491" s="820"/>
      <c r="O491" s="820"/>
      <c r="P491" s="820"/>
      <c r="Q491" s="820"/>
      <c r="R491" s="820"/>
      <c r="S491" s="820"/>
      <c r="T491" s="820"/>
      <c r="U491" s="820"/>
      <c r="V491" s="820"/>
      <c r="W491" s="820"/>
      <c r="X491" s="820"/>
      <c r="Y491" s="820"/>
      <c r="Z491" s="820"/>
      <c r="AA491" s="820"/>
      <c r="AB491" s="820"/>
      <c r="AC491" s="820"/>
      <c r="AD491" s="820"/>
      <c r="AE491" s="820"/>
      <c r="AF491" s="820"/>
      <c r="AG491" s="820"/>
      <c r="AH491" s="820"/>
      <c r="AI491" s="820"/>
      <c r="AJ491" s="820"/>
      <c r="AK491" s="2768"/>
      <c r="AL491" s="1747"/>
    </row>
    <row r="492" spans="1:38" ht="30" customHeight="1">
      <c r="A492" s="2767"/>
      <c r="B492" s="2762"/>
      <c r="C492" s="638"/>
      <c r="D492" s="820"/>
      <c r="E492" s="820"/>
      <c r="F492" s="820"/>
      <c r="G492" s="820"/>
      <c r="H492" s="820"/>
      <c r="I492" s="820"/>
      <c r="J492" s="820"/>
      <c r="K492" s="820"/>
      <c r="L492" s="820"/>
      <c r="M492" s="820"/>
      <c r="N492" s="820"/>
      <c r="O492" s="820"/>
      <c r="P492" s="820"/>
      <c r="Q492" s="820"/>
      <c r="R492" s="820"/>
      <c r="S492" s="820"/>
      <c r="T492" s="820"/>
      <c r="U492" s="820"/>
      <c r="V492" s="820"/>
      <c r="W492" s="820"/>
      <c r="X492" s="820"/>
      <c r="Y492" s="820"/>
      <c r="Z492" s="820"/>
      <c r="AA492" s="820"/>
      <c r="AB492" s="820"/>
      <c r="AC492" s="820"/>
      <c r="AD492" s="820"/>
      <c r="AE492" s="820"/>
      <c r="AF492" s="820"/>
      <c r="AG492" s="820"/>
      <c r="AH492" s="820"/>
      <c r="AI492" s="820"/>
      <c r="AJ492" s="820"/>
      <c r="AK492" s="2768"/>
      <c r="AL492" s="1747"/>
    </row>
    <row r="493" spans="1:38" ht="30" customHeight="1">
      <c r="A493" s="2767"/>
      <c r="B493" s="2762"/>
      <c r="C493" s="638"/>
      <c r="D493" s="820"/>
      <c r="E493" s="820"/>
      <c r="F493" s="820"/>
      <c r="G493" s="820"/>
      <c r="H493" s="820"/>
      <c r="I493" s="820"/>
      <c r="J493" s="820"/>
      <c r="K493" s="820"/>
      <c r="L493" s="820"/>
      <c r="M493" s="820"/>
      <c r="N493" s="820"/>
      <c r="O493" s="820"/>
      <c r="P493" s="820"/>
      <c r="Q493" s="820"/>
      <c r="R493" s="820"/>
      <c r="S493" s="820"/>
      <c r="T493" s="820"/>
      <c r="U493" s="820"/>
      <c r="V493" s="820"/>
      <c r="W493" s="820"/>
      <c r="X493" s="820"/>
      <c r="Y493" s="820"/>
      <c r="Z493" s="820"/>
      <c r="AA493" s="820"/>
      <c r="AB493" s="820"/>
      <c r="AC493" s="820"/>
      <c r="AD493" s="820"/>
      <c r="AE493" s="820"/>
      <c r="AF493" s="820"/>
      <c r="AG493" s="820"/>
      <c r="AH493" s="820"/>
      <c r="AI493" s="820"/>
      <c r="AJ493" s="820"/>
      <c r="AK493" s="2768"/>
      <c r="AL493" s="1747"/>
    </row>
    <row r="494" spans="1:38" ht="30" customHeight="1">
      <c r="A494" s="2767"/>
      <c r="B494" s="2762"/>
      <c r="C494" s="638"/>
      <c r="D494" s="820"/>
      <c r="E494" s="820"/>
      <c r="F494" s="820"/>
      <c r="G494" s="820"/>
      <c r="H494" s="820"/>
      <c r="I494" s="820"/>
      <c r="J494" s="820"/>
      <c r="K494" s="820"/>
      <c r="L494" s="820"/>
      <c r="M494" s="820"/>
      <c r="N494" s="820"/>
      <c r="O494" s="820"/>
      <c r="P494" s="820"/>
      <c r="Q494" s="820"/>
      <c r="R494" s="820"/>
      <c r="S494" s="820"/>
      <c r="T494" s="820"/>
      <c r="U494" s="820"/>
      <c r="V494" s="820"/>
      <c r="W494" s="820"/>
      <c r="X494" s="820"/>
      <c r="Y494" s="820"/>
      <c r="Z494" s="820"/>
      <c r="AA494" s="820"/>
      <c r="AB494" s="820"/>
      <c r="AC494" s="820"/>
      <c r="AD494" s="820"/>
      <c r="AE494" s="820"/>
      <c r="AF494" s="820"/>
      <c r="AG494" s="820"/>
      <c r="AH494" s="820"/>
      <c r="AI494" s="820"/>
      <c r="AJ494" s="820"/>
      <c r="AK494" s="2768"/>
      <c r="AL494" s="1747"/>
    </row>
    <row r="495" spans="1:38" ht="30" customHeight="1">
      <c r="A495" s="2767"/>
      <c r="B495" s="2762"/>
      <c r="C495" s="638"/>
      <c r="D495" s="820"/>
      <c r="E495" s="820"/>
      <c r="F495" s="820"/>
      <c r="G495" s="820"/>
      <c r="H495" s="820"/>
      <c r="I495" s="820"/>
      <c r="J495" s="820"/>
      <c r="K495" s="820"/>
      <c r="L495" s="820"/>
      <c r="M495" s="820"/>
      <c r="N495" s="820"/>
      <c r="O495" s="820"/>
      <c r="P495" s="820"/>
      <c r="Q495" s="820"/>
      <c r="R495" s="820"/>
      <c r="S495" s="820"/>
      <c r="T495" s="820"/>
      <c r="U495" s="820"/>
      <c r="V495" s="820"/>
      <c r="W495" s="820"/>
      <c r="X495" s="820"/>
      <c r="Y495" s="820"/>
      <c r="Z495" s="820"/>
      <c r="AA495" s="820"/>
      <c r="AB495" s="820"/>
      <c r="AC495" s="820"/>
      <c r="AD495" s="820"/>
      <c r="AE495" s="820"/>
      <c r="AF495" s="820"/>
      <c r="AG495" s="820"/>
      <c r="AH495" s="820"/>
      <c r="AI495" s="820"/>
      <c r="AJ495" s="820"/>
      <c r="AK495" s="2768"/>
      <c r="AL495" s="1747"/>
    </row>
    <row r="496" spans="1:38" ht="30" customHeight="1">
      <c r="A496" s="2767"/>
      <c r="B496" s="2762"/>
      <c r="C496" s="638"/>
      <c r="D496" s="820"/>
      <c r="E496" s="820"/>
      <c r="F496" s="820"/>
      <c r="G496" s="820"/>
      <c r="H496" s="820"/>
      <c r="I496" s="820"/>
      <c r="J496" s="820"/>
      <c r="K496" s="820"/>
      <c r="L496" s="820"/>
      <c r="M496" s="820"/>
      <c r="N496" s="820"/>
      <c r="O496" s="820"/>
      <c r="P496" s="820"/>
      <c r="Q496" s="820"/>
      <c r="R496" s="820"/>
      <c r="S496" s="820"/>
      <c r="T496" s="820"/>
      <c r="U496" s="820"/>
      <c r="V496" s="820"/>
      <c r="W496" s="820"/>
      <c r="X496" s="820"/>
      <c r="Y496" s="820"/>
      <c r="Z496" s="820"/>
      <c r="AA496" s="820"/>
      <c r="AB496" s="820"/>
      <c r="AC496" s="820"/>
      <c r="AD496" s="820"/>
      <c r="AE496" s="820"/>
      <c r="AF496" s="820"/>
      <c r="AG496" s="820"/>
      <c r="AH496" s="820"/>
      <c r="AI496" s="820"/>
      <c r="AJ496" s="820"/>
      <c r="AK496" s="2768"/>
      <c r="AL496" s="1747"/>
    </row>
    <row r="497" spans="1:38" ht="30" customHeight="1">
      <c r="A497" s="2767"/>
      <c r="B497" s="2762"/>
      <c r="C497" s="638"/>
      <c r="D497" s="820"/>
      <c r="E497" s="820"/>
      <c r="F497" s="820"/>
      <c r="G497" s="820"/>
      <c r="H497" s="820"/>
      <c r="I497" s="820"/>
      <c r="J497" s="820"/>
      <c r="K497" s="820"/>
      <c r="L497" s="820"/>
      <c r="M497" s="820"/>
      <c r="N497" s="820"/>
      <c r="O497" s="820"/>
      <c r="P497" s="820"/>
      <c r="Q497" s="820"/>
      <c r="R497" s="820"/>
      <c r="S497" s="820"/>
      <c r="T497" s="820"/>
      <c r="U497" s="820"/>
      <c r="V497" s="820"/>
      <c r="W497" s="820"/>
      <c r="X497" s="820"/>
      <c r="Y497" s="820"/>
      <c r="Z497" s="820"/>
      <c r="AA497" s="820"/>
      <c r="AB497" s="820"/>
      <c r="AC497" s="820"/>
      <c r="AD497" s="820"/>
      <c r="AE497" s="820"/>
      <c r="AF497" s="820"/>
      <c r="AG497" s="820"/>
      <c r="AH497" s="820"/>
      <c r="AI497" s="820"/>
      <c r="AJ497" s="820"/>
      <c r="AK497" s="2768"/>
      <c r="AL497" s="1747"/>
    </row>
    <row r="498" spans="1:38" ht="30" customHeight="1">
      <c r="A498" s="2767"/>
      <c r="B498" s="2762"/>
      <c r="C498" s="638"/>
      <c r="D498" s="820"/>
      <c r="E498" s="820"/>
      <c r="F498" s="820"/>
      <c r="G498" s="820"/>
      <c r="H498" s="820"/>
      <c r="I498" s="820"/>
      <c r="J498" s="820"/>
      <c r="K498" s="820"/>
      <c r="L498" s="820"/>
      <c r="M498" s="820"/>
      <c r="N498" s="820"/>
      <c r="O498" s="820"/>
      <c r="P498" s="820"/>
      <c r="Q498" s="820"/>
      <c r="R498" s="820"/>
      <c r="S498" s="820"/>
      <c r="T498" s="820"/>
      <c r="U498" s="820"/>
      <c r="V498" s="820"/>
      <c r="W498" s="820"/>
      <c r="X498" s="820"/>
      <c r="Y498" s="820"/>
      <c r="Z498" s="820"/>
      <c r="AA498" s="820"/>
      <c r="AB498" s="820"/>
      <c r="AC498" s="820"/>
      <c r="AD498" s="820"/>
      <c r="AE498" s="820"/>
      <c r="AF498" s="820"/>
      <c r="AG498" s="820"/>
      <c r="AH498" s="820"/>
      <c r="AI498" s="820"/>
      <c r="AJ498" s="820"/>
      <c r="AK498" s="2768"/>
      <c r="AL498" s="1747"/>
    </row>
    <row r="499" spans="1:38" ht="30" customHeight="1">
      <c r="A499" s="2767"/>
      <c r="B499" s="2762"/>
      <c r="C499" s="638"/>
      <c r="D499" s="820"/>
      <c r="E499" s="820"/>
      <c r="F499" s="820"/>
      <c r="G499" s="820"/>
      <c r="H499" s="820"/>
      <c r="I499" s="820"/>
      <c r="J499" s="820"/>
      <c r="K499" s="820"/>
      <c r="L499" s="820"/>
      <c r="M499" s="820"/>
      <c r="N499" s="820"/>
      <c r="O499" s="820"/>
      <c r="P499" s="820"/>
      <c r="Q499" s="820"/>
      <c r="R499" s="820"/>
      <c r="S499" s="820"/>
      <c r="T499" s="820"/>
      <c r="U499" s="820"/>
      <c r="V499" s="820"/>
      <c r="W499" s="820"/>
      <c r="X499" s="820"/>
      <c r="Y499" s="820"/>
      <c r="Z499" s="820"/>
      <c r="AA499" s="820"/>
      <c r="AB499" s="820"/>
      <c r="AC499" s="820"/>
      <c r="AD499" s="820"/>
      <c r="AE499" s="820"/>
      <c r="AF499" s="820"/>
      <c r="AG499" s="820"/>
      <c r="AH499" s="820"/>
      <c r="AI499" s="820"/>
      <c r="AJ499" s="820"/>
      <c r="AK499" s="2768"/>
      <c r="AL499" s="1747"/>
    </row>
    <row r="500" spans="1:38" ht="30" customHeight="1">
      <c r="A500" s="364"/>
      <c r="B500" s="65"/>
      <c r="C500" s="2769"/>
      <c r="D500" s="13"/>
      <c r="E500" s="13"/>
      <c r="F500" s="13"/>
      <c r="G500" s="13"/>
      <c r="H500" s="13"/>
      <c r="I500" s="13"/>
      <c r="J500" s="96"/>
      <c r="K500" s="96"/>
      <c r="L500" s="2770"/>
      <c r="M500" s="13"/>
      <c r="N500" s="13"/>
      <c r="O500" s="13"/>
      <c r="P500" s="13"/>
      <c r="Q500" s="13"/>
      <c r="R500" s="13"/>
      <c r="S500" s="13"/>
      <c r="T500" s="13"/>
      <c r="U500" s="13"/>
      <c r="V500" s="13"/>
      <c r="W500" s="13"/>
      <c r="X500" s="13"/>
      <c r="Y500" s="13"/>
      <c r="Z500" s="13"/>
      <c r="AA500" s="13"/>
      <c r="AB500" s="13"/>
      <c r="AC500" s="13"/>
      <c r="AD500" s="13"/>
      <c r="AE500" s="2271"/>
      <c r="AF500" s="13"/>
      <c r="AG500" s="13"/>
      <c r="AH500" s="2771"/>
      <c r="AI500" s="379"/>
      <c r="AJ500" s="379"/>
    </row>
    <row r="501" spans="1:38" ht="30" customHeight="1">
      <c r="A501" s="364"/>
      <c r="B501" s="65"/>
      <c r="C501" s="2769"/>
      <c r="D501" s="13"/>
      <c r="E501" s="13"/>
      <c r="F501" s="13"/>
      <c r="G501" s="13"/>
      <c r="H501" s="13"/>
      <c r="I501" s="13"/>
      <c r="J501" s="96"/>
      <c r="K501" s="96"/>
      <c r="L501" s="96"/>
      <c r="M501" s="13"/>
      <c r="N501" s="13"/>
      <c r="O501" s="13"/>
      <c r="P501" s="13"/>
      <c r="Q501" s="13"/>
      <c r="R501" s="13"/>
      <c r="S501" s="13"/>
      <c r="T501" s="13"/>
      <c r="U501" s="13"/>
      <c r="V501" s="13"/>
      <c r="W501" s="13"/>
      <c r="X501" s="13"/>
      <c r="Y501" s="13"/>
      <c r="Z501" s="13"/>
      <c r="AA501" s="13"/>
      <c r="AB501" s="13"/>
      <c r="AC501" s="13"/>
      <c r="AD501" s="13"/>
      <c r="AE501" s="13"/>
      <c r="AF501" s="13"/>
      <c r="AG501" s="13"/>
      <c r="AH501" s="13"/>
    </row>
    <row r="502" spans="1:38" ht="30" customHeight="1">
      <c r="A502" s="364"/>
      <c r="B502" s="65"/>
      <c r="C502" s="2769"/>
      <c r="D502" s="13"/>
      <c r="E502" s="13"/>
      <c r="F502" s="13"/>
      <c r="G502" s="13"/>
      <c r="H502" s="13"/>
      <c r="I502" s="13"/>
      <c r="J502" s="96"/>
      <c r="K502" s="96"/>
      <c r="L502" s="96"/>
      <c r="M502" s="13"/>
      <c r="N502" s="13"/>
      <c r="O502" s="13"/>
      <c r="P502" s="13"/>
      <c r="Q502" s="13"/>
      <c r="R502" s="13"/>
      <c r="S502" s="13"/>
      <c r="T502" s="13"/>
      <c r="U502" s="13"/>
      <c r="V502" s="13"/>
      <c r="W502" s="13"/>
      <c r="X502" s="13"/>
      <c r="Y502" s="13"/>
      <c r="Z502" s="13"/>
      <c r="AA502" s="13"/>
      <c r="AB502" s="13"/>
      <c r="AC502" s="13"/>
      <c r="AD502" s="13"/>
      <c r="AE502" s="13"/>
      <c r="AF502" s="13"/>
      <c r="AG502" s="13"/>
      <c r="AH502" s="13"/>
    </row>
    <row r="503" spans="1:38" ht="30" customHeight="1">
      <c r="A503" s="364"/>
      <c r="B503" s="65"/>
      <c r="C503" s="2769"/>
      <c r="D503" s="13"/>
      <c r="E503" s="13"/>
      <c r="F503" s="13"/>
      <c r="G503" s="13"/>
      <c r="H503" s="13"/>
      <c r="I503" s="13"/>
      <c r="J503" s="96"/>
      <c r="K503" s="96"/>
      <c r="L503" s="96"/>
      <c r="M503" s="13"/>
      <c r="N503" s="13"/>
      <c r="O503" s="13"/>
      <c r="P503" s="13"/>
      <c r="Q503" s="13"/>
      <c r="R503" s="13"/>
      <c r="S503" s="13"/>
      <c r="T503" s="13"/>
      <c r="U503" s="13"/>
      <c r="V503" s="13"/>
      <c r="W503" s="13"/>
      <c r="X503" s="13"/>
      <c r="Y503" s="13"/>
      <c r="Z503" s="13"/>
      <c r="AA503" s="13"/>
      <c r="AB503" s="13"/>
      <c r="AC503" s="13"/>
      <c r="AD503" s="13"/>
      <c r="AE503" s="13"/>
      <c r="AF503" s="13"/>
      <c r="AG503" s="13"/>
      <c r="AH503" s="13"/>
      <c r="AI503" s="379"/>
    </row>
  </sheetData>
  <sheetProtection password="C634" sheet="1" objects="1" scenarios="1"/>
  <mergeCells count="8">
    <mergeCell ref="Y8:AA8"/>
    <mergeCell ref="AC8:AD8"/>
    <mergeCell ref="Y7:AA7"/>
    <mergeCell ref="AC7:AD7"/>
    <mergeCell ref="AK7:AK11"/>
    <mergeCell ref="AG7:AG9"/>
    <mergeCell ref="AH7:AH9"/>
    <mergeCell ref="AI7:AJ7"/>
  </mergeCells>
  <phoneticPr fontId="47" type="noConversion"/>
  <conditionalFormatting sqref="C11:C499">
    <cfRule type="cellIs" dxfId="21" priority="2" stopIfTrue="1" operator="notEqual">
      <formula>SUM($D11:$AG11)</formula>
    </cfRule>
  </conditionalFormatting>
  <conditionalFormatting sqref="S447:AC461 D12:AJ215">
    <cfRule type="cellIs" dxfId="20" priority="1" stopIfTrue="1" operator="between">
      <formula>-0.05</formula>
      <formula>0.05</formula>
    </cfRule>
  </conditionalFormatting>
  <printOptions horizontalCentered="1"/>
  <pageMargins left="0.15748031496062992" right="0.15748031496062992" top="0.59055118110236227" bottom="0.59055118110236227" header="0.31496062992125984" footer="0.11811023622047245"/>
  <pageSetup paperSize="8" scale="47" fitToHeight="0" orientation="landscape" r:id="rId1"/>
  <headerFooter alignWithMargins="0">
    <oddHeader>&amp;R&amp;"CG Omega,Bold"&amp;18&amp;A</oddHeader>
    <oddFooter>&amp;L&amp;8&amp;D
&amp;T&amp;R&amp;8&amp;Z&amp;F</oddFooter>
  </headerFooter>
  <legacyDrawing r:id="rId2"/>
</worksheet>
</file>

<file path=xl/worksheets/sheet21.xml><?xml version="1.0" encoding="utf-8"?>
<worksheet xmlns="http://schemas.openxmlformats.org/spreadsheetml/2006/main" xmlns:r="http://schemas.openxmlformats.org/officeDocument/2006/relationships">
  <sheetPr codeName="Sheet10">
    <pageSetUpPr fitToPage="1"/>
  </sheetPr>
  <dimension ref="A1:AH189"/>
  <sheetViews>
    <sheetView showZeros="0" zoomScale="70" zoomScaleNormal="70" zoomScaleSheetLayoutView="75" workbookViewId="0">
      <pane xSplit="2" ySplit="10" topLeftCell="C128" activePane="bottomRight" state="frozen"/>
      <selection activeCell="H21" sqref="H21"/>
      <selection pane="topRight" activeCell="H21" sqref="H21"/>
      <selection pane="bottomLeft" activeCell="H21" sqref="H21"/>
      <selection pane="bottomRight" activeCell="N103" sqref="N103"/>
    </sheetView>
  </sheetViews>
  <sheetFormatPr defaultRowHeight="14.25"/>
  <cols>
    <col min="1" max="1" width="3.125" style="2218" customWidth="1"/>
    <col min="2" max="2" width="52.5" style="2218" customWidth="1"/>
    <col min="3" max="20" width="7.875" style="2218" customWidth="1"/>
    <col min="21" max="31" width="7.875" style="2210" customWidth="1"/>
    <col min="32" max="32" width="8.75" style="2210" bestFit="1" customWidth="1"/>
    <col min="33" max="33" width="6.25" style="2210" customWidth="1"/>
    <col min="34" max="16384" width="9" style="2210"/>
  </cols>
  <sheetData>
    <row r="1" spans="1:34" s="2188" customFormat="1" ht="24.75">
      <c r="A1" s="2183" t="str">
        <f>+Cover!$E$8</f>
        <v>Regulatory Reporting Pack (RRP)</v>
      </c>
      <c r="B1" s="2184"/>
      <c r="C1" s="2185"/>
      <c r="D1" s="2185"/>
      <c r="E1" s="2185"/>
      <c r="F1" s="2186" t="str">
        <f>+'Check&amp;Bal report'!$H$1</f>
        <v xml:space="preserve"> </v>
      </c>
      <c r="G1" s="2185"/>
      <c r="H1" s="2187"/>
      <c r="I1" s="2187"/>
      <c r="J1" s="2187"/>
      <c r="K1" s="2187"/>
      <c r="L1" s="2185"/>
      <c r="M1" s="2187"/>
      <c r="N1" s="2185"/>
      <c r="O1" s="2187"/>
      <c r="P1" s="2185"/>
      <c r="Q1" s="2185"/>
      <c r="R1" s="2185"/>
      <c r="S1" s="2187"/>
      <c r="T1" s="2187"/>
      <c r="U1" s="2187"/>
      <c r="V1" s="2187"/>
      <c r="W1" s="2187"/>
      <c r="X1" s="2187"/>
      <c r="Y1" s="2187"/>
      <c r="Z1" s="2187"/>
      <c r="AA1" s="2187"/>
      <c r="AB1" s="2187"/>
      <c r="AC1" s="2187"/>
      <c r="AD1" s="2187"/>
      <c r="AE1" s="2187"/>
      <c r="AF1" s="2187"/>
      <c r="AG1" s="2187"/>
      <c r="AH1" s="2187"/>
    </row>
    <row r="2" spans="1:34" s="2188" customFormat="1" ht="24.75">
      <c r="A2" s="2189" t="str">
        <f>+'Names and date input'!$D$21</f>
        <v>CN West</v>
      </c>
      <c r="B2" s="2190"/>
      <c r="C2" s="2191"/>
      <c r="D2" s="2191"/>
      <c r="E2" s="2185"/>
      <c r="F2" s="2185"/>
      <c r="G2" s="2185"/>
      <c r="H2" s="2185"/>
      <c r="I2" s="2185"/>
      <c r="J2" s="2185"/>
      <c r="K2" s="2185"/>
      <c r="L2" s="2185"/>
      <c r="M2" s="2187"/>
      <c r="N2" s="2185"/>
      <c r="O2" s="2187"/>
      <c r="P2" s="2185"/>
      <c r="Q2" s="2185"/>
      <c r="R2" s="2185"/>
      <c r="S2" s="2187"/>
      <c r="T2" s="2187"/>
      <c r="U2" s="2187"/>
      <c r="V2" s="2187"/>
      <c r="W2" s="2187"/>
      <c r="X2" s="2187"/>
      <c r="Y2" s="2187"/>
      <c r="Z2" s="2187"/>
      <c r="AA2" s="2187"/>
      <c r="AB2" s="2187"/>
      <c r="AC2" s="2187"/>
      <c r="AD2" s="2187"/>
      <c r="AE2" s="2187"/>
      <c r="AF2" s="2187"/>
      <c r="AG2" s="2187"/>
      <c r="AH2" s="2187"/>
    </row>
    <row r="3" spans="1:34" s="2188" customFormat="1" ht="25.5" thickBot="1">
      <c r="A3" s="2192" t="str">
        <f>+'Names and date input'!$D$9</f>
        <v>2009-10</v>
      </c>
      <c r="B3" s="2193"/>
      <c r="C3" s="2194"/>
      <c r="D3" s="2194"/>
      <c r="E3" s="2194"/>
      <c r="F3" s="2194"/>
      <c r="G3" s="2194"/>
      <c r="H3" s="2194"/>
      <c r="I3" s="2194"/>
      <c r="J3" s="2194"/>
      <c r="K3" s="2194"/>
      <c r="L3" s="2194"/>
      <c r="M3" s="2195"/>
      <c r="N3" s="2194"/>
      <c r="O3" s="2195"/>
      <c r="P3" s="2194"/>
      <c r="Q3" s="2194"/>
      <c r="R3" s="2194"/>
      <c r="S3" s="2195"/>
      <c r="T3" s="2195"/>
      <c r="U3" s="2195"/>
      <c r="V3" s="2195"/>
      <c r="W3" s="2195"/>
      <c r="X3" s="2195"/>
      <c r="Y3" s="2195"/>
      <c r="Z3" s="2195"/>
      <c r="AA3" s="2195"/>
      <c r="AB3" s="2195"/>
      <c r="AC3" s="2195"/>
      <c r="AD3" s="2195"/>
      <c r="AE3" s="2195"/>
      <c r="AF3" s="2195"/>
      <c r="AG3" s="2195"/>
      <c r="AH3" s="2195"/>
    </row>
    <row r="4" spans="1:34" s="2196" customFormat="1" ht="12.75">
      <c r="B4" s="2197"/>
      <c r="C4" s="2197"/>
      <c r="D4" s="2198"/>
      <c r="E4" s="2198"/>
      <c r="F4" s="2198"/>
      <c r="G4" s="2199"/>
      <c r="H4" s="2199"/>
      <c r="I4" s="2199"/>
      <c r="J4" s="2199"/>
      <c r="K4" s="2199"/>
      <c r="L4" s="2199"/>
      <c r="M4" s="2199"/>
      <c r="N4" s="2200"/>
      <c r="O4" s="2199"/>
      <c r="P4" s="2200"/>
      <c r="Q4" s="2199"/>
      <c r="R4" s="2201"/>
      <c r="S4" s="2201"/>
      <c r="T4" s="2200"/>
    </row>
    <row r="5" spans="1:34" s="2196" customFormat="1" ht="19.5">
      <c r="B5" s="2182" t="s">
        <v>1027</v>
      </c>
      <c r="C5" s="2197"/>
      <c r="D5" s="2198"/>
      <c r="E5" s="2198"/>
      <c r="F5" s="2286"/>
      <c r="G5" s="2199"/>
      <c r="H5" s="2199"/>
      <c r="I5" s="2199"/>
      <c r="J5" s="2199"/>
      <c r="K5" s="2199"/>
      <c r="L5" s="2199"/>
      <c r="M5" s="2199"/>
      <c r="N5" s="2200"/>
      <c r="O5" s="2199"/>
      <c r="P5" s="2200"/>
      <c r="Q5" s="2199"/>
      <c r="R5" s="2201"/>
      <c r="S5" s="2201"/>
      <c r="T5" s="2200"/>
    </row>
    <row r="6" spans="1:34" s="2196" customFormat="1" ht="12.75">
      <c r="B6" s="2197"/>
      <c r="C6" s="2197"/>
      <c r="D6" s="2198"/>
      <c r="E6" s="2198"/>
      <c r="F6" s="2198"/>
      <c r="G6" s="2199"/>
      <c r="H6" s="2199"/>
      <c r="I6" s="2199"/>
      <c r="J6" s="2199"/>
      <c r="K6" s="2199"/>
      <c r="L6" s="2199"/>
      <c r="M6" s="2199"/>
      <c r="N6" s="2200"/>
      <c r="O6" s="2199"/>
      <c r="P6" s="2200"/>
      <c r="Q6" s="2199"/>
      <c r="R6" s="2201"/>
      <c r="S6" s="2201"/>
      <c r="T6" s="2200"/>
    </row>
    <row r="7" spans="1:34" s="2196" customFormat="1" ht="31.5" customHeight="1">
      <c r="C7" s="2967" t="s">
        <v>86</v>
      </c>
      <c r="D7" s="2968"/>
      <c r="E7" s="2968"/>
      <c r="F7" s="2968"/>
      <c r="G7" s="2968"/>
      <c r="H7" s="2968"/>
      <c r="I7" s="2968"/>
      <c r="J7" s="2968"/>
      <c r="K7" s="2968"/>
      <c r="L7" s="2968"/>
      <c r="M7" s="2968"/>
      <c r="N7" s="2968"/>
      <c r="O7" s="2968"/>
      <c r="P7" s="2968"/>
      <c r="Q7" s="2968"/>
      <c r="R7" s="2968"/>
      <c r="S7" s="2968"/>
      <c r="T7" s="2968"/>
      <c r="U7" s="2968"/>
      <c r="V7" s="2968"/>
      <c r="W7" s="2969"/>
      <c r="X7" s="2958" t="s">
        <v>863</v>
      </c>
      <c r="Y7" s="2959"/>
      <c r="Z7" s="2960"/>
      <c r="AA7" s="2202"/>
      <c r="AB7" s="2954"/>
      <c r="AC7" s="2955"/>
      <c r="AD7" s="2203" t="s">
        <v>731</v>
      </c>
      <c r="AE7" s="2204"/>
    </row>
    <row r="8" spans="1:34" s="2196" customFormat="1" ht="30" customHeight="1">
      <c r="C8" s="2205" t="s">
        <v>703</v>
      </c>
      <c r="D8" s="2206"/>
      <c r="E8" s="2206"/>
      <c r="F8" s="2206"/>
      <c r="G8" s="2206"/>
      <c r="H8" s="2206"/>
      <c r="I8" s="2964" t="s">
        <v>554</v>
      </c>
      <c r="J8" s="2965"/>
      <c r="K8" s="2965"/>
      <c r="L8" s="2965"/>
      <c r="M8" s="2965"/>
      <c r="N8" s="2965"/>
      <c r="O8" s="2965"/>
      <c r="P8" s="2965"/>
      <c r="Q8" s="2965"/>
      <c r="R8" s="2965"/>
      <c r="S8" s="2965"/>
      <c r="T8" s="2965"/>
      <c r="U8" s="2965"/>
      <c r="V8" s="2965"/>
      <c r="W8" s="2966"/>
      <c r="X8" s="2961"/>
      <c r="Y8" s="2962"/>
      <c r="Z8" s="2963"/>
      <c r="AA8" s="2207" t="s">
        <v>1003</v>
      </c>
      <c r="AB8" s="2956" t="s">
        <v>87</v>
      </c>
      <c r="AC8" s="2957"/>
      <c r="AD8" s="2208" t="s">
        <v>864</v>
      </c>
      <c r="AE8" s="2209"/>
    </row>
    <row r="9" spans="1:34" ht="146.25" customHeight="1">
      <c r="A9" s="2210"/>
      <c r="B9" s="2211"/>
      <c r="C9" s="2212" t="s">
        <v>635</v>
      </c>
      <c r="D9" s="2212" t="s">
        <v>581</v>
      </c>
      <c r="E9" s="2212" t="s">
        <v>765</v>
      </c>
      <c r="F9" s="2212" t="s">
        <v>584</v>
      </c>
      <c r="G9" s="2212" t="s">
        <v>1191</v>
      </c>
      <c r="H9" s="2212" t="s">
        <v>1167</v>
      </c>
      <c r="I9" s="2212" t="s">
        <v>876</v>
      </c>
      <c r="J9" s="2212" t="s">
        <v>877</v>
      </c>
      <c r="K9" s="2212" t="s">
        <v>583</v>
      </c>
      <c r="L9" s="2212" t="s">
        <v>827</v>
      </c>
      <c r="M9" s="2212" t="s">
        <v>828</v>
      </c>
      <c r="N9" s="2212" t="s">
        <v>1244</v>
      </c>
      <c r="O9" s="2213" t="s">
        <v>305</v>
      </c>
      <c r="P9" s="2212" t="s">
        <v>485</v>
      </c>
      <c r="Q9" s="2212" t="s">
        <v>152</v>
      </c>
      <c r="R9" s="2212" t="s">
        <v>507</v>
      </c>
      <c r="S9" s="2212" t="s">
        <v>154</v>
      </c>
      <c r="T9" s="2212" t="s">
        <v>1245</v>
      </c>
      <c r="U9" s="2212" t="s">
        <v>879</v>
      </c>
      <c r="V9" s="2212" t="s">
        <v>579</v>
      </c>
      <c r="W9" s="2213" t="s">
        <v>229</v>
      </c>
      <c r="X9" s="2214" t="s">
        <v>558</v>
      </c>
      <c r="Y9" s="2215" t="s">
        <v>1188</v>
      </c>
      <c r="Z9" s="2216" t="s">
        <v>756</v>
      </c>
      <c r="AA9" s="2217" t="s">
        <v>1003</v>
      </c>
      <c r="AB9" s="2212" t="s">
        <v>138</v>
      </c>
      <c r="AC9" s="2212" t="s">
        <v>139</v>
      </c>
      <c r="AD9" s="2212" t="s">
        <v>140</v>
      </c>
      <c r="AE9" s="2212" t="s">
        <v>141</v>
      </c>
      <c r="AF9" s="2216" t="s">
        <v>160</v>
      </c>
      <c r="AG9" s="2218"/>
      <c r="AH9" s="2216" t="s">
        <v>995</v>
      </c>
    </row>
    <row r="10" spans="1:34" ht="15.75" customHeight="1">
      <c r="A10" s="2210"/>
      <c r="B10" s="2211"/>
      <c r="C10" s="2219" t="s">
        <v>1168</v>
      </c>
      <c r="D10" s="2219" t="s">
        <v>1168</v>
      </c>
      <c r="E10" s="2219" t="s">
        <v>1168</v>
      </c>
      <c r="F10" s="2219" t="s">
        <v>1168</v>
      </c>
      <c r="G10" s="2219" t="s">
        <v>1168</v>
      </c>
      <c r="H10" s="2219" t="s">
        <v>1168</v>
      </c>
      <c r="I10" s="2219" t="s">
        <v>1168</v>
      </c>
      <c r="J10" s="2219" t="s">
        <v>1168</v>
      </c>
      <c r="K10" s="2219" t="s">
        <v>1168</v>
      </c>
      <c r="L10" s="2219" t="s">
        <v>1168</v>
      </c>
      <c r="M10" s="2219" t="s">
        <v>1168</v>
      </c>
      <c r="N10" s="2219" t="s">
        <v>1168</v>
      </c>
      <c r="O10" s="2220" t="s">
        <v>1168</v>
      </c>
      <c r="P10" s="2219" t="s">
        <v>1168</v>
      </c>
      <c r="Q10" s="2219" t="s">
        <v>1168</v>
      </c>
      <c r="R10" s="2219" t="s">
        <v>1168</v>
      </c>
      <c r="S10" s="2219" t="s">
        <v>1168</v>
      </c>
      <c r="T10" s="2219" t="s">
        <v>1168</v>
      </c>
      <c r="U10" s="2219" t="s">
        <v>1168</v>
      </c>
      <c r="V10" s="2219" t="s">
        <v>1168</v>
      </c>
      <c r="W10" s="2220" t="s">
        <v>1168</v>
      </c>
      <c r="X10" s="2219" t="s">
        <v>1168</v>
      </c>
      <c r="Y10" s="2219" t="s">
        <v>1168</v>
      </c>
      <c r="Z10" s="2219" t="s">
        <v>1168</v>
      </c>
      <c r="AA10" s="2219" t="s">
        <v>1168</v>
      </c>
      <c r="AB10" s="2219" t="s">
        <v>1168</v>
      </c>
      <c r="AC10" s="2219" t="s">
        <v>1168</v>
      </c>
      <c r="AD10" s="2219" t="s">
        <v>1168</v>
      </c>
      <c r="AE10" s="2219" t="s">
        <v>1168</v>
      </c>
      <c r="AF10" s="2221" t="s">
        <v>1168</v>
      </c>
      <c r="AG10" s="2218"/>
    </row>
    <row r="11" spans="1:34">
      <c r="A11" s="2210"/>
      <c r="B11" s="2222"/>
      <c r="C11" s="2223"/>
      <c r="D11" s="2223"/>
      <c r="E11" s="2223"/>
      <c r="F11" s="2223"/>
      <c r="G11" s="2223"/>
      <c r="H11" s="2223"/>
      <c r="I11" s="2223"/>
      <c r="J11" s="2223"/>
      <c r="K11" s="2223"/>
      <c r="L11" s="2223"/>
      <c r="M11" s="2223"/>
      <c r="N11" s="2223"/>
      <c r="O11" s="2223"/>
      <c r="P11" s="2223"/>
      <c r="Q11" s="2223"/>
      <c r="R11" s="2223"/>
      <c r="S11" s="2223"/>
      <c r="T11" s="2223"/>
      <c r="U11" s="2223"/>
      <c r="V11" s="2223"/>
      <c r="W11" s="2223"/>
      <c r="X11" s="2223"/>
      <c r="Y11" s="2223"/>
      <c r="Z11" s="2223"/>
      <c r="AA11" s="2223"/>
      <c r="AB11" s="2223"/>
      <c r="AC11" s="2223"/>
      <c r="AD11" s="2223"/>
      <c r="AE11" s="2223"/>
      <c r="AF11" s="2223"/>
      <c r="AG11" s="2224"/>
    </row>
    <row r="12" spans="1:34" ht="18.75" thickBot="1">
      <c r="A12" s="2210"/>
      <c r="B12" s="2225" t="s">
        <v>1248</v>
      </c>
      <c r="G12" s="2226"/>
      <c r="U12" s="2218"/>
      <c r="V12" s="2218"/>
      <c r="W12" s="2218"/>
      <c r="X12" s="2218"/>
      <c r="Y12" s="2218"/>
      <c r="Z12" s="2218"/>
      <c r="AA12" s="2218"/>
      <c r="AB12" s="2218"/>
      <c r="AC12" s="2218"/>
      <c r="AD12" s="2218"/>
      <c r="AE12" s="2218"/>
      <c r="AF12" s="2218"/>
      <c r="AG12" s="2218"/>
    </row>
    <row r="13" spans="1:34" ht="15.75" thickBot="1">
      <c r="B13" s="2227" t="s">
        <v>1029</v>
      </c>
      <c r="C13" s="2228"/>
      <c r="D13" s="2228"/>
      <c r="E13" s="2228"/>
      <c r="F13" s="2228"/>
      <c r="G13" s="2228"/>
      <c r="H13" s="2228"/>
      <c r="I13" s="2228"/>
      <c r="J13" s="2228"/>
      <c r="K13" s="2228"/>
      <c r="L13" s="2228"/>
      <c r="M13" s="2228"/>
      <c r="N13" s="2228"/>
      <c r="O13" s="2228"/>
      <c r="P13" s="2228"/>
      <c r="Q13" s="2228"/>
      <c r="R13" s="2228"/>
      <c r="S13" s="2228"/>
      <c r="T13" s="2228"/>
      <c r="U13" s="2228"/>
      <c r="V13" s="2228"/>
      <c r="W13" s="2228"/>
      <c r="X13" s="2228"/>
      <c r="Y13" s="2228"/>
      <c r="Z13" s="2228"/>
      <c r="AA13" s="2228"/>
      <c r="AB13" s="2228"/>
      <c r="AC13" s="2228"/>
      <c r="AD13" s="2228"/>
      <c r="AE13" s="2228"/>
      <c r="AF13" s="2229">
        <f>SUM(C13:AE13)</f>
        <v>0</v>
      </c>
      <c r="AG13" s="2218"/>
    </row>
    <row r="14" spans="1:34" ht="15.75" thickBot="1">
      <c r="B14" s="2227" t="s">
        <v>1023</v>
      </c>
      <c r="C14" s="2230"/>
      <c r="D14" s="2228"/>
      <c r="E14" s="2228"/>
      <c r="F14" s="2228"/>
      <c r="G14" s="2228"/>
      <c r="H14" s="2228"/>
      <c r="I14" s="2228"/>
      <c r="J14" s="2228"/>
      <c r="K14" s="2228"/>
      <c r="L14" s="2228"/>
      <c r="M14" s="2228"/>
      <c r="N14" s="2228"/>
      <c r="O14" s="2228"/>
      <c r="P14" s="2228"/>
      <c r="Q14" s="2228"/>
      <c r="R14" s="2228"/>
      <c r="S14" s="2228"/>
      <c r="T14" s="2228"/>
      <c r="U14" s="2228"/>
      <c r="V14" s="2228"/>
      <c r="W14" s="2228"/>
      <c r="X14" s="2228"/>
      <c r="Y14" s="2228"/>
      <c r="Z14" s="2228"/>
      <c r="AA14" s="2228"/>
      <c r="AB14" s="2228"/>
      <c r="AC14" s="2228"/>
      <c r="AD14" s="2228"/>
      <c r="AE14" s="2228"/>
      <c r="AF14" s="2229">
        <f t="shared" ref="AF14:AF28" si="0">SUM(C14:AE14)</f>
        <v>0</v>
      </c>
      <c r="AG14" s="2218"/>
    </row>
    <row r="15" spans="1:34" ht="15.75" thickBot="1">
      <c r="B15" s="2227" t="s">
        <v>1246</v>
      </c>
      <c r="C15" s="2230"/>
      <c r="D15" s="2230"/>
      <c r="E15" s="2230"/>
      <c r="F15" s="2230"/>
      <c r="G15" s="2230"/>
      <c r="H15" s="2230"/>
      <c r="I15" s="2230"/>
      <c r="J15" s="2230"/>
      <c r="K15" s="2230"/>
      <c r="L15" s="2230"/>
      <c r="M15" s="2230"/>
      <c r="N15" s="2230"/>
      <c r="O15" s="2230"/>
      <c r="P15" s="2230"/>
      <c r="Q15" s="2230"/>
      <c r="R15" s="2230"/>
      <c r="S15" s="2230"/>
      <c r="T15" s="2230"/>
      <c r="U15" s="2230"/>
      <c r="V15" s="2230"/>
      <c r="W15" s="2230"/>
      <c r="X15" s="2230"/>
      <c r="Y15" s="2230"/>
      <c r="Z15" s="2230"/>
      <c r="AA15" s="2230"/>
      <c r="AB15" s="2230"/>
      <c r="AC15" s="2230"/>
      <c r="AD15" s="2230"/>
      <c r="AE15" s="2230"/>
      <c r="AF15" s="2229">
        <f t="shared" si="0"/>
        <v>0</v>
      </c>
      <c r="AG15" s="2218" t="str">
        <f t="shared" ref="AG15:AG28" si="1">IF(AF15&lt;&gt;0,"error","OK")</f>
        <v>OK</v>
      </c>
    </row>
    <row r="16" spans="1:34" ht="15.75" thickBot="1">
      <c r="B16" s="2227" t="s">
        <v>1271</v>
      </c>
      <c r="C16" s="2230"/>
      <c r="D16" s="2230"/>
      <c r="E16" s="2230"/>
      <c r="F16" s="2230"/>
      <c r="G16" s="2230"/>
      <c r="H16" s="2230"/>
      <c r="I16" s="2230"/>
      <c r="J16" s="2230"/>
      <c r="K16" s="2230"/>
      <c r="L16" s="2230"/>
      <c r="M16" s="2230"/>
      <c r="N16" s="2230"/>
      <c r="O16" s="2230"/>
      <c r="P16" s="2230"/>
      <c r="Q16" s="2230"/>
      <c r="R16" s="2230"/>
      <c r="S16" s="2230"/>
      <c r="T16" s="2230"/>
      <c r="U16" s="2230"/>
      <c r="V16" s="2230"/>
      <c r="W16" s="2230"/>
      <c r="X16" s="2230"/>
      <c r="Y16" s="2230"/>
      <c r="Z16" s="2230"/>
      <c r="AA16" s="2230"/>
      <c r="AB16" s="2230"/>
      <c r="AC16" s="2230"/>
      <c r="AD16" s="2230"/>
      <c r="AE16" s="2230"/>
      <c r="AF16" s="2229">
        <f t="shared" ref="AF16" si="2">SUM(C16:AE16)</f>
        <v>0</v>
      </c>
      <c r="AG16" s="2218" t="str">
        <f t="shared" ref="AG16" si="3">IF(AF16&lt;&gt;0,"error","OK")</f>
        <v>OK</v>
      </c>
    </row>
    <row r="17" spans="1:34" ht="14.25" customHeight="1">
      <c r="B17" s="2231"/>
      <c r="C17" s="2232"/>
      <c r="D17" s="2232"/>
      <c r="E17" s="2232"/>
      <c r="F17" s="2232"/>
      <c r="G17" s="2232"/>
      <c r="H17" s="2232"/>
      <c r="I17" s="2232"/>
      <c r="J17" s="2232"/>
      <c r="K17" s="2232"/>
      <c r="L17" s="2232"/>
      <c r="M17" s="2232"/>
      <c r="N17" s="2232"/>
      <c r="O17" s="2232"/>
      <c r="P17" s="2232"/>
      <c r="Q17" s="2232"/>
      <c r="R17" s="2232"/>
      <c r="S17" s="2232"/>
      <c r="T17" s="2232"/>
      <c r="U17" s="2232"/>
      <c r="V17" s="2232"/>
      <c r="W17" s="2232"/>
      <c r="X17" s="2232"/>
      <c r="Y17" s="2232"/>
      <c r="Z17" s="2232"/>
      <c r="AA17" s="2232"/>
      <c r="AB17" s="2232"/>
      <c r="AC17" s="2232"/>
      <c r="AD17" s="2232"/>
      <c r="AE17" s="2233"/>
      <c r="AF17" s="2234">
        <f t="shared" si="0"/>
        <v>0</v>
      </c>
      <c r="AG17" s="2235" t="str">
        <f t="shared" si="1"/>
        <v>OK</v>
      </c>
      <c r="AH17" s="2236"/>
    </row>
    <row r="18" spans="1:34">
      <c r="B18" s="2237"/>
      <c r="C18" s="2232"/>
      <c r="D18" s="2232"/>
      <c r="E18" s="2232"/>
      <c r="F18" s="2232"/>
      <c r="G18" s="2232"/>
      <c r="H18" s="2232"/>
      <c r="I18" s="2232"/>
      <c r="J18" s="2232"/>
      <c r="K18" s="2232"/>
      <c r="L18" s="2232"/>
      <c r="M18" s="2232"/>
      <c r="N18" s="2232"/>
      <c r="O18" s="2232"/>
      <c r="P18" s="2232"/>
      <c r="Q18" s="2232"/>
      <c r="R18" s="2232"/>
      <c r="S18" s="2232"/>
      <c r="T18" s="2232"/>
      <c r="U18" s="2232"/>
      <c r="V18" s="2232"/>
      <c r="W18" s="2232"/>
      <c r="X18" s="2232"/>
      <c r="Y18" s="2232"/>
      <c r="Z18" s="2232"/>
      <c r="AA18" s="2232"/>
      <c r="AB18" s="2232"/>
      <c r="AC18" s="2232"/>
      <c r="AD18" s="2232"/>
      <c r="AE18" s="2233"/>
      <c r="AF18" s="2234">
        <f t="shared" si="0"/>
        <v>0</v>
      </c>
      <c r="AG18" s="2235" t="str">
        <f t="shared" si="1"/>
        <v>OK</v>
      </c>
      <c r="AH18" s="2236"/>
    </row>
    <row r="19" spans="1:34">
      <c r="B19" s="2237"/>
      <c r="C19" s="2232"/>
      <c r="D19" s="2232"/>
      <c r="E19" s="2232"/>
      <c r="F19" s="2232"/>
      <c r="G19" s="2232"/>
      <c r="H19" s="2232"/>
      <c r="I19" s="2232"/>
      <c r="J19" s="2232"/>
      <c r="K19" s="2232"/>
      <c r="L19" s="2232"/>
      <c r="M19" s="2232"/>
      <c r="N19" s="2232"/>
      <c r="O19" s="2232"/>
      <c r="P19" s="2232"/>
      <c r="Q19" s="2232"/>
      <c r="R19" s="2232"/>
      <c r="S19" s="2232"/>
      <c r="T19" s="2232"/>
      <c r="U19" s="2232"/>
      <c r="V19" s="2232"/>
      <c r="W19" s="2232"/>
      <c r="X19" s="2232"/>
      <c r="Y19" s="2232"/>
      <c r="Z19" s="2232"/>
      <c r="AA19" s="2232"/>
      <c r="AB19" s="2232"/>
      <c r="AC19" s="2232"/>
      <c r="AD19" s="2232"/>
      <c r="AE19" s="2233"/>
      <c r="AF19" s="2234">
        <f t="shared" si="0"/>
        <v>0</v>
      </c>
      <c r="AG19" s="2235" t="str">
        <f t="shared" si="1"/>
        <v>OK</v>
      </c>
      <c r="AH19" s="2236"/>
    </row>
    <row r="20" spans="1:34">
      <c r="B20" s="2237"/>
      <c r="C20" s="2232"/>
      <c r="D20" s="2232"/>
      <c r="E20" s="2232"/>
      <c r="F20" s="2232"/>
      <c r="G20" s="2232"/>
      <c r="H20" s="2232"/>
      <c r="I20" s="2232"/>
      <c r="J20" s="2232"/>
      <c r="K20" s="2232"/>
      <c r="L20" s="2232"/>
      <c r="M20" s="2232"/>
      <c r="N20" s="2232"/>
      <c r="O20" s="2232"/>
      <c r="P20" s="2232"/>
      <c r="Q20" s="2232"/>
      <c r="R20" s="2232"/>
      <c r="S20" s="2232"/>
      <c r="T20" s="2232"/>
      <c r="U20" s="2232"/>
      <c r="V20" s="2232"/>
      <c r="W20" s="2232"/>
      <c r="X20" s="2232"/>
      <c r="Y20" s="2232"/>
      <c r="Z20" s="2232"/>
      <c r="AA20" s="2232"/>
      <c r="AB20" s="2232"/>
      <c r="AC20" s="2232"/>
      <c r="AD20" s="2232"/>
      <c r="AE20" s="2233"/>
      <c r="AF20" s="2234">
        <f t="shared" si="0"/>
        <v>0</v>
      </c>
      <c r="AG20" s="2235" t="str">
        <f t="shared" si="1"/>
        <v>OK</v>
      </c>
      <c r="AH20" s="2236"/>
    </row>
    <row r="21" spans="1:34">
      <c r="B21" s="2237"/>
      <c r="C21" s="2232"/>
      <c r="D21" s="2232"/>
      <c r="E21" s="2232"/>
      <c r="F21" s="2232"/>
      <c r="G21" s="2232"/>
      <c r="H21" s="2232"/>
      <c r="I21" s="2232"/>
      <c r="J21" s="2232"/>
      <c r="K21" s="2232"/>
      <c r="L21" s="2232"/>
      <c r="M21" s="2232"/>
      <c r="N21" s="2232"/>
      <c r="O21" s="2232"/>
      <c r="P21" s="2232"/>
      <c r="Q21" s="2232"/>
      <c r="R21" s="2232"/>
      <c r="S21" s="2232"/>
      <c r="T21" s="2232"/>
      <c r="U21" s="2232"/>
      <c r="V21" s="2232"/>
      <c r="W21" s="2232"/>
      <c r="X21" s="2232"/>
      <c r="Y21" s="2232"/>
      <c r="Z21" s="2232"/>
      <c r="AA21" s="2232"/>
      <c r="AB21" s="2232"/>
      <c r="AC21" s="2232"/>
      <c r="AD21" s="2232"/>
      <c r="AE21" s="2233"/>
      <c r="AF21" s="2234">
        <f t="shared" si="0"/>
        <v>0</v>
      </c>
      <c r="AG21" s="2235" t="str">
        <f t="shared" si="1"/>
        <v>OK</v>
      </c>
      <c r="AH21" s="2236"/>
    </row>
    <row r="22" spans="1:34">
      <c r="B22" s="2237"/>
      <c r="C22" s="2232"/>
      <c r="D22" s="2232"/>
      <c r="E22" s="2232"/>
      <c r="F22" s="2232"/>
      <c r="G22" s="2232"/>
      <c r="H22" s="2232"/>
      <c r="I22" s="2232"/>
      <c r="J22" s="2232"/>
      <c r="K22" s="2232"/>
      <c r="L22" s="2232"/>
      <c r="M22" s="2232"/>
      <c r="N22" s="2232"/>
      <c r="O22" s="2232"/>
      <c r="P22" s="2232"/>
      <c r="Q22" s="2232"/>
      <c r="R22" s="2232"/>
      <c r="S22" s="2232"/>
      <c r="T22" s="2232"/>
      <c r="U22" s="2232"/>
      <c r="V22" s="2232"/>
      <c r="W22" s="2232"/>
      <c r="X22" s="2232"/>
      <c r="Y22" s="2232"/>
      <c r="Z22" s="2232"/>
      <c r="AA22" s="2232"/>
      <c r="AB22" s="2232"/>
      <c r="AC22" s="2232"/>
      <c r="AD22" s="2232"/>
      <c r="AE22" s="2233"/>
      <c r="AF22" s="2234">
        <f t="shared" si="0"/>
        <v>0</v>
      </c>
      <c r="AG22" s="2235" t="str">
        <f t="shared" si="1"/>
        <v>OK</v>
      </c>
      <c r="AH22" s="2236"/>
    </row>
    <row r="23" spans="1:34">
      <c r="B23" s="2237"/>
      <c r="C23" s="2232"/>
      <c r="D23" s="2232"/>
      <c r="E23" s="2232"/>
      <c r="F23" s="2232"/>
      <c r="G23" s="2232"/>
      <c r="H23" s="2232"/>
      <c r="I23" s="2232"/>
      <c r="J23" s="2232"/>
      <c r="K23" s="2232"/>
      <c r="L23" s="2232"/>
      <c r="M23" s="2232"/>
      <c r="N23" s="2232"/>
      <c r="O23" s="2232"/>
      <c r="P23" s="2232"/>
      <c r="Q23" s="2232"/>
      <c r="R23" s="2232"/>
      <c r="S23" s="2232"/>
      <c r="T23" s="2232"/>
      <c r="U23" s="2232"/>
      <c r="V23" s="2232"/>
      <c r="W23" s="2232"/>
      <c r="X23" s="2232"/>
      <c r="Y23" s="2232"/>
      <c r="Z23" s="2232"/>
      <c r="AA23" s="2232"/>
      <c r="AB23" s="2232"/>
      <c r="AC23" s="2232"/>
      <c r="AD23" s="2232"/>
      <c r="AE23" s="2233"/>
      <c r="AF23" s="2234">
        <f t="shared" si="0"/>
        <v>0</v>
      </c>
      <c r="AG23" s="2235" t="str">
        <f t="shared" si="1"/>
        <v>OK</v>
      </c>
      <c r="AH23" s="2236"/>
    </row>
    <row r="24" spans="1:34">
      <c r="B24" s="2237"/>
      <c r="C24" s="2232"/>
      <c r="D24" s="2232"/>
      <c r="E24" s="2232"/>
      <c r="F24" s="2232"/>
      <c r="G24" s="2232"/>
      <c r="H24" s="2232"/>
      <c r="I24" s="2232"/>
      <c r="J24" s="2232"/>
      <c r="K24" s="2232"/>
      <c r="L24" s="2232"/>
      <c r="M24" s="2232"/>
      <c r="N24" s="2232"/>
      <c r="O24" s="2232"/>
      <c r="P24" s="2232"/>
      <c r="Q24" s="2232"/>
      <c r="R24" s="2232"/>
      <c r="S24" s="2232"/>
      <c r="T24" s="2232"/>
      <c r="U24" s="2232"/>
      <c r="V24" s="2232"/>
      <c r="W24" s="2232"/>
      <c r="X24" s="2232"/>
      <c r="Y24" s="2232"/>
      <c r="Z24" s="2232"/>
      <c r="AA24" s="2232"/>
      <c r="AB24" s="2232"/>
      <c r="AC24" s="2232"/>
      <c r="AD24" s="2232"/>
      <c r="AE24" s="2233"/>
      <c r="AF24" s="2234">
        <f t="shared" si="0"/>
        <v>0</v>
      </c>
      <c r="AG24" s="2235" t="str">
        <f t="shared" si="1"/>
        <v>OK</v>
      </c>
      <c r="AH24" s="2236"/>
    </row>
    <row r="25" spans="1:34">
      <c r="B25" s="2237"/>
      <c r="C25" s="2232"/>
      <c r="D25" s="2232"/>
      <c r="E25" s="2232"/>
      <c r="F25" s="2232"/>
      <c r="G25" s="2232"/>
      <c r="H25" s="2232"/>
      <c r="I25" s="2232"/>
      <c r="J25" s="2232"/>
      <c r="K25" s="2232"/>
      <c r="L25" s="2232"/>
      <c r="M25" s="2232"/>
      <c r="N25" s="2232"/>
      <c r="O25" s="2232"/>
      <c r="P25" s="2232"/>
      <c r="Q25" s="2232"/>
      <c r="R25" s="2232"/>
      <c r="S25" s="2232"/>
      <c r="T25" s="2232"/>
      <c r="U25" s="2232"/>
      <c r="V25" s="2232"/>
      <c r="W25" s="2232"/>
      <c r="X25" s="2232"/>
      <c r="Y25" s="2232"/>
      <c r="Z25" s="2232"/>
      <c r="AA25" s="2232"/>
      <c r="AB25" s="2232"/>
      <c r="AC25" s="2232"/>
      <c r="AD25" s="2232"/>
      <c r="AE25" s="2233"/>
      <c r="AF25" s="2234">
        <f t="shared" si="0"/>
        <v>0</v>
      </c>
      <c r="AG25" s="2235" t="str">
        <f t="shared" si="1"/>
        <v>OK</v>
      </c>
      <c r="AH25" s="2236"/>
    </row>
    <row r="26" spans="1:34">
      <c r="B26" s="2237"/>
      <c r="C26" s="2232"/>
      <c r="D26" s="2232"/>
      <c r="E26" s="2232"/>
      <c r="F26" s="2232"/>
      <c r="G26" s="2232"/>
      <c r="H26" s="2232"/>
      <c r="I26" s="2232"/>
      <c r="J26" s="2232"/>
      <c r="K26" s="2232"/>
      <c r="L26" s="2232"/>
      <c r="M26" s="2232"/>
      <c r="N26" s="2232"/>
      <c r="O26" s="2232"/>
      <c r="P26" s="2232"/>
      <c r="Q26" s="2232"/>
      <c r="R26" s="2232"/>
      <c r="S26" s="2232"/>
      <c r="T26" s="2232"/>
      <c r="U26" s="2232"/>
      <c r="V26" s="2232"/>
      <c r="W26" s="2232"/>
      <c r="X26" s="2232"/>
      <c r="Y26" s="2232"/>
      <c r="Z26" s="2232"/>
      <c r="AA26" s="2232"/>
      <c r="AB26" s="2232"/>
      <c r="AC26" s="2232"/>
      <c r="AD26" s="2232"/>
      <c r="AE26" s="2233"/>
      <c r="AF26" s="2234">
        <f t="shared" si="0"/>
        <v>0</v>
      </c>
      <c r="AG26" s="2235" t="str">
        <f t="shared" si="1"/>
        <v>OK</v>
      </c>
      <c r="AH26" s="2236"/>
    </row>
    <row r="27" spans="1:34">
      <c r="B27" s="2237"/>
      <c r="C27" s="2232"/>
      <c r="D27" s="2232"/>
      <c r="E27" s="2232"/>
      <c r="F27" s="2232"/>
      <c r="G27" s="2232"/>
      <c r="H27" s="2232"/>
      <c r="I27" s="2232"/>
      <c r="J27" s="2232"/>
      <c r="K27" s="2232"/>
      <c r="L27" s="2232"/>
      <c r="M27" s="2232"/>
      <c r="N27" s="2232"/>
      <c r="O27" s="2232"/>
      <c r="P27" s="2232"/>
      <c r="Q27" s="2232"/>
      <c r="R27" s="2232"/>
      <c r="S27" s="2232"/>
      <c r="T27" s="2232"/>
      <c r="U27" s="2232"/>
      <c r="V27" s="2232"/>
      <c r="W27" s="2232"/>
      <c r="X27" s="2232"/>
      <c r="Y27" s="2232"/>
      <c r="Z27" s="2232"/>
      <c r="AA27" s="2232"/>
      <c r="AB27" s="2232"/>
      <c r="AC27" s="2232"/>
      <c r="AD27" s="2232"/>
      <c r="AE27" s="2233"/>
      <c r="AF27" s="2234">
        <f t="shared" si="0"/>
        <v>0</v>
      </c>
      <c r="AG27" s="2235" t="str">
        <f t="shared" si="1"/>
        <v>OK</v>
      </c>
      <c r="AH27" s="2236"/>
    </row>
    <row r="28" spans="1:34" ht="15" thickBot="1">
      <c r="B28" s="2237"/>
      <c r="C28" s="2232"/>
      <c r="D28" s="2232"/>
      <c r="E28" s="2232"/>
      <c r="F28" s="2232"/>
      <c r="G28" s="2232"/>
      <c r="H28" s="2232"/>
      <c r="I28" s="2232"/>
      <c r="J28" s="2232"/>
      <c r="K28" s="2232"/>
      <c r="L28" s="2232"/>
      <c r="M28" s="2232"/>
      <c r="N28" s="2232"/>
      <c r="O28" s="2232"/>
      <c r="P28" s="2232"/>
      <c r="Q28" s="2232"/>
      <c r="R28" s="2232"/>
      <c r="S28" s="2232"/>
      <c r="T28" s="2232"/>
      <c r="U28" s="2232"/>
      <c r="V28" s="2232"/>
      <c r="W28" s="2232"/>
      <c r="X28" s="2232"/>
      <c r="Y28" s="2232"/>
      <c r="Z28" s="2232"/>
      <c r="AA28" s="2232"/>
      <c r="AB28" s="2232"/>
      <c r="AC28" s="2232"/>
      <c r="AD28" s="2232"/>
      <c r="AE28" s="2233"/>
      <c r="AF28" s="2234">
        <f t="shared" si="0"/>
        <v>0</v>
      </c>
      <c r="AG28" s="2235" t="str">
        <f t="shared" si="1"/>
        <v>OK</v>
      </c>
      <c r="AH28" s="2236"/>
    </row>
    <row r="29" spans="1:34" ht="15.75" thickBot="1">
      <c r="B29" s="2238" t="s">
        <v>1028</v>
      </c>
      <c r="C29" s="2239">
        <f>SUM(C13:C28)</f>
        <v>0</v>
      </c>
      <c r="D29" s="2239">
        <f t="shared" ref="D29:AF29" si="4">SUM(D13:D28)</f>
        <v>0</v>
      </c>
      <c r="E29" s="2239">
        <f t="shared" si="4"/>
        <v>0</v>
      </c>
      <c r="F29" s="2239">
        <f t="shared" si="4"/>
        <v>0</v>
      </c>
      <c r="G29" s="2239">
        <f t="shared" si="4"/>
        <v>0</v>
      </c>
      <c r="H29" s="2239">
        <f t="shared" si="4"/>
        <v>0</v>
      </c>
      <c r="I29" s="2239">
        <f t="shared" si="4"/>
        <v>0</v>
      </c>
      <c r="J29" s="2239">
        <f t="shared" si="4"/>
        <v>0</v>
      </c>
      <c r="K29" s="2239">
        <f t="shared" si="4"/>
        <v>0</v>
      </c>
      <c r="L29" s="2239">
        <f t="shared" si="4"/>
        <v>0</v>
      </c>
      <c r="M29" s="2239">
        <f t="shared" si="4"/>
        <v>0</v>
      </c>
      <c r="N29" s="2239">
        <f t="shared" si="4"/>
        <v>0</v>
      </c>
      <c r="O29" s="2239">
        <f t="shared" si="4"/>
        <v>0</v>
      </c>
      <c r="P29" s="2239">
        <f t="shared" si="4"/>
        <v>0</v>
      </c>
      <c r="Q29" s="2239">
        <f t="shared" si="4"/>
        <v>0</v>
      </c>
      <c r="R29" s="2239">
        <f t="shared" si="4"/>
        <v>0</v>
      </c>
      <c r="S29" s="2239">
        <f t="shared" si="4"/>
        <v>0</v>
      </c>
      <c r="T29" s="2239">
        <f t="shared" si="4"/>
        <v>0</v>
      </c>
      <c r="U29" s="2239">
        <f t="shared" si="4"/>
        <v>0</v>
      </c>
      <c r="V29" s="2239">
        <f t="shared" si="4"/>
        <v>0</v>
      </c>
      <c r="W29" s="2239">
        <f t="shared" si="4"/>
        <v>0</v>
      </c>
      <c r="X29" s="2239">
        <f t="shared" si="4"/>
        <v>0</v>
      </c>
      <c r="Y29" s="2239">
        <f t="shared" si="4"/>
        <v>0</v>
      </c>
      <c r="Z29" s="2239">
        <f t="shared" si="4"/>
        <v>0</v>
      </c>
      <c r="AA29" s="2239">
        <f t="shared" si="4"/>
        <v>0</v>
      </c>
      <c r="AB29" s="2239">
        <f t="shared" si="4"/>
        <v>0</v>
      </c>
      <c r="AC29" s="2239">
        <f t="shared" si="4"/>
        <v>0</v>
      </c>
      <c r="AD29" s="2239">
        <f t="shared" si="4"/>
        <v>0</v>
      </c>
      <c r="AE29" s="2239">
        <f t="shared" si="4"/>
        <v>0</v>
      </c>
      <c r="AF29" s="2240">
        <f t="shared" si="4"/>
        <v>0</v>
      </c>
      <c r="AG29" s="2218"/>
    </row>
    <row r="31" spans="1:34" ht="18.75" thickBot="1">
      <c r="A31" s="2210"/>
      <c r="B31" s="2225" t="s">
        <v>1249</v>
      </c>
      <c r="G31" s="2226"/>
      <c r="U31" s="2218"/>
      <c r="V31" s="2218"/>
      <c r="W31" s="2218"/>
      <c r="X31" s="2218"/>
      <c r="Y31" s="2218"/>
      <c r="Z31" s="2218"/>
      <c r="AA31" s="2218"/>
      <c r="AB31" s="2218"/>
      <c r="AC31" s="2218"/>
      <c r="AD31" s="2218"/>
      <c r="AE31" s="2218"/>
      <c r="AF31" s="2218"/>
      <c r="AG31" s="2218"/>
    </row>
    <row r="32" spans="1:34" ht="15.75" thickBot="1">
      <c r="B32" s="2227" t="s">
        <v>1242</v>
      </c>
      <c r="C32" s="2228"/>
      <c r="D32" s="2228"/>
      <c r="E32" s="2228"/>
      <c r="F32" s="2228"/>
      <c r="G32" s="2228"/>
      <c r="H32" s="2228"/>
      <c r="I32" s="2228"/>
      <c r="J32" s="2228"/>
      <c r="K32" s="2228"/>
      <c r="L32" s="2228"/>
      <c r="M32" s="2228"/>
      <c r="N32" s="2228"/>
      <c r="O32" s="2228"/>
      <c r="P32" s="2228"/>
      <c r="Q32" s="2228"/>
      <c r="R32" s="2228"/>
      <c r="S32" s="2228"/>
      <c r="T32" s="2228"/>
      <c r="U32" s="2228"/>
      <c r="V32" s="2228"/>
      <c r="W32" s="2228"/>
      <c r="X32" s="2228"/>
      <c r="Y32" s="2228"/>
      <c r="Z32" s="2228"/>
      <c r="AA32" s="2228"/>
      <c r="AB32" s="2228"/>
      <c r="AC32" s="2228"/>
      <c r="AD32" s="2228"/>
      <c r="AE32" s="2228"/>
      <c r="AF32" s="2229">
        <f t="shared" ref="AF32:AF37" si="5">SUM(C32:AE32)</f>
        <v>0</v>
      </c>
      <c r="AG32" s="2218"/>
    </row>
    <row r="33" spans="2:34" ht="15.75" thickBot="1">
      <c r="B33" s="2227" t="s">
        <v>1247</v>
      </c>
      <c r="C33" s="2230"/>
      <c r="D33" s="2230"/>
      <c r="E33" s="2230"/>
      <c r="F33" s="2230"/>
      <c r="G33" s="2230"/>
      <c r="H33" s="2230"/>
      <c r="I33" s="2230"/>
      <c r="J33" s="2230"/>
      <c r="K33" s="2230"/>
      <c r="L33" s="2230"/>
      <c r="M33" s="2230"/>
      <c r="N33" s="2230"/>
      <c r="O33" s="2230"/>
      <c r="P33" s="2230"/>
      <c r="Q33" s="2230"/>
      <c r="R33" s="2230"/>
      <c r="S33" s="2230"/>
      <c r="T33" s="2230"/>
      <c r="U33" s="2230"/>
      <c r="V33" s="2230"/>
      <c r="W33" s="2230"/>
      <c r="X33" s="2230"/>
      <c r="Y33" s="2230"/>
      <c r="Z33" s="2230"/>
      <c r="AA33" s="2230"/>
      <c r="AB33" s="2230"/>
      <c r="AC33" s="2230"/>
      <c r="AD33" s="2230"/>
      <c r="AE33" s="2230"/>
      <c r="AF33" s="2229">
        <f t="shared" si="5"/>
        <v>0</v>
      </c>
      <c r="AG33" s="2218" t="str">
        <f>IF(AF33&lt;&gt;0,"error","OK")</f>
        <v>OK</v>
      </c>
    </row>
    <row r="34" spans="2:34" ht="15.75" thickBot="1">
      <c r="B34" s="2227" t="s">
        <v>1272</v>
      </c>
      <c r="C34" s="2230"/>
      <c r="D34" s="2230"/>
      <c r="E34" s="2230"/>
      <c r="F34" s="2230"/>
      <c r="G34" s="2230"/>
      <c r="H34" s="2230"/>
      <c r="I34" s="2230"/>
      <c r="J34" s="2230"/>
      <c r="K34" s="2230"/>
      <c r="L34" s="2230"/>
      <c r="M34" s="2230"/>
      <c r="N34" s="2230"/>
      <c r="O34" s="2230"/>
      <c r="P34" s="2230"/>
      <c r="Q34" s="2230"/>
      <c r="R34" s="2230"/>
      <c r="S34" s="2230"/>
      <c r="T34" s="2230"/>
      <c r="U34" s="2230"/>
      <c r="V34" s="2230"/>
      <c r="W34" s="2230"/>
      <c r="X34" s="2230"/>
      <c r="Y34" s="2230"/>
      <c r="Z34" s="2230"/>
      <c r="AA34" s="2230"/>
      <c r="AB34" s="2230"/>
      <c r="AC34" s="2230"/>
      <c r="AD34" s="2230"/>
      <c r="AE34" s="2230"/>
      <c r="AF34" s="2229">
        <f t="shared" si="5"/>
        <v>0</v>
      </c>
      <c r="AG34" s="2218" t="str">
        <f>IF(AF34&lt;&gt;0,"error","OK")</f>
        <v>OK</v>
      </c>
    </row>
    <row r="35" spans="2:34">
      <c r="B35" s="2231"/>
      <c r="C35" s="2232"/>
      <c r="D35" s="2232"/>
      <c r="E35" s="2232"/>
      <c r="F35" s="2232"/>
      <c r="G35" s="2232"/>
      <c r="H35" s="2232"/>
      <c r="I35" s="2232"/>
      <c r="J35" s="2232"/>
      <c r="K35" s="2232"/>
      <c r="L35" s="2232"/>
      <c r="M35" s="2232"/>
      <c r="N35" s="2232"/>
      <c r="O35" s="2232"/>
      <c r="P35" s="2232"/>
      <c r="Q35" s="2232"/>
      <c r="R35" s="2232"/>
      <c r="S35" s="2232"/>
      <c r="T35" s="2232"/>
      <c r="U35" s="2232"/>
      <c r="V35" s="2232"/>
      <c r="W35" s="2232"/>
      <c r="X35" s="2232"/>
      <c r="Y35" s="2232"/>
      <c r="Z35" s="2232"/>
      <c r="AA35" s="2232"/>
      <c r="AB35" s="2232"/>
      <c r="AC35" s="2232"/>
      <c r="AD35" s="2232"/>
      <c r="AE35" s="2233"/>
      <c r="AF35" s="2234">
        <f t="shared" si="5"/>
        <v>0</v>
      </c>
      <c r="AG35" s="2235" t="str">
        <f t="shared" ref="AG35:AG52" si="6">IF(AF35&lt;&gt;0,"error","OK")</f>
        <v>OK</v>
      </c>
      <c r="AH35" s="2236"/>
    </row>
    <row r="36" spans="2:34" ht="14.25" customHeight="1">
      <c r="B36" s="2231"/>
      <c r="C36" s="2232"/>
      <c r="D36" s="2232"/>
      <c r="E36" s="2232"/>
      <c r="F36" s="2232"/>
      <c r="G36" s="2232"/>
      <c r="H36" s="2232"/>
      <c r="I36" s="2232"/>
      <c r="J36" s="2232"/>
      <c r="K36" s="2232"/>
      <c r="L36" s="2232"/>
      <c r="M36" s="2232"/>
      <c r="N36" s="2232"/>
      <c r="O36" s="2232"/>
      <c r="P36" s="2232"/>
      <c r="Q36" s="2232"/>
      <c r="R36" s="2232"/>
      <c r="S36" s="2232"/>
      <c r="T36" s="2232"/>
      <c r="U36" s="2232"/>
      <c r="V36" s="2232"/>
      <c r="W36" s="2232"/>
      <c r="X36" s="2232"/>
      <c r="Y36" s="2232"/>
      <c r="Z36" s="2232"/>
      <c r="AA36" s="2232"/>
      <c r="AB36" s="2232"/>
      <c r="AC36" s="2232"/>
      <c r="AD36" s="2232"/>
      <c r="AE36" s="2233"/>
      <c r="AF36" s="2234">
        <f t="shared" si="5"/>
        <v>0</v>
      </c>
      <c r="AG36" s="2235" t="str">
        <f t="shared" si="6"/>
        <v>OK</v>
      </c>
      <c r="AH36" s="2236"/>
    </row>
    <row r="37" spans="2:34">
      <c r="B37" s="2237"/>
      <c r="C37" s="2232"/>
      <c r="D37" s="2232"/>
      <c r="E37" s="2232"/>
      <c r="F37" s="2232"/>
      <c r="G37" s="2232"/>
      <c r="H37" s="2232"/>
      <c r="I37" s="2232"/>
      <c r="J37" s="2232"/>
      <c r="K37" s="2232"/>
      <c r="L37" s="2232"/>
      <c r="M37" s="2232"/>
      <c r="N37" s="2232"/>
      <c r="O37" s="2232"/>
      <c r="P37" s="2232"/>
      <c r="Q37" s="2232"/>
      <c r="R37" s="2232"/>
      <c r="S37" s="2232"/>
      <c r="T37" s="2232"/>
      <c r="U37" s="2232"/>
      <c r="V37" s="2232"/>
      <c r="W37" s="2232"/>
      <c r="X37" s="2232"/>
      <c r="Y37" s="2232"/>
      <c r="Z37" s="2232"/>
      <c r="AA37" s="2232"/>
      <c r="AB37" s="2232"/>
      <c r="AC37" s="2232"/>
      <c r="AD37" s="2232"/>
      <c r="AE37" s="2233"/>
      <c r="AF37" s="2234">
        <f t="shared" si="5"/>
        <v>0</v>
      </c>
      <c r="AG37" s="2235" t="str">
        <f t="shared" si="6"/>
        <v>OK</v>
      </c>
      <c r="AH37" s="2236"/>
    </row>
    <row r="38" spans="2:34">
      <c r="B38" s="2241"/>
      <c r="C38" s="2232"/>
      <c r="D38" s="2232"/>
      <c r="E38" s="2232"/>
      <c r="F38" s="2232"/>
      <c r="G38" s="2232"/>
      <c r="H38" s="2232"/>
      <c r="I38" s="2232"/>
      <c r="J38" s="2232"/>
      <c r="K38" s="2232"/>
      <c r="L38" s="2232"/>
      <c r="M38" s="2232"/>
      <c r="N38" s="2232"/>
      <c r="O38" s="2232"/>
      <c r="P38" s="2232"/>
      <c r="Q38" s="2232"/>
      <c r="R38" s="2232"/>
      <c r="S38" s="2232"/>
      <c r="T38" s="2232"/>
      <c r="U38" s="2232"/>
      <c r="V38" s="2232"/>
      <c r="W38" s="2232"/>
      <c r="X38" s="2232"/>
      <c r="Y38" s="2232"/>
      <c r="Z38" s="2232"/>
      <c r="AA38" s="2232"/>
      <c r="AB38" s="2232"/>
      <c r="AC38" s="2232"/>
      <c r="AD38" s="2232"/>
      <c r="AE38" s="2233"/>
      <c r="AF38" s="2234">
        <f t="shared" ref="AF38:AF52" si="7">SUM(C38:AE38)</f>
        <v>0</v>
      </c>
      <c r="AG38" s="2235" t="str">
        <f t="shared" si="6"/>
        <v>OK</v>
      </c>
      <c r="AH38" s="2236"/>
    </row>
    <row r="39" spans="2:34">
      <c r="B39" s="2241"/>
      <c r="C39" s="2232"/>
      <c r="D39" s="2232"/>
      <c r="E39" s="2232"/>
      <c r="F39" s="2232"/>
      <c r="G39" s="2232"/>
      <c r="H39" s="2232"/>
      <c r="I39" s="2232"/>
      <c r="J39" s="2232"/>
      <c r="K39" s="2232"/>
      <c r="L39" s="2232"/>
      <c r="M39" s="2232"/>
      <c r="N39" s="2232"/>
      <c r="O39" s="2232"/>
      <c r="P39" s="2232"/>
      <c r="Q39" s="2232"/>
      <c r="R39" s="2232"/>
      <c r="S39" s="2232"/>
      <c r="T39" s="2232"/>
      <c r="U39" s="2232"/>
      <c r="V39" s="2232"/>
      <c r="W39" s="2232"/>
      <c r="X39" s="2232"/>
      <c r="Y39" s="2232"/>
      <c r="Z39" s="2232"/>
      <c r="AA39" s="2232"/>
      <c r="AB39" s="2232"/>
      <c r="AC39" s="2232"/>
      <c r="AD39" s="2232"/>
      <c r="AE39" s="2233"/>
      <c r="AF39" s="2234">
        <f t="shared" si="7"/>
        <v>0</v>
      </c>
      <c r="AG39" s="2235" t="str">
        <f t="shared" si="6"/>
        <v>OK</v>
      </c>
      <c r="AH39" s="2236"/>
    </row>
    <row r="40" spans="2:34">
      <c r="B40" s="2241"/>
      <c r="C40" s="2232"/>
      <c r="D40" s="2232"/>
      <c r="E40" s="2232"/>
      <c r="F40" s="2232"/>
      <c r="G40" s="2232"/>
      <c r="H40" s="2232"/>
      <c r="I40" s="2232"/>
      <c r="J40" s="2232"/>
      <c r="K40" s="2232"/>
      <c r="L40" s="2232"/>
      <c r="M40" s="2232"/>
      <c r="N40" s="2232"/>
      <c r="O40" s="2232"/>
      <c r="P40" s="2232"/>
      <c r="Q40" s="2232"/>
      <c r="R40" s="2232"/>
      <c r="S40" s="2232"/>
      <c r="T40" s="2232"/>
      <c r="U40" s="2232"/>
      <c r="V40" s="2232"/>
      <c r="W40" s="2232"/>
      <c r="X40" s="2232"/>
      <c r="Y40" s="2232"/>
      <c r="Z40" s="2232"/>
      <c r="AA40" s="2232"/>
      <c r="AB40" s="2232"/>
      <c r="AC40" s="2232"/>
      <c r="AD40" s="2232"/>
      <c r="AE40" s="2233"/>
      <c r="AF40" s="2234">
        <f t="shared" si="7"/>
        <v>0</v>
      </c>
      <c r="AG40" s="2235" t="str">
        <f t="shared" si="6"/>
        <v>OK</v>
      </c>
      <c r="AH40" s="2236"/>
    </row>
    <row r="41" spans="2:34">
      <c r="B41" s="2241"/>
      <c r="C41" s="2232"/>
      <c r="D41" s="2232"/>
      <c r="E41" s="2232"/>
      <c r="F41" s="2232"/>
      <c r="G41" s="2232"/>
      <c r="H41" s="2232"/>
      <c r="I41" s="2232"/>
      <c r="J41" s="2232"/>
      <c r="K41" s="2232"/>
      <c r="L41" s="2232"/>
      <c r="M41" s="2232"/>
      <c r="N41" s="2232"/>
      <c r="O41" s="2232"/>
      <c r="P41" s="2232"/>
      <c r="Q41" s="2232"/>
      <c r="R41" s="2232"/>
      <c r="S41" s="2232"/>
      <c r="T41" s="2232"/>
      <c r="U41" s="2232"/>
      <c r="V41" s="2232"/>
      <c r="W41" s="2232"/>
      <c r="X41" s="2232"/>
      <c r="Y41" s="2232"/>
      <c r="Z41" s="2232"/>
      <c r="AA41" s="2232"/>
      <c r="AB41" s="2232"/>
      <c r="AC41" s="2232"/>
      <c r="AD41" s="2232"/>
      <c r="AE41" s="2233"/>
      <c r="AF41" s="2234">
        <f t="shared" si="7"/>
        <v>0</v>
      </c>
      <c r="AG41" s="2235" t="str">
        <f t="shared" si="6"/>
        <v>OK</v>
      </c>
      <c r="AH41" s="2236"/>
    </row>
    <row r="42" spans="2:34">
      <c r="B42" s="2241"/>
      <c r="C42" s="2232"/>
      <c r="D42" s="2232"/>
      <c r="E42" s="2232"/>
      <c r="F42" s="2232"/>
      <c r="G42" s="2232"/>
      <c r="H42" s="2232"/>
      <c r="I42" s="2232"/>
      <c r="J42" s="2232"/>
      <c r="K42" s="2232"/>
      <c r="L42" s="2232"/>
      <c r="M42" s="2232"/>
      <c r="N42" s="2232"/>
      <c r="O42" s="2232"/>
      <c r="P42" s="2232"/>
      <c r="Q42" s="2232"/>
      <c r="R42" s="2232"/>
      <c r="S42" s="2232"/>
      <c r="T42" s="2232"/>
      <c r="U42" s="2232"/>
      <c r="V42" s="2232"/>
      <c r="W42" s="2232"/>
      <c r="X42" s="2232"/>
      <c r="Y42" s="2232"/>
      <c r="Z42" s="2232"/>
      <c r="AA42" s="2232"/>
      <c r="AB42" s="2232"/>
      <c r="AC42" s="2232"/>
      <c r="AD42" s="2232"/>
      <c r="AE42" s="2233"/>
      <c r="AF42" s="2234">
        <f t="shared" si="7"/>
        <v>0</v>
      </c>
      <c r="AG42" s="2235" t="str">
        <f t="shared" si="6"/>
        <v>OK</v>
      </c>
      <c r="AH42" s="2236"/>
    </row>
    <row r="43" spans="2:34">
      <c r="B43" s="2241"/>
      <c r="C43" s="2232"/>
      <c r="D43" s="2232"/>
      <c r="E43" s="2232"/>
      <c r="F43" s="2232"/>
      <c r="G43" s="2232"/>
      <c r="H43" s="2232"/>
      <c r="I43" s="2232"/>
      <c r="J43" s="2232"/>
      <c r="K43" s="2232"/>
      <c r="L43" s="2232"/>
      <c r="M43" s="2232"/>
      <c r="N43" s="2232"/>
      <c r="O43" s="2232"/>
      <c r="P43" s="2232"/>
      <c r="Q43" s="2232"/>
      <c r="R43" s="2232"/>
      <c r="S43" s="2232"/>
      <c r="T43" s="2232"/>
      <c r="U43" s="2232"/>
      <c r="V43" s="2232"/>
      <c r="W43" s="2232"/>
      <c r="X43" s="2232"/>
      <c r="Y43" s="2232"/>
      <c r="Z43" s="2232"/>
      <c r="AA43" s="2232"/>
      <c r="AB43" s="2232"/>
      <c r="AC43" s="2232"/>
      <c r="AD43" s="2232"/>
      <c r="AE43" s="2233"/>
      <c r="AF43" s="2234">
        <f t="shared" si="7"/>
        <v>0</v>
      </c>
      <c r="AG43" s="2235" t="str">
        <f t="shared" si="6"/>
        <v>OK</v>
      </c>
      <c r="AH43" s="2236"/>
    </row>
    <row r="44" spans="2:34">
      <c r="B44" s="2241"/>
      <c r="C44" s="2232"/>
      <c r="D44" s="2232"/>
      <c r="E44" s="2232"/>
      <c r="F44" s="2232"/>
      <c r="G44" s="2232"/>
      <c r="H44" s="2232"/>
      <c r="I44" s="2232"/>
      <c r="J44" s="2232"/>
      <c r="K44" s="2232"/>
      <c r="L44" s="2232"/>
      <c r="M44" s="2232"/>
      <c r="N44" s="2232"/>
      <c r="O44" s="2232"/>
      <c r="P44" s="2232"/>
      <c r="Q44" s="2232"/>
      <c r="R44" s="2232"/>
      <c r="S44" s="2232"/>
      <c r="T44" s="2232"/>
      <c r="U44" s="2232"/>
      <c r="V44" s="2232"/>
      <c r="W44" s="2232"/>
      <c r="X44" s="2232"/>
      <c r="Y44" s="2232"/>
      <c r="Z44" s="2232"/>
      <c r="AA44" s="2232"/>
      <c r="AB44" s="2232"/>
      <c r="AC44" s="2232"/>
      <c r="AD44" s="2232"/>
      <c r="AE44" s="2233"/>
      <c r="AF44" s="2234">
        <f t="shared" si="7"/>
        <v>0</v>
      </c>
      <c r="AG44" s="2235" t="str">
        <f t="shared" si="6"/>
        <v>OK</v>
      </c>
      <c r="AH44" s="2236"/>
    </row>
    <row r="45" spans="2:34">
      <c r="B45" s="2241"/>
      <c r="C45" s="2232"/>
      <c r="D45" s="2232"/>
      <c r="E45" s="2232"/>
      <c r="F45" s="2232"/>
      <c r="G45" s="2232"/>
      <c r="H45" s="2232"/>
      <c r="I45" s="2232"/>
      <c r="J45" s="2232"/>
      <c r="K45" s="2232"/>
      <c r="L45" s="2232"/>
      <c r="M45" s="2232"/>
      <c r="N45" s="2232"/>
      <c r="O45" s="2232"/>
      <c r="P45" s="2232"/>
      <c r="Q45" s="2232"/>
      <c r="R45" s="2232"/>
      <c r="S45" s="2232"/>
      <c r="T45" s="2232"/>
      <c r="U45" s="2232"/>
      <c r="V45" s="2232"/>
      <c r="W45" s="2232"/>
      <c r="X45" s="2232"/>
      <c r="Y45" s="2232"/>
      <c r="Z45" s="2232"/>
      <c r="AA45" s="2232"/>
      <c r="AB45" s="2232"/>
      <c r="AC45" s="2232"/>
      <c r="AD45" s="2232"/>
      <c r="AE45" s="2233"/>
      <c r="AF45" s="2234">
        <f t="shared" si="7"/>
        <v>0</v>
      </c>
      <c r="AG45" s="2235" t="str">
        <f t="shared" si="6"/>
        <v>OK</v>
      </c>
      <c r="AH45" s="2236"/>
    </row>
    <row r="46" spans="2:34">
      <c r="B46" s="2241"/>
      <c r="C46" s="2232"/>
      <c r="D46" s="2232"/>
      <c r="E46" s="2232"/>
      <c r="F46" s="2232"/>
      <c r="G46" s="2232"/>
      <c r="H46" s="2232"/>
      <c r="I46" s="2232"/>
      <c r="J46" s="2232"/>
      <c r="K46" s="2232"/>
      <c r="L46" s="2232"/>
      <c r="M46" s="2232"/>
      <c r="N46" s="2232"/>
      <c r="O46" s="2232"/>
      <c r="P46" s="2232"/>
      <c r="Q46" s="2232"/>
      <c r="R46" s="2232"/>
      <c r="S46" s="2232"/>
      <c r="T46" s="2232"/>
      <c r="U46" s="2232"/>
      <c r="V46" s="2232"/>
      <c r="W46" s="2232"/>
      <c r="X46" s="2232"/>
      <c r="Y46" s="2232"/>
      <c r="Z46" s="2232"/>
      <c r="AA46" s="2232"/>
      <c r="AB46" s="2232"/>
      <c r="AC46" s="2232"/>
      <c r="AD46" s="2232"/>
      <c r="AE46" s="2233"/>
      <c r="AF46" s="2234">
        <f t="shared" si="7"/>
        <v>0</v>
      </c>
      <c r="AG46" s="2235" t="str">
        <f t="shared" si="6"/>
        <v>OK</v>
      </c>
      <c r="AH46" s="2236"/>
    </row>
    <row r="47" spans="2:34">
      <c r="B47" s="2241"/>
      <c r="C47" s="2232"/>
      <c r="D47" s="2232"/>
      <c r="E47" s="2232"/>
      <c r="F47" s="2232"/>
      <c r="G47" s="2232"/>
      <c r="H47" s="2232"/>
      <c r="I47" s="2232"/>
      <c r="J47" s="2232"/>
      <c r="K47" s="2232"/>
      <c r="L47" s="2232"/>
      <c r="M47" s="2232"/>
      <c r="N47" s="2232"/>
      <c r="O47" s="2232"/>
      <c r="P47" s="2232"/>
      <c r="Q47" s="2232"/>
      <c r="R47" s="2232"/>
      <c r="S47" s="2232"/>
      <c r="T47" s="2232"/>
      <c r="U47" s="2232"/>
      <c r="V47" s="2232"/>
      <c r="W47" s="2232"/>
      <c r="X47" s="2232"/>
      <c r="Y47" s="2232"/>
      <c r="Z47" s="2232"/>
      <c r="AA47" s="2232"/>
      <c r="AB47" s="2232"/>
      <c r="AC47" s="2232"/>
      <c r="AD47" s="2232"/>
      <c r="AE47" s="2233"/>
      <c r="AF47" s="2234">
        <f t="shared" si="7"/>
        <v>0</v>
      </c>
      <c r="AG47" s="2235" t="str">
        <f t="shared" si="6"/>
        <v>OK</v>
      </c>
      <c r="AH47" s="2236"/>
    </row>
    <row r="48" spans="2:34">
      <c r="B48" s="2241"/>
      <c r="C48" s="2232"/>
      <c r="D48" s="2232"/>
      <c r="E48" s="2232"/>
      <c r="F48" s="2232"/>
      <c r="G48" s="2232"/>
      <c r="H48" s="2232"/>
      <c r="I48" s="2232"/>
      <c r="J48" s="2232"/>
      <c r="K48" s="2232"/>
      <c r="L48" s="2232"/>
      <c r="M48" s="2232"/>
      <c r="N48" s="2232"/>
      <c r="O48" s="2232"/>
      <c r="P48" s="2232"/>
      <c r="Q48" s="2232"/>
      <c r="R48" s="2232"/>
      <c r="S48" s="2232"/>
      <c r="T48" s="2232"/>
      <c r="U48" s="2232"/>
      <c r="V48" s="2232"/>
      <c r="W48" s="2232"/>
      <c r="X48" s="2232"/>
      <c r="Y48" s="2232"/>
      <c r="Z48" s="2232"/>
      <c r="AA48" s="2232"/>
      <c r="AB48" s="2232"/>
      <c r="AC48" s="2232"/>
      <c r="AD48" s="2232"/>
      <c r="AE48" s="2233"/>
      <c r="AF48" s="2234">
        <f t="shared" si="7"/>
        <v>0</v>
      </c>
      <c r="AG48" s="2235" t="str">
        <f t="shared" si="6"/>
        <v>OK</v>
      </c>
      <c r="AH48" s="2236"/>
    </row>
    <row r="49" spans="1:34">
      <c r="B49" s="2241"/>
      <c r="C49" s="2232"/>
      <c r="D49" s="2232"/>
      <c r="E49" s="2232"/>
      <c r="F49" s="2232"/>
      <c r="G49" s="2232"/>
      <c r="H49" s="2232"/>
      <c r="I49" s="2232"/>
      <c r="J49" s="2232"/>
      <c r="K49" s="2232"/>
      <c r="L49" s="2232"/>
      <c r="M49" s="2232"/>
      <c r="N49" s="2232"/>
      <c r="O49" s="2232"/>
      <c r="P49" s="2232"/>
      <c r="Q49" s="2232"/>
      <c r="R49" s="2232"/>
      <c r="S49" s="2232"/>
      <c r="T49" s="2232"/>
      <c r="U49" s="2232"/>
      <c r="V49" s="2232"/>
      <c r="W49" s="2232"/>
      <c r="X49" s="2232"/>
      <c r="Y49" s="2232"/>
      <c r="Z49" s="2232"/>
      <c r="AA49" s="2232"/>
      <c r="AB49" s="2232"/>
      <c r="AC49" s="2232"/>
      <c r="AD49" s="2232"/>
      <c r="AE49" s="2233"/>
      <c r="AF49" s="2234">
        <f t="shared" si="7"/>
        <v>0</v>
      </c>
      <c r="AG49" s="2235" t="str">
        <f t="shared" si="6"/>
        <v>OK</v>
      </c>
      <c r="AH49" s="2236"/>
    </row>
    <row r="50" spans="1:34">
      <c r="B50" s="2241"/>
      <c r="C50" s="2232"/>
      <c r="D50" s="2232"/>
      <c r="E50" s="2232"/>
      <c r="F50" s="2232"/>
      <c r="G50" s="2232"/>
      <c r="H50" s="2232"/>
      <c r="I50" s="2232"/>
      <c r="J50" s="2232"/>
      <c r="K50" s="2232"/>
      <c r="L50" s="2232"/>
      <c r="M50" s="2232"/>
      <c r="N50" s="2232"/>
      <c r="O50" s="2232"/>
      <c r="P50" s="2232"/>
      <c r="Q50" s="2232"/>
      <c r="R50" s="2232"/>
      <c r="S50" s="2232"/>
      <c r="T50" s="2232"/>
      <c r="U50" s="2232"/>
      <c r="V50" s="2232"/>
      <c r="W50" s="2232"/>
      <c r="X50" s="2232"/>
      <c r="Y50" s="2232"/>
      <c r="Z50" s="2232"/>
      <c r="AA50" s="2232"/>
      <c r="AB50" s="2232"/>
      <c r="AC50" s="2232"/>
      <c r="AD50" s="2232"/>
      <c r="AE50" s="2233"/>
      <c r="AF50" s="2234">
        <f t="shared" si="7"/>
        <v>0</v>
      </c>
      <c r="AG50" s="2235" t="str">
        <f t="shared" si="6"/>
        <v>OK</v>
      </c>
      <c r="AH50" s="2236"/>
    </row>
    <row r="51" spans="1:34">
      <c r="B51" s="2241"/>
      <c r="C51" s="2232"/>
      <c r="D51" s="2232"/>
      <c r="E51" s="2232"/>
      <c r="F51" s="2232"/>
      <c r="G51" s="2232"/>
      <c r="H51" s="2232"/>
      <c r="I51" s="2232"/>
      <c r="J51" s="2232"/>
      <c r="K51" s="2232"/>
      <c r="L51" s="2232"/>
      <c r="M51" s="2232"/>
      <c r="N51" s="2232"/>
      <c r="O51" s="2232"/>
      <c r="P51" s="2232"/>
      <c r="Q51" s="2232"/>
      <c r="R51" s="2232"/>
      <c r="S51" s="2232"/>
      <c r="T51" s="2232"/>
      <c r="U51" s="2232"/>
      <c r="V51" s="2232"/>
      <c r="W51" s="2232"/>
      <c r="X51" s="2232"/>
      <c r="Y51" s="2232"/>
      <c r="Z51" s="2232"/>
      <c r="AA51" s="2232"/>
      <c r="AB51" s="2232"/>
      <c r="AC51" s="2232"/>
      <c r="AD51" s="2232"/>
      <c r="AE51" s="2233"/>
      <c r="AF51" s="2234">
        <f t="shared" si="7"/>
        <v>0</v>
      </c>
      <c r="AG51" s="2235" t="str">
        <f t="shared" si="6"/>
        <v>OK</v>
      </c>
      <c r="AH51" s="2236"/>
    </row>
    <row r="52" spans="1:34" ht="15" thickBot="1">
      <c r="B52" s="2241"/>
      <c r="C52" s="2232"/>
      <c r="D52" s="2232"/>
      <c r="E52" s="2232"/>
      <c r="F52" s="2232"/>
      <c r="G52" s="2232"/>
      <c r="H52" s="2232"/>
      <c r="I52" s="2232"/>
      <c r="J52" s="2232"/>
      <c r="K52" s="2232"/>
      <c r="L52" s="2232"/>
      <c r="M52" s="2232"/>
      <c r="N52" s="2232"/>
      <c r="O52" s="2232"/>
      <c r="P52" s="2232"/>
      <c r="Q52" s="2232"/>
      <c r="R52" s="2232"/>
      <c r="S52" s="2232"/>
      <c r="T52" s="2232"/>
      <c r="U52" s="2232"/>
      <c r="V52" s="2232"/>
      <c r="W52" s="2232"/>
      <c r="X52" s="2232"/>
      <c r="Y52" s="2232"/>
      <c r="Z52" s="2232"/>
      <c r="AA52" s="2232"/>
      <c r="AB52" s="2232"/>
      <c r="AC52" s="2232"/>
      <c r="AD52" s="2232"/>
      <c r="AE52" s="2233"/>
      <c r="AF52" s="2234">
        <f t="shared" si="7"/>
        <v>0</v>
      </c>
      <c r="AG52" s="2235" t="str">
        <f t="shared" si="6"/>
        <v>OK</v>
      </c>
      <c r="AH52" s="2236"/>
    </row>
    <row r="53" spans="1:34" ht="15.75" thickBot="1">
      <c r="B53" s="2238" t="s">
        <v>34</v>
      </c>
      <c r="C53" s="2239">
        <f>SUM(C32:C52)</f>
        <v>0</v>
      </c>
      <c r="D53" s="2239">
        <f t="shared" ref="D53:AF53" si="8">SUM(D32:D52)</f>
        <v>0</v>
      </c>
      <c r="E53" s="2239">
        <f t="shared" si="8"/>
        <v>0</v>
      </c>
      <c r="F53" s="2239">
        <f t="shared" si="8"/>
        <v>0</v>
      </c>
      <c r="G53" s="2239">
        <f t="shared" si="8"/>
        <v>0</v>
      </c>
      <c r="H53" s="2239">
        <f t="shared" si="8"/>
        <v>0</v>
      </c>
      <c r="I53" s="2239">
        <f t="shared" si="8"/>
        <v>0</v>
      </c>
      <c r="J53" s="2239">
        <f t="shared" si="8"/>
        <v>0</v>
      </c>
      <c r="K53" s="2239">
        <f t="shared" si="8"/>
        <v>0</v>
      </c>
      <c r="L53" s="2239">
        <f t="shared" si="8"/>
        <v>0</v>
      </c>
      <c r="M53" s="2239">
        <f t="shared" si="8"/>
        <v>0</v>
      </c>
      <c r="N53" s="2239">
        <f t="shared" si="8"/>
        <v>0</v>
      </c>
      <c r="O53" s="2239">
        <f t="shared" si="8"/>
        <v>0</v>
      </c>
      <c r="P53" s="2239">
        <f t="shared" si="8"/>
        <v>0</v>
      </c>
      <c r="Q53" s="2239">
        <f t="shared" si="8"/>
        <v>0</v>
      </c>
      <c r="R53" s="2239">
        <f t="shared" si="8"/>
        <v>0</v>
      </c>
      <c r="S53" s="2239">
        <f t="shared" si="8"/>
        <v>0</v>
      </c>
      <c r="T53" s="2239">
        <f t="shared" si="8"/>
        <v>0</v>
      </c>
      <c r="U53" s="2239">
        <f t="shared" si="8"/>
        <v>0</v>
      </c>
      <c r="V53" s="2239">
        <f t="shared" si="8"/>
        <v>0</v>
      </c>
      <c r="W53" s="2239">
        <f t="shared" si="8"/>
        <v>0</v>
      </c>
      <c r="X53" s="2239">
        <f t="shared" si="8"/>
        <v>0</v>
      </c>
      <c r="Y53" s="2239">
        <f t="shared" si="8"/>
        <v>0</v>
      </c>
      <c r="Z53" s="2239">
        <f t="shared" si="8"/>
        <v>0</v>
      </c>
      <c r="AA53" s="2239">
        <f t="shared" si="8"/>
        <v>0</v>
      </c>
      <c r="AB53" s="2239">
        <f t="shared" si="8"/>
        <v>0</v>
      </c>
      <c r="AC53" s="2239">
        <f t="shared" si="8"/>
        <v>0</v>
      </c>
      <c r="AD53" s="2239">
        <f t="shared" si="8"/>
        <v>0</v>
      </c>
      <c r="AE53" s="2239">
        <f t="shared" si="8"/>
        <v>0</v>
      </c>
      <c r="AF53" s="2240">
        <f t="shared" si="8"/>
        <v>0</v>
      </c>
      <c r="AG53" s="2218"/>
    </row>
    <row r="54" spans="1:34">
      <c r="B54" s="2211"/>
      <c r="C54" s="2242"/>
      <c r="D54" s="2242"/>
      <c r="E54" s="2242"/>
      <c r="F54" s="2242"/>
      <c r="G54" s="2242"/>
      <c r="H54" s="2242"/>
      <c r="I54" s="2242"/>
      <c r="J54" s="2242"/>
      <c r="K54" s="2242"/>
      <c r="L54" s="2242"/>
      <c r="M54" s="2242"/>
      <c r="N54" s="2242"/>
      <c r="O54" s="2242"/>
      <c r="P54" s="2242"/>
      <c r="Q54" s="2242"/>
      <c r="R54" s="2242"/>
      <c r="S54" s="2242"/>
      <c r="T54" s="2242"/>
      <c r="U54" s="2242"/>
      <c r="V54" s="2242"/>
      <c r="W54" s="2242"/>
      <c r="X54" s="2242"/>
      <c r="Y54" s="2242"/>
      <c r="Z54" s="2242"/>
      <c r="AA54" s="2242"/>
      <c r="AB54" s="2242"/>
      <c r="AC54" s="2242"/>
      <c r="AD54" s="2242"/>
      <c r="AE54" s="2242"/>
      <c r="AF54" s="2242"/>
      <c r="AG54" s="2218"/>
    </row>
    <row r="55" spans="1:34" ht="18.75" thickBot="1">
      <c r="A55" s="2210"/>
      <c r="B55" s="2225" t="s">
        <v>1250</v>
      </c>
      <c r="G55" s="2226"/>
      <c r="U55" s="2218"/>
      <c r="V55" s="2218"/>
      <c r="W55" s="2218"/>
      <c r="X55" s="2218"/>
      <c r="Y55" s="2218"/>
      <c r="Z55" s="2218"/>
      <c r="AA55" s="2218"/>
      <c r="AB55" s="2218"/>
      <c r="AC55" s="2218"/>
      <c r="AD55" s="2218"/>
      <c r="AE55" s="2218"/>
      <c r="AF55" s="2218"/>
      <c r="AG55" s="2218"/>
    </row>
    <row r="56" spans="1:34" ht="15.75" thickBot="1">
      <c r="B56" s="2227" t="s">
        <v>1273</v>
      </c>
      <c r="C56" s="2228"/>
      <c r="D56" s="2228"/>
      <c r="E56" s="2228"/>
      <c r="F56" s="2228"/>
      <c r="G56" s="2228"/>
      <c r="H56" s="2228"/>
      <c r="I56" s="2228"/>
      <c r="J56" s="2228"/>
      <c r="K56" s="2228"/>
      <c r="L56" s="2228"/>
      <c r="M56" s="2228"/>
      <c r="N56" s="2228"/>
      <c r="O56" s="2228"/>
      <c r="P56" s="2228"/>
      <c r="Q56" s="2228"/>
      <c r="R56" s="2228"/>
      <c r="S56" s="2228"/>
      <c r="T56" s="2228"/>
      <c r="U56" s="2228"/>
      <c r="V56" s="2228"/>
      <c r="W56" s="2228"/>
      <c r="X56" s="2228"/>
      <c r="Y56" s="2228"/>
      <c r="Z56" s="2228"/>
      <c r="AA56" s="2228"/>
      <c r="AB56" s="2228"/>
      <c r="AC56" s="2228"/>
      <c r="AD56" s="2228"/>
      <c r="AE56" s="2228"/>
      <c r="AF56" s="2229">
        <f t="shared" ref="AF56:AF61" si="9">SUM(C56:AE56)</f>
        <v>0</v>
      </c>
      <c r="AG56" s="2218"/>
    </row>
    <row r="57" spans="1:34" ht="15.75" thickBot="1">
      <c r="B57" s="2227" t="s">
        <v>1274</v>
      </c>
      <c r="C57" s="2228"/>
      <c r="D57" s="2228"/>
      <c r="E57" s="2228"/>
      <c r="F57" s="2228"/>
      <c r="G57" s="2228"/>
      <c r="H57" s="2228"/>
      <c r="I57" s="2228"/>
      <c r="J57" s="2228"/>
      <c r="K57" s="2228"/>
      <c r="L57" s="2228"/>
      <c r="M57" s="2228"/>
      <c r="N57" s="2228"/>
      <c r="O57" s="2228"/>
      <c r="P57" s="2228"/>
      <c r="Q57" s="2228"/>
      <c r="R57" s="2228"/>
      <c r="S57" s="2228"/>
      <c r="T57" s="2228"/>
      <c r="U57" s="2228"/>
      <c r="V57" s="2228"/>
      <c r="W57" s="2228"/>
      <c r="X57" s="2228"/>
      <c r="Y57" s="2228"/>
      <c r="Z57" s="2228"/>
      <c r="AA57" s="2228"/>
      <c r="AB57" s="2228"/>
      <c r="AC57" s="2228"/>
      <c r="AD57" s="2228"/>
      <c r="AE57" s="2228"/>
      <c r="AF57" s="2229">
        <f t="shared" si="9"/>
        <v>0</v>
      </c>
      <c r="AG57" s="2218"/>
    </row>
    <row r="58" spans="1:34">
      <c r="B58" s="2231"/>
      <c r="C58" s="2232"/>
      <c r="D58" s="2232"/>
      <c r="E58" s="2232"/>
      <c r="F58" s="2232"/>
      <c r="G58" s="2232"/>
      <c r="H58" s="2232"/>
      <c r="I58" s="2232"/>
      <c r="J58" s="2232"/>
      <c r="K58" s="2232"/>
      <c r="L58" s="2232"/>
      <c r="M58" s="2232"/>
      <c r="N58" s="2232"/>
      <c r="O58" s="2232"/>
      <c r="P58" s="2232"/>
      <c r="Q58" s="2232"/>
      <c r="R58" s="2232"/>
      <c r="S58" s="2232"/>
      <c r="T58" s="2232"/>
      <c r="U58" s="2232"/>
      <c r="V58" s="2232"/>
      <c r="W58" s="2232"/>
      <c r="X58" s="2232"/>
      <c r="Y58" s="2232"/>
      <c r="Z58" s="2232"/>
      <c r="AA58" s="2232"/>
      <c r="AB58" s="2232"/>
      <c r="AC58" s="2232"/>
      <c r="AD58" s="2232"/>
      <c r="AE58" s="2233"/>
      <c r="AF58" s="2234">
        <f t="shared" si="9"/>
        <v>0</v>
      </c>
      <c r="AG58" s="2235" t="str">
        <f t="shared" ref="AG58:AG76" si="10">IF(AF58&lt;&gt;0,"error","OK")</f>
        <v>OK</v>
      </c>
      <c r="AH58" s="2236"/>
    </row>
    <row r="59" spans="1:34">
      <c r="B59" s="2231"/>
      <c r="C59" s="2232"/>
      <c r="D59" s="2232"/>
      <c r="E59" s="2232"/>
      <c r="F59" s="2232"/>
      <c r="G59" s="2232"/>
      <c r="H59" s="2232"/>
      <c r="I59" s="2232"/>
      <c r="J59" s="2232"/>
      <c r="K59" s="2232"/>
      <c r="L59" s="2232"/>
      <c r="M59" s="2232"/>
      <c r="N59" s="2232"/>
      <c r="O59" s="2232"/>
      <c r="P59" s="2232"/>
      <c r="Q59" s="2232"/>
      <c r="R59" s="2232"/>
      <c r="S59" s="2232"/>
      <c r="T59" s="2232"/>
      <c r="U59" s="2232"/>
      <c r="V59" s="2232"/>
      <c r="W59" s="2232"/>
      <c r="X59" s="2232"/>
      <c r="Y59" s="2232"/>
      <c r="Z59" s="2232"/>
      <c r="AA59" s="2232"/>
      <c r="AB59" s="2232"/>
      <c r="AC59" s="2232"/>
      <c r="AD59" s="2232"/>
      <c r="AE59" s="2233"/>
      <c r="AF59" s="2234">
        <f t="shared" si="9"/>
        <v>0</v>
      </c>
      <c r="AG59" s="2235" t="str">
        <f t="shared" si="10"/>
        <v>OK</v>
      </c>
      <c r="AH59" s="2236"/>
    </row>
    <row r="60" spans="1:34" ht="14.25" customHeight="1">
      <c r="B60" s="2237"/>
      <c r="C60" s="2232"/>
      <c r="D60" s="2232"/>
      <c r="E60" s="2232"/>
      <c r="F60" s="2232"/>
      <c r="G60" s="2232"/>
      <c r="H60" s="2232"/>
      <c r="I60" s="2232"/>
      <c r="J60" s="2232"/>
      <c r="K60" s="2232"/>
      <c r="L60" s="2232"/>
      <c r="M60" s="2232"/>
      <c r="N60" s="2232"/>
      <c r="O60" s="2232"/>
      <c r="P60" s="2232"/>
      <c r="Q60" s="2232"/>
      <c r="R60" s="2232"/>
      <c r="S60" s="2232"/>
      <c r="T60" s="2232"/>
      <c r="U60" s="2232"/>
      <c r="V60" s="2232"/>
      <c r="W60" s="2232"/>
      <c r="X60" s="2232"/>
      <c r="Y60" s="2232"/>
      <c r="Z60" s="2232"/>
      <c r="AA60" s="2232"/>
      <c r="AB60" s="2232"/>
      <c r="AC60" s="2232"/>
      <c r="AD60" s="2232"/>
      <c r="AE60" s="2233"/>
      <c r="AF60" s="2234">
        <f t="shared" si="9"/>
        <v>0</v>
      </c>
      <c r="AG60" s="2235" t="str">
        <f t="shared" si="10"/>
        <v>OK</v>
      </c>
      <c r="AH60" s="2236"/>
    </row>
    <row r="61" spans="1:34">
      <c r="B61" s="2237"/>
      <c r="C61" s="2232"/>
      <c r="D61" s="2232"/>
      <c r="E61" s="2232"/>
      <c r="F61" s="2232"/>
      <c r="G61" s="2232"/>
      <c r="H61" s="2232"/>
      <c r="I61" s="2232"/>
      <c r="J61" s="2232"/>
      <c r="K61" s="2232"/>
      <c r="L61" s="2232"/>
      <c r="M61" s="2232"/>
      <c r="N61" s="2232"/>
      <c r="O61" s="2232"/>
      <c r="P61" s="2232"/>
      <c r="Q61" s="2232"/>
      <c r="R61" s="2232"/>
      <c r="S61" s="2232"/>
      <c r="T61" s="2232"/>
      <c r="U61" s="2232"/>
      <c r="V61" s="2232"/>
      <c r="W61" s="2232"/>
      <c r="X61" s="2232"/>
      <c r="Y61" s="2232"/>
      <c r="Z61" s="2232"/>
      <c r="AA61" s="2232"/>
      <c r="AB61" s="2232"/>
      <c r="AC61" s="2232"/>
      <c r="AD61" s="2232"/>
      <c r="AE61" s="2233"/>
      <c r="AF61" s="2234">
        <f t="shared" si="9"/>
        <v>0</v>
      </c>
      <c r="AG61" s="2235" t="str">
        <f t="shared" si="10"/>
        <v>OK</v>
      </c>
      <c r="AH61" s="2236"/>
    </row>
    <row r="62" spans="1:34">
      <c r="B62" s="2241"/>
      <c r="C62" s="2232"/>
      <c r="D62" s="2232"/>
      <c r="E62" s="2232"/>
      <c r="F62" s="2232"/>
      <c r="G62" s="2232"/>
      <c r="H62" s="2232"/>
      <c r="I62" s="2232"/>
      <c r="J62" s="2232"/>
      <c r="K62" s="2232"/>
      <c r="L62" s="2232"/>
      <c r="M62" s="2232"/>
      <c r="N62" s="2232"/>
      <c r="O62" s="2232"/>
      <c r="P62" s="2232"/>
      <c r="Q62" s="2232"/>
      <c r="R62" s="2232"/>
      <c r="S62" s="2232"/>
      <c r="T62" s="2232"/>
      <c r="U62" s="2232"/>
      <c r="V62" s="2232"/>
      <c r="W62" s="2232"/>
      <c r="X62" s="2232"/>
      <c r="Y62" s="2232"/>
      <c r="Z62" s="2232"/>
      <c r="AA62" s="2232"/>
      <c r="AB62" s="2232"/>
      <c r="AC62" s="2232"/>
      <c r="AD62" s="2232"/>
      <c r="AE62" s="2233"/>
      <c r="AF62" s="2234">
        <f t="shared" ref="AF62:AF76" si="11">SUM(C62:AE62)</f>
        <v>0</v>
      </c>
      <c r="AG62" s="2235" t="str">
        <f t="shared" si="10"/>
        <v>OK</v>
      </c>
      <c r="AH62" s="2236"/>
    </row>
    <row r="63" spans="1:34">
      <c r="B63" s="2241"/>
      <c r="C63" s="2232"/>
      <c r="D63" s="2232"/>
      <c r="E63" s="2232"/>
      <c r="F63" s="2232"/>
      <c r="G63" s="2232"/>
      <c r="H63" s="2232"/>
      <c r="I63" s="2232"/>
      <c r="J63" s="2232"/>
      <c r="K63" s="2232"/>
      <c r="L63" s="2232"/>
      <c r="M63" s="2232"/>
      <c r="N63" s="2232"/>
      <c r="O63" s="2232"/>
      <c r="P63" s="2232"/>
      <c r="Q63" s="2232"/>
      <c r="R63" s="2232"/>
      <c r="S63" s="2232"/>
      <c r="T63" s="2232"/>
      <c r="U63" s="2232"/>
      <c r="V63" s="2232"/>
      <c r="W63" s="2232"/>
      <c r="X63" s="2232"/>
      <c r="Y63" s="2232"/>
      <c r="Z63" s="2232"/>
      <c r="AA63" s="2232"/>
      <c r="AB63" s="2232"/>
      <c r="AC63" s="2232"/>
      <c r="AD63" s="2232"/>
      <c r="AE63" s="2233"/>
      <c r="AF63" s="2234">
        <f t="shared" si="11"/>
        <v>0</v>
      </c>
      <c r="AG63" s="2235" t="str">
        <f t="shared" si="10"/>
        <v>OK</v>
      </c>
      <c r="AH63" s="2236"/>
    </row>
    <row r="64" spans="1:34">
      <c r="B64" s="2241"/>
      <c r="C64" s="2232"/>
      <c r="D64" s="2232"/>
      <c r="E64" s="2232"/>
      <c r="F64" s="2232"/>
      <c r="G64" s="2232"/>
      <c r="H64" s="2232"/>
      <c r="I64" s="2232"/>
      <c r="J64" s="2232"/>
      <c r="K64" s="2232"/>
      <c r="L64" s="2232"/>
      <c r="M64" s="2232"/>
      <c r="N64" s="2232"/>
      <c r="O64" s="2232"/>
      <c r="P64" s="2232"/>
      <c r="Q64" s="2232"/>
      <c r="R64" s="2232"/>
      <c r="S64" s="2232"/>
      <c r="T64" s="2232"/>
      <c r="U64" s="2232"/>
      <c r="V64" s="2232"/>
      <c r="W64" s="2232"/>
      <c r="X64" s="2232"/>
      <c r="Y64" s="2232"/>
      <c r="Z64" s="2232"/>
      <c r="AA64" s="2232"/>
      <c r="AB64" s="2232"/>
      <c r="AC64" s="2232"/>
      <c r="AD64" s="2232"/>
      <c r="AE64" s="2233"/>
      <c r="AF64" s="2234">
        <f t="shared" si="11"/>
        <v>0</v>
      </c>
      <c r="AG64" s="2235" t="str">
        <f t="shared" si="10"/>
        <v>OK</v>
      </c>
      <c r="AH64" s="2236"/>
    </row>
    <row r="65" spans="1:34">
      <c r="B65" s="2241"/>
      <c r="C65" s="2232"/>
      <c r="D65" s="2232"/>
      <c r="E65" s="2232"/>
      <c r="F65" s="2232"/>
      <c r="G65" s="2232"/>
      <c r="H65" s="2232"/>
      <c r="I65" s="2232"/>
      <c r="J65" s="2232"/>
      <c r="K65" s="2232"/>
      <c r="L65" s="2232"/>
      <c r="M65" s="2232"/>
      <c r="N65" s="2232"/>
      <c r="O65" s="2232"/>
      <c r="P65" s="2232"/>
      <c r="Q65" s="2232"/>
      <c r="R65" s="2232"/>
      <c r="S65" s="2232"/>
      <c r="T65" s="2232"/>
      <c r="U65" s="2232"/>
      <c r="V65" s="2232"/>
      <c r="W65" s="2232"/>
      <c r="X65" s="2232"/>
      <c r="Y65" s="2232"/>
      <c r="Z65" s="2232"/>
      <c r="AA65" s="2232"/>
      <c r="AB65" s="2232"/>
      <c r="AC65" s="2232"/>
      <c r="AD65" s="2232"/>
      <c r="AE65" s="2233"/>
      <c r="AF65" s="2234">
        <f t="shared" si="11"/>
        <v>0</v>
      </c>
      <c r="AG65" s="2235" t="str">
        <f t="shared" si="10"/>
        <v>OK</v>
      </c>
      <c r="AH65" s="2236"/>
    </row>
    <row r="66" spans="1:34">
      <c r="B66" s="2241"/>
      <c r="C66" s="2232"/>
      <c r="D66" s="2232"/>
      <c r="E66" s="2232"/>
      <c r="F66" s="2232"/>
      <c r="G66" s="2232"/>
      <c r="H66" s="2232"/>
      <c r="I66" s="2232"/>
      <c r="J66" s="2232"/>
      <c r="K66" s="2232"/>
      <c r="L66" s="2232"/>
      <c r="M66" s="2232"/>
      <c r="N66" s="2232"/>
      <c r="O66" s="2232"/>
      <c r="P66" s="2232"/>
      <c r="Q66" s="2232"/>
      <c r="R66" s="2232"/>
      <c r="S66" s="2232"/>
      <c r="T66" s="2232"/>
      <c r="U66" s="2232"/>
      <c r="V66" s="2232"/>
      <c r="W66" s="2232"/>
      <c r="X66" s="2232"/>
      <c r="Y66" s="2232"/>
      <c r="Z66" s="2232"/>
      <c r="AA66" s="2232"/>
      <c r="AB66" s="2232"/>
      <c r="AC66" s="2232"/>
      <c r="AD66" s="2232"/>
      <c r="AE66" s="2233"/>
      <c r="AF66" s="2234">
        <f t="shared" si="11"/>
        <v>0</v>
      </c>
      <c r="AG66" s="2235" t="str">
        <f t="shared" si="10"/>
        <v>OK</v>
      </c>
      <c r="AH66" s="2236"/>
    </row>
    <row r="67" spans="1:34">
      <c r="B67" s="2241"/>
      <c r="C67" s="2232"/>
      <c r="D67" s="2232"/>
      <c r="E67" s="2232"/>
      <c r="F67" s="2232"/>
      <c r="G67" s="2232"/>
      <c r="H67" s="2232"/>
      <c r="I67" s="2232"/>
      <c r="J67" s="2232"/>
      <c r="K67" s="2232"/>
      <c r="L67" s="2232"/>
      <c r="M67" s="2232"/>
      <c r="N67" s="2232"/>
      <c r="O67" s="2232"/>
      <c r="P67" s="2232"/>
      <c r="Q67" s="2232"/>
      <c r="R67" s="2232"/>
      <c r="S67" s="2232"/>
      <c r="T67" s="2232"/>
      <c r="U67" s="2232"/>
      <c r="V67" s="2232"/>
      <c r="W67" s="2232"/>
      <c r="X67" s="2232"/>
      <c r="Y67" s="2232"/>
      <c r="Z67" s="2232"/>
      <c r="AA67" s="2232"/>
      <c r="AB67" s="2232"/>
      <c r="AC67" s="2232"/>
      <c r="AD67" s="2232"/>
      <c r="AE67" s="2233"/>
      <c r="AF67" s="2234">
        <f t="shared" si="11"/>
        <v>0</v>
      </c>
      <c r="AG67" s="2235" t="str">
        <f t="shared" si="10"/>
        <v>OK</v>
      </c>
      <c r="AH67" s="2236"/>
    </row>
    <row r="68" spans="1:34">
      <c r="B68" s="2241"/>
      <c r="C68" s="2232"/>
      <c r="D68" s="2232"/>
      <c r="E68" s="2232"/>
      <c r="F68" s="2232"/>
      <c r="G68" s="2232"/>
      <c r="H68" s="2232"/>
      <c r="I68" s="2232"/>
      <c r="J68" s="2232"/>
      <c r="K68" s="2232"/>
      <c r="L68" s="2232"/>
      <c r="M68" s="2232"/>
      <c r="N68" s="2232"/>
      <c r="O68" s="2232"/>
      <c r="P68" s="2232"/>
      <c r="Q68" s="2232"/>
      <c r="R68" s="2232"/>
      <c r="S68" s="2232"/>
      <c r="T68" s="2232"/>
      <c r="U68" s="2232"/>
      <c r="V68" s="2232"/>
      <c r="W68" s="2232"/>
      <c r="X68" s="2232"/>
      <c r="Y68" s="2232"/>
      <c r="Z68" s="2232"/>
      <c r="AA68" s="2232"/>
      <c r="AB68" s="2232"/>
      <c r="AC68" s="2232"/>
      <c r="AD68" s="2232"/>
      <c r="AE68" s="2233"/>
      <c r="AF68" s="2234">
        <f t="shared" si="11"/>
        <v>0</v>
      </c>
      <c r="AG68" s="2235" t="str">
        <f t="shared" si="10"/>
        <v>OK</v>
      </c>
      <c r="AH68" s="2236"/>
    </row>
    <row r="69" spans="1:34">
      <c r="B69" s="2241"/>
      <c r="C69" s="2232"/>
      <c r="D69" s="2232"/>
      <c r="E69" s="2232"/>
      <c r="F69" s="2232"/>
      <c r="G69" s="2232"/>
      <c r="H69" s="2232"/>
      <c r="I69" s="2232"/>
      <c r="J69" s="2232"/>
      <c r="K69" s="2232"/>
      <c r="L69" s="2232"/>
      <c r="M69" s="2232"/>
      <c r="N69" s="2232"/>
      <c r="O69" s="2232"/>
      <c r="P69" s="2232"/>
      <c r="Q69" s="2232"/>
      <c r="R69" s="2232"/>
      <c r="S69" s="2232"/>
      <c r="T69" s="2232"/>
      <c r="U69" s="2232"/>
      <c r="V69" s="2232"/>
      <c r="W69" s="2232"/>
      <c r="X69" s="2232"/>
      <c r="Y69" s="2232"/>
      <c r="Z69" s="2232"/>
      <c r="AA69" s="2232"/>
      <c r="AB69" s="2232"/>
      <c r="AC69" s="2232"/>
      <c r="AD69" s="2232"/>
      <c r="AE69" s="2233"/>
      <c r="AF69" s="2234">
        <f t="shared" si="11"/>
        <v>0</v>
      </c>
      <c r="AG69" s="2235" t="str">
        <f t="shared" si="10"/>
        <v>OK</v>
      </c>
      <c r="AH69" s="2236"/>
    </row>
    <row r="70" spans="1:34">
      <c r="B70" s="2241"/>
      <c r="C70" s="2232"/>
      <c r="D70" s="2232"/>
      <c r="E70" s="2232"/>
      <c r="F70" s="2232"/>
      <c r="G70" s="2232"/>
      <c r="H70" s="2232"/>
      <c r="I70" s="2232"/>
      <c r="J70" s="2232"/>
      <c r="K70" s="2232"/>
      <c r="L70" s="2232"/>
      <c r="M70" s="2232"/>
      <c r="N70" s="2232"/>
      <c r="O70" s="2232"/>
      <c r="P70" s="2232"/>
      <c r="Q70" s="2232"/>
      <c r="R70" s="2232"/>
      <c r="S70" s="2232"/>
      <c r="T70" s="2232"/>
      <c r="U70" s="2232"/>
      <c r="V70" s="2232"/>
      <c r="W70" s="2232"/>
      <c r="X70" s="2232"/>
      <c r="Y70" s="2232"/>
      <c r="Z70" s="2232"/>
      <c r="AA70" s="2232"/>
      <c r="AB70" s="2232"/>
      <c r="AC70" s="2232"/>
      <c r="AD70" s="2232"/>
      <c r="AE70" s="2233"/>
      <c r="AF70" s="2234">
        <f t="shared" si="11"/>
        <v>0</v>
      </c>
      <c r="AG70" s="2235" t="str">
        <f t="shared" si="10"/>
        <v>OK</v>
      </c>
      <c r="AH70" s="2236"/>
    </row>
    <row r="71" spans="1:34">
      <c r="B71" s="2241"/>
      <c r="C71" s="2232"/>
      <c r="D71" s="2232"/>
      <c r="E71" s="2232"/>
      <c r="F71" s="2232"/>
      <c r="G71" s="2232"/>
      <c r="H71" s="2232"/>
      <c r="I71" s="2232"/>
      <c r="J71" s="2232"/>
      <c r="K71" s="2232"/>
      <c r="L71" s="2232"/>
      <c r="M71" s="2232"/>
      <c r="N71" s="2232"/>
      <c r="O71" s="2232"/>
      <c r="P71" s="2232"/>
      <c r="Q71" s="2232"/>
      <c r="R71" s="2232"/>
      <c r="S71" s="2232"/>
      <c r="T71" s="2232"/>
      <c r="U71" s="2232"/>
      <c r="V71" s="2232"/>
      <c r="W71" s="2232"/>
      <c r="X71" s="2232"/>
      <c r="Y71" s="2232"/>
      <c r="Z71" s="2232"/>
      <c r="AA71" s="2232"/>
      <c r="AB71" s="2232"/>
      <c r="AC71" s="2232"/>
      <c r="AD71" s="2232"/>
      <c r="AE71" s="2233"/>
      <c r="AF71" s="2234">
        <f t="shared" si="11"/>
        <v>0</v>
      </c>
      <c r="AG71" s="2235" t="str">
        <f t="shared" si="10"/>
        <v>OK</v>
      </c>
      <c r="AH71" s="2236"/>
    </row>
    <row r="72" spans="1:34">
      <c r="B72" s="2241"/>
      <c r="C72" s="2232"/>
      <c r="D72" s="2232"/>
      <c r="E72" s="2232"/>
      <c r="F72" s="2232"/>
      <c r="G72" s="2232"/>
      <c r="H72" s="2232"/>
      <c r="I72" s="2232"/>
      <c r="J72" s="2232"/>
      <c r="K72" s="2232"/>
      <c r="L72" s="2232"/>
      <c r="M72" s="2232"/>
      <c r="N72" s="2232"/>
      <c r="O72" s="2232"/>
      <c r="P72" s="2232"/>
      <c r="Q72" s="2232"/>
      <c r="R72" s="2232"/>
      <c r="S72" s="2232"/>
      <c r="T72" s="2232"/>
      <c r="U72" s="2232"/>
      <c r="V72" s="2232"/>
      <c r="W72" s="2232"/>
      <c r="X72" s="2232"/>
      <c r="Y72" s="2232"/>
      <c r="Z72" s="2232"/>
      <c r="AA72" s="2232"/>
      <c r="AB72" s="2232"/>
      <c r="AC72" s="2232"/>
      <c r="AD72" s="2232"/>
      <c r="AE72" s="2233"/>
      <c r="AF72" s="2234">
        <f t="shared" si="11"/>
        <v>0</v>
      </c>
      <c r="AG72" s="2235" t="str">
        <f t="shared" si="10"/>
        <v>OK</v>
      </c>
      <c r="AH72" s="2236"/>
    </row>
    <row r="73" spans="1:34">
      <c r="B73" s="2241"/>
      <c r="C73" s="2232"/>
      <c r="D73" s="2232"/>
      <c r="E73" s="2232"/>
      <c r="F73" s="2232"/>
      <c r="G73" s="2232"/>
      <c r="H73" s="2232"/>
      <c r="I73" s="2232"/>
      <c r="J73" s="2232"/>
      <c r="K73" s="2232"/>
      <c r="L73" s="2232"/>
      <c r="M73" s="2232"/>
      <c r="N73" s="2232"/>
      <c r="O73" s="2232"/>
      <c r="P73" s="2232"/>
      <c r="Q73" s="2232"/>
      <c r="R73" s="2232"/>
      <c r="S73" s="2232"/>
      <c r="T73" s="2232"/>
      <c r="U73" s="2232"/>
      <c r="V73" s="2232"/>
      <c r="W73" s="2232"/>
      <c r="X73" s="2232"/>
      <c r="Y73" s="2232"/>
      <c r="Z73" s="2232"/>
      <c r="AA73" s="2232"/>
      <c r="AB73" s="2232"/>
      <c r="AC73" s="2232"/>
      <c r="AD73" s="2232"/>
      <c r="AE73" s="2233"/>
      <c r="AF73" s="2234">
        <f t="shared" si="11"/>
        <v>0</v>
      </c>
      <c r="AG73" s="2235" t="str">
        <f t="shared" si="10"/>
        <v>OK</v>
      </c>
      <c r="AH73" s="2236"/>
    </row>
    <row r="74" spans="1:34">
      <c r="B74" s="2241"/>
      <c r="C74" s="2232"/>
      <c r="D74" s="2232"/>
      <c r="E74" s="2232"/>
      <c r="F74" s="2232"/>
      <c r="G74" s="2232"/>
      <c r="H74" s="2232"/>
      <c r="I74" s="2232"/>
      <c r="J74" s="2232"/>
      <c r="K74" s="2232"/>
      <c r="L74" s="2232"/>
      <c r="M74" s="2232"/>
      <c r="N74" s="2232"/>
      <c r="O74" s="2232"/>
      <c r="P74" s="2232"/>
      <c r="Q74" s="2232"/>
      <c r="R74" s="2232"/>
      <c r="S74" s="2232"/>
      <c r="T74" s="2232"/>
      <c r="U74" s="2232"/>
      <c r="V74" s="2232"/>
      <c r="W74" s="2232"/>
      <c r="X74" s="2232"/>
      <c r="Y74" s="2232"/>
      <c r="Z74" s="2232"/>
      <c r="AA74" s="2232"/>
      <c r="AB74" s="2232"/>
      <c r="AC74" s="2232"/>
      <c r="AD74" s="2232"/>
      <c r="AE74" s="2233"/>
      <c r="AF74" s="2234">
        <f t="shared" si="11"/>
        <v>0</v>
      </c>
      <c r="AG74" s="2235" t="str">
        <f t="shared" si="10"/>
        <v>OK</v>
      </c>
      <c r="AH74" s="2236"/>
    </row>
    <row r="75" spans="1:34">
      <c r="B75" s="2241"/>
      <c r="C75" s="2232"/>
      <c r="D75" s="2232"/>
      <c r="E75" s="2232"/>
      <c r="F75" s="2232"/>
      <c r="G75" s="2232"/>
      <c r="H75" s="2232"/>
      <c r="I75" s="2232"/>
      <c r="J75" s="2232"/>
      <c r="K75" s="2232"/>
      <c r="L75" s="2232"/>
      <c r="M75" s="2232"/>
      <c r="N75" s="2232"/>
      <c r="O75" s="2232"/>
      <c r="P75" s="2232"/>
      <c r="Q75" s="2232"/>
      <c r="R75" s="2232"/>
      <c r="S75" s="2232"/>
      <c r="T75" s="2232"/>
      <c r="U75" s="2232"/>
      <c r="V75" s="2232"/>
      <c r="W75" s="2232"/>
      <c r="X75" s="2232"/>
      <c r="Y75" s="2232"/>
      <c r="Z75" s="2232"/>
      <c r="AA75" s="2232"/>
      <c r="AB75" s="2232"/>
      <c r="AC75" s="2232"/>
      <c r="AD75" s="2232"/>
      <c r="AE75" s="2233"/>
      <c r="AF75" s="2234">
        <f t="shared" si="11"/>
        <v>0</v>
      </c>
      <c r="AG75" s="2235" t="str">
        <f t="shared" si="10"/>
        <v>OK</v>
      </c>
      <c r="AH75" s="2236"/>
    </row>
    <row r="76" spans="1:34" ht="15" thickBot="1">
      <c r="B76" s="2241"/>
      <c r="C76" s="2232"/>
      <c r="D76" s="2232"/>
      <c r="E76" s="2232"/>
      <c r="F76" s="2232"/>
      <c r="G76" s="2232"/>
      <c r="H76" s="2232"/>
      <c r="I76" s="2232"/>
      <c r="J76" s="2232"/>
      <c r="K76" s="2232"/>
      <c r="L76" s="2232"/>
      <c r="M76" s="2232"/>
      <c r="N76" s="2232"/>
      <c r="O76" s="2232"/>
      <c r="P76" s="2232"/>
      <c r="Q76" s="2232"/>
      <c r="R76" s="2232"/>
      <c r="S76" s="2232"/>
      <c r="T76" s="2232"/>
      <c r="U76" s="2232"/>
      <c r="V76" s="2232"/>
      <c r="W76" s="2232"/>
      <c r="X76" s="2232"/>
      <c r="Y76" s="2232"/>
      <c r="Z76" s="2232"/>
      <c r="AA76" s="2232"/>
      <c r="AB76" s="2232"/>
      <c r="AC76" s="2232"/>
      <c r="AD76" s="2232"/>
      <c r="AE76" s="2233"/>
      <c r="AF76" s="2234">
        <f t="shared" si="11"/>
        <v>0</v>
      </c>
      <c r="AG76" s="2235" t="str">
        <f t="shared" si="10"/>
        <v>OK</v>
      </c>
      <c r="AH76" s="2236"/>
    </row>
    <row r="77" spans="1:34" ht="15.75" thickBot="1">
      <c r="B77" s="2238" t="s">
        <v>1243</v>
      </c>
      <c r="C77" s="2239">
        <f>SUM(C56:C76)</f>
        <v>0</v>
      </c>
      <c r="D77" s="2239">
        <f t="shared" ref="D77:AF77" si="12">SUM(D56:D76)</f>
        <v>0</v>
      </c>
      <c r="E77" s="2239">
        <f t="shared" si="12"/>
        <v>0</v>
      </c>
      <c r="F77" s="2239">
        <f t="shared" si="12"/>
        <v>0</v>
      </c>
      <c r="G77" s="2239">
        <f t="shared" si="12"/>
        <v>0</v>
      </c>
      <c r="H77" s="2239">
        <f t="shared" si="12"/>
        <v>0</v>
      </c>
      <c r="I77" s="2239">
        <f t="shared" si="12"/>
        <v>0</v>
      </c>
      <c r="J77" s="2239">
        <f t="shared" si="12"/>
        <v>0</v>
      </c>
      <c r="K77" s="2239">
        <f t="shared" si="12"/>
        <v>0</v>
      </c>
      <c r="L77" s="2239">
        <f t="shared" si="12"/>
        <v>0</v>
      </c>
      <c r="M77" s="2239">
        <f t="shared" si="12"/>
        <v>0</v>
      </c>
      <c r="N77" s="2239">
        <f t="shared" si="12"/>
        <v>0</v>
      </c>
      <c r="O77" s="2239">
        <f t="shared" si="12"/>
        <v>0</v>
      </c>
      <c r="P77" s="2239">
        <f t="shared" si="12"/>
        <v>0</v>
      </c>
      <c r="Q77" s="2239">
        <f t="shared" si="12"/>
        <v>0</v>
      </c>
      <c r="R77" s="2239">
        <f t="shared" si="12"/>
        <v>0</v>
      </c>
      <c r="S77" s="2239">
        <f t="shared" si="12"/>
        <v>0</v>
      </c>
      <c r="T77" s="2239">
        <f t="shared" si="12"/>
        <v>0</v>
      </c>
      <c r="U77" s="2239">
        <f t="shared" si="12"/>
        <v>0</v>
      </c>
      <c r="V77" s="2239">
        <f t="shared" si="12"/>
        <v>0</v>
      </c>
      <c r="W77" s="2239">
        <f t="shared" si="12"/>
        <v>0</v>
      </c>
      <c r="X77" s="2239">
        <f t="shared" si="12"/>
        <v>0</v>
      </c>
      <c r="Y77" s="2239">
        <f t="shared" si="12"/>
        <v>0</v>
      </c>
      <c r="Z77" s="2239">
        <f t="shared" si="12"/>
        <v>0</v>
      </c>
      <c r="AA77" s="2239">
        <f t="shared" si="12"/>
        <v>0</v>
      </c>
      <c r="AB77" s="2239">
        <f t="shared" si="12"/>
        <v>0</v>
      </c>
      <c r="AC77" s="2239">
        <f t="shared" si="12"/>
        <v>0</v>
      </c>
      <c r="AD77" s="2239">
        <f t="shared" si="12"/>
        <v>0</v>
      </c>
      <c r="AE77" s="2239">
        <f t="shared" si="12"/>
        <v>0</v>
      </c>
      <c r="AF77" s="2240">
        <f t="shared" si="12"/>
        <v>0</v>
      </c>
      <c r="AG77" s="2218"/>
    </row>
    <row r="78" spans="1:34">
      <c r="B78" s="2211"/>
      <c r="C78" s="2242"/>
      <c r="D78" s="2242"/>
      <c r="E78" s="2242"/>
      <c r="F78" s="2242"/>
      <c r="G78" s="2242"/>
      <c r="H78" s="2242"/>
      <c r="I78" s="2242"/>
      <c r="J78" s="2242"/>
      <c r="K78" s="2242"/>
      <c r="L78" s="2242"/>
      <c r="M78" s="2242"/>
      <c r="N78" s="2242"/>
      <c r="O78" s="2242"/>
      <c r="P78" s="2242"/>
      <c r="Q78" s="2242"/>
      <c r="R78" s="2242"/>
      <c r="S78" s="2242"/>
      <c r="T78" s="2242"/>
      <c r="U78" s="2242"/>
      <c r="V78" s="2242"/>
      <c r="W78" s="2242"/>
      <c r="X78" s="2242"/>
      <c r="Y78" s="2242"/>
      <c r="Z78" s="2242"/>
      <c r="AA78" s="2242"/>
      <c r="AB78" s="2242"/>
      <c r="AC78" s="2242"/>
      <c r="AD78" s="2242"/>
      <c r="AE78" s="2242"/>
      <c r="AF78" s="2242"/>
      <c r="AG78" s="2218"/>
    </row>
    <row r="79" spans="1:34" ht="18.75" thickBot="1">
      <c r="A79" s="2210"/>
      <c r="B79" s="2225" t="s">
        <v>1268</v>
      </c>
      <c r="G79" s="2226"/>
      <c r="U79" s="2218"/>
      <c r="V79" s="2218"/>
      <c r="W79" s="2218"/>
      <c r="X79" s="2218"/>
      <c r="Y79" s="2218"/>
      <c r="Z79" s="2218"/>
      <c r="AA79" s="2218"/>
      <c r="AB79" s="2218"/>
      <c r="AC79" s="2218"/>
      <c r="AD79" s="2218"/>
      <c r="AE79" s="2218"/>
      <c r="AF79" s="2218"/>
      <c r="AG79" s="2218"/>
    </row>
    <row r="80" spans="1:34" ht="15.75" thickBot="1">
      <c r="B80" s="2227" t="s">
        <v>1269</v>
      </c>
      <c r="C80" s="2228"/>
      <c r="D80" s="2228"/>
      <c r="E80" s="2228"/>
      <c r="F80" s="2228"/>
      <c r="G80" s="2228"/>
      <c r="H80" s="2228"/>
      <c r="I80" s="2228"/>
      <c r="J80" s="2228"/>
      <c r="K80" s="2228"/>
      <c r="L80" s="2228"/>
      <c r="M80" s="2228"/>
      <c r="N80" s="2228"/>
      <c r="O80" s="2228"/>
      <c r="P80" s="2228"/>
      <c r="Q80" s="2228"/>
      <c r="R80" s="2228"/>
      <c r="S80" s="2228"/>
      <c r="T80" s="2228"/>
      <c r="U80" s="2228"/>
      <c r="V80" s="2228"/>
      <c r="W80" s="2228"/>
      <c r="X80" s="2228"/>
      <c r="Y80" s="2228"/>
      <c r="Z80" s="2228"/>
      <c r="AA80" s="2228"/>
      <c r="AB80" s="2228"/>
      <c r="AC80" s="2228"/>
      <c r="AD80" s="2228"/>
      <c r="AE80" s="2228"/>
      <c r="AF80" s="2229">
        <f>SUM(C80:AE80)</f>
        <v>0</v>
      </c>
      <c r="AG80" s="2218"/>
    </row>
    <row r="81" spans="2:34">
      <c r="B81" s="2231"/>
      <c r="C81" s="2232"/>
      <c r="D81" s="2232"/>
      <c r="E81" s="2232"/>
      <c r="F81" s="2232"/>
      <c r="G81" s="2232"/>
      <c r="H81" s="2232"/>
      <c r="I81" s="2232"/>
      <c r="J81" s="2232"/>
      <c r="K81" s="2232"/>
      <c r="L81" s="2232"/>
      <c r="M81" s="2232"/>
      <c r="N81" s="2232"/>
      <c r="O81" s="2232"/>
      <c r="P81" s="2232"/>
      <c r="Q81" s="2232"/>
      <c r="R81" s="2232"/>
      <c r="S81" s="2232"/>
      <c r="T81" s="2232"/>
      <c r="U81" s="2232"/>
      <c r="V81" s="2232"/>
      <c r="W81" s="2232"/>
      <c r="X81" s="2232"/>
      <c r="Y81" s="2232"/>
      <c r="Z81" s="2232"/>
      <c r="AA81" s="2232"/>
      <c r="AB81" s="2232"/>
      <c r="AC81" s="2232"/>
      <c r="AD81" s="2232"/>
      <c r="AE81" s="2233"/>
      <c r="AF81" s="2234">
        <f>SUM(C81:AE81)</f>
        <v>0</v>
      </c>
      <c r="AG81" s="2235" t="str">
        <f t="shared" ref="AG81:AG99" si="13">IF(AF81&lt;&gt;0,"error","OK")</f>
        <v>OK</v>
      </c>
      <c r="AH81" s="2236"/>
    </row>
    <row r="82" spans="2:34">
      <c r="B82" s="2231"/>
      <c r="C82" s="2232"/>
      <c r="D82" s="2232"/>
      <c r="E82" s="2232"/>
      <c r="F82" s="2232"/>
      <c r="G82" s="2232"/>
      <c r="H82" s="2232"/>
      <c r="I82" s="2232"/>
      <c r="J82" s="2232"/>
      <c r="K82" s="2232"/>
      <c r="L82" s="2232"/>
      <c r="M82" s="2232"/>
      <c r="N82" s="2232"/>
      <c r="O82" s="2232"/>
      <c r="P82" s="2232"/>
      <c r="Q82" s="2232"/>
      <c r="R82" s="2232"/>
      <c r="S82" s="2232"/>
      <c r="T82" s="2232"/>
      <c r="U82" s="2232"/>
      <c r="V82" s="2232"/>
      <c r="W82" s="2232"/>
      <c r="X82" s="2232"/>
      <c r="Y82" s="2232"/>
      <c r="Z82" s="2232"/>
      <c r="AA82" s="2232"/>
      <c r="AB82" s="2232"/>
      <c r="AC82" s="2232"/>
      <c r="AD82" s="2232"/>
      <c r="AE82" s="2233"/>
      <c r="AF82" s="2234">
        <f>SUM(C82:AE82)</f>
        <v>0</v>
      </c>
      <c r="AG82" s="2235" t="str">
        <f t="shared" si="13"/>
        <v>OK</v>
      </c>
      <c r="AH82" s="2236"/>
    </row>
    <row r="83" spans="2:34" ht="14.25" customHeight="1">
      <c r="B83" s="2237"/>
      <c r="C83" s="2232"/>
      <c r="D83" s="2232"/>
      <c r="E83" s="2232"/>
      <c r="F83" s="2232"/>
      <c r="G83" s="2232"/>
      <c r="H83" s="2232"/>
      <c r="I83" s="2232"/>
      <c r="J83" s="2232"/>
      <c r="K83" s="2232"/>
      <c r="L83" s="2232"/>
      <c r="M83" s="2232"/>
      <c r="N83" s="2232"/>
      <c r="O83" s="2232"/>
      <c r="P83" s="2232"/>
      <c r="Q83" s="2232"/>
      <c r="R83" s="2232"/>
      <c r="S83" s="2232"/>
      <c r="T83" s="2232"/>
      <c r="U83" s="2232"/>
      <c r="V83" s="2232"/>
      <c r="W83" s="2232"/>
      <c r="X83" s="2232"/>
      <c r="Y83" s="2232"/>
      <c r="Z83" s="2232"/>
      <c r="AA83" s="2232"/>
      <c r="AB83" s="2232"/>
      <c r="AC83" s="2232"/>
      <c r="AD83" s="2232"/>
      <c r="AE83" s="2233"/>
      <c r="AF83" s="2234">
        <f>SUM(C83:AE83)</f>
        <v>0</v>
      </c>
      <c r="AG83" s="2235" t="str">
        <f t="shared" si="13"/>
        <v>OK</v>
      </c>
      <c r="AH83" s="2236"/>
    </row>
    <row r="84" spans="2:34">
      <c r="B84" s="2237"/>
      <c r="C84" s="2232"/>
      <c r="D84" s="2232"/>
      <c r="E84" s="2232"/>
      <c r="F84" s="2232"/>
      <c r="G84" s="2232"/>
      <c r="H84" s="2232"/>
      <c r="I84" s="2232"/>
      <c r="J84" s="2232"/>
      <c r="K84" s="2232"/>
      <c r="L84" s="2232"/>
      <c r="M84" s="2232"/>
      <c r="N84" s="2232"/>
      <c r="O84" s="2232"/>
      <c r="P84" s="2232"/>
      <c r="Q84" s="2232"/>
      <c r="R84" s="2232"/>
      <c r="S84" s="2232"/>
      <c r="T84" s="2232"/>
      <c r="U84" s="2232"/>
      <c r="V84" s="2232"/>
      <c r="W84" s="2232"/>
      <c r="X84" s="2232"/>
      <c r="Y84" s="2232"/>
      <c r="Z84" s="2232"/>
      <c r="AA84" s="2232"/>
      <c r="AB84" s="2232"/>
      <c r="AC84" s="2232"/>
      <c r="AD84" s="2232"/>
      <c r="AE84" s="2233"/>
      <c r="AF84" s="2234">
        <f>SUM(C84:AE84)</f>
        <v>0</v>
      </c>
      <c r="AG84" s="2235" t="str">
        <f t="shared" si="13"/>
        <v>OK</v>
      </c>
      <c r="AH84" s="2236"/>
    </row>
    <row r="85" spans="2:34">
      <c r="B85" s="2241"/>
      <c r="C85" s="2232"/>
      <c r="D85" s="2232"/>
      <c r="E85" s="2232"/>
      <c r="F85" s="2232"/>
      <c r="G85" s="2232"/>
      <c r="H85" s="2232"/>
      <c r="I85" s="2232"/>
      <c r="J85" s="2232"/>
      <c r="K85" s="2232"/>
      <c r="L85" s="2232"/>
      <c r="M85" s="2232"/>
      <c r="N85" s="2232"/>
      <c r="O85" s="2232"/>
      <c r="P85" s="2232"/>
      <c r="Q85" s="2232"/>
      <c r="R85" s="2232"/>
      <c r="S85" s="2232"/>
      <c r="T85" s="2232"/>
      <c r="U85" s="2232"/>
      <c r="V85" s="2232"/>
      <c r="W85" s="2232"/>
      <c r="X85" s="2232"/>
      <c r="Y85" s="2232"/>
      <c r="Z85" s="2232"/>
      <c r="AA85" s="2232"/>
      <c r="AB85" s="2232"/>
      <c r="AC85" s="2232"/>
      <c r="AD85" s="2232"/>
      <c r="AE85" s="2233"/>
      <c r="AF85" s="2234">
        <f t="shared" ref="AF85:AF99" si="14">SUM(C85:AE85)</f>
        <v>0</v>
      </c>
      <c r="AG85" s="2235" t="str">
        <f t="shared" si="13"/>
        <v>OK</v>
      </c>
      <c r="AH85" s="2236"/>
    </row>
    <row r="86" spans="2:34">
      <c r="B86" s="2241"/>
      <c r="C86" s="2232"/>
      <c r="D86" s="2232"/>
      <c r="E86" s="2232"/>
      <c r="F86" s="2232"/>
      <c r="G86" s="2232"/>
      <c r="H86" s="2232"/>
      <c r="I86" s="2232"/>
      <c r="J86" s="2232"/>
      <c r="K86" s="2232"/>
      <c r="L86" s="2232"/>
      <c r="M86" s="2232"/>
      <c r="N86" s="2232"/>
      <c r="O86" s="2232"/>
      <c r="P86" s="2232"/>
      <c r="Q86" s="2232"/>
      <c r="R86" s="2232"/>
      <c r="S86" s="2232"/>
      <c r="T86" s="2232"/>
      <c r="U86" s="2232"/>
      <c r="V86" s="2232"/>
      <c r="W86" s="2232"/>
      <c r="X86" s="2232"/>
      <c r="Y86" s="2232"/>
      <c r="Z86" s="2232"/>
      <c r="AA86" s="2232"/>
      <c r="AB86" s="2232"/>
      <c r="AC86" s="2232"/>
      <c r="AD86" s="2232"/>
      <c r="AE86" s="2233"/>
      <c r="AF86" s="2234">
        <f t="shared" si="14"/>
        <v>0</v>
      </c>
      <c r="AG86" s="2235" t="str">
        <f t="shared" si="13"/>
        <v>OK</v>
      </c>
      <c r="AH86" s="2236"/>
    </row>
    <row r="87" spans="2:34">
      <c r="B87" s="2241"/>
      <c r="C87" s="2232"/>
      <c r="D87" s="2232"/>
      <c r="E87" s="2232"/>
      <c r="F87" s="2232"/>
      <c r="G87" s="2232"/>
      <c r="H87" s="2232"/>
      <c r="I87" s="2232"/>
      <c r="J87" s="2232"/>
      <c r="K87" s="2232"/>
      <c r="L87" s="2232"/>
      <c r="M87" s="2232"/>
      <c r="N87" s="2232"/>
      <c r="O87" s="2232"/>
      <c r="P87" s="2232"/>
      <c r="Q87" s="2232"/>
      <c r="R87" s="2232"/>
      <c r="S87" s="2232"/>
      <c r="T87" s="2232"/>
      <c r="U87" s="2232"/>
      <c r="V87" s="2232"/>
      <c r="W87" s="2232"/>
      <c r="X87" s="2232"/>
      <c r="Y87" s="2232"/>
      <c r="Z87" s="2232"/>
      <c r="AA87" s="2232"/>
      <c r="AB87" s="2232"/>
      <c r="AC87" s="2232"/>
      <c r="AD87" s="2232"/>
      <c r="AE87" s="2233"/>
      <c r="AF87" s="2234">
        <f t="shared" si="14"/>
        <v>0</v>
      </c>
      <c r="AG87" s="2235" t="str">
        <f t="shared" si="13"/>
        <v>OK</v>
      </c>
      <c r="AH87" s="2236"/>
    </row>
    <row r="88" spans="2:34">
      <c r="B88" s="2241"/>
      <c r="C88" s="2232"/>
      <c r="D88" s="2232"/>
      <c r="E88" s="2232"/>
      <c r="F88" s="2232"/>
      <c r="G88" s="2232"/>
      <c r="H88" s="2232"/>
      <c r="I88" s="2232"/>
      <c r="J88" s="2232"/>
      <c r="K88" s="2232"/>
      <c r="L88" s="2232"/>
      <c r="M88" s="2232"/>
      <c r="N88" s="2232"/>
      <c r="O88" s="2232"/>
      <c r="P88" s="2232"/>
      <c r="Q88" s="2232"/>
      <c r="R88" s="2232"/>
      <c r="S88" s="2232"/>
      <c r="T88" s="2232"/>
      <c r="U88" s="2232"/>
      <c r="V88" s="2232"/>
      <c r="W88" s="2232"/>
      <c r="X88" s="2232"/>
      <c r="Y88" s="2232"/>
      <c r="Z88" s="2232"/>
      <c r="AA88" s="2232"/>
      <c r="AB88" s="2232"/>
      <c r="AC88" s="2232"/>
      <c r="AD88" s="2232"/>
      <c r="AE88" s="2233"/>
      <c r="AF88" s="2234">
        <f t="shared" si="14"/>
        <v>0</v>
      </c>
      <c r="AG88" s="2235" t="str">
        <f t="shared" si="13"/>
        <v>OK</v>
      </c>
      <c r="AH88" s="2236"/>
    </row>
    <row r="89" spans="2:34">
      <c r="B89" s="2241"/>
      <c r="C89" s="2232"/>
      <c r="D89" s="2232"/>
      <c r="E89" s="2232"/>
      <c r="F89" s="2232"/>
      <c r="G89" s="2232"/>
      <c r="H89" s="2232"/>
      <c r="I89" s="2232"/>
      <c r="J89" s="2232"/>
      <c r="K89" s="2232"/>
      <c r="L89" s="2232"/>
      <c r="M89" s="2232"/>
      <c r="N89" s="2232"/>
      <c r="O89" s="2232"/>
      <c r="P89" s="2232"/>
      <c r="Q89" s="2232"/>
      <c r="R89" s="2232"/>
      <c r="S89" s="2232"/>
      <c r="T89" s="2232"/>
      <c r="U89" s="2232"/>
      <c r="V89" s="2232"/>
      <c r="W89" s="2232"/>
      <c r="X89" s="2232"/>
      <c r="Y89" s="2232"/>
      <c r="Z89" s="2232"/>
      <c r="AA89" s="2232"/>
      <c r="AB89" s="2232"/>
      <c r="AC89" s="2232"/>
      <c r="AD89" s="2232"/>
      <c r="AE89" s="2233"/>
      <c r="AF89" s="2234">
        <f t="shared" si="14"/>
        <v>0</v>
      </c>
      <c r="AG89" s="2235" t="str">
        <f t="shared" si="13"/>
        <v>OK</v>
      </c>
      <c r="AH89" s="2236"/>
    </row>
    <row r="90" spans="2:34">
      <c r="B90" s="2241"/>
      <c r="C90" s="2232"/>
      <c r="D90" s="2232"/>
      <c r="E90" s="2232"/>
      <c r="F90" s="2232"/>
      <c r="G90" s="2232"/>
      <c r="H90" s="2232"/>
      <c r="I90" s="2232"/>
      <c r="J90" s="2232"/>
      <c r="K90" s="2232"/>
      <c r="L90" s="2232"/>
      <c r="M90" s="2232"/>
      <c r="N90" s="2232"/>
      <c r="O90" s="2232"/>
      <c r="P90" s="2232"/>
      <c r="Q90" s="2232"/>
      <c r="R90" s="2232"/>
      <c r="S90" s="2232"/>
      <c r="T90" s="2232"/>
      <c r="U90" s="2232"/>
      <c r="V90" s="2232"/>
      <c r="W90" s="2232"/>
      <c r="X90" s="2232"/>
      <c r="Y90" s="2232"/>
      <c r="Z90" s="2232"/>
      <c r="AA90" s="2232"/>
      <c r="AB90" s="2232"/>
      <c r="AC90" s="2232"/>
      <c r="AD90" s="2232"/>
      <c r="AE90" s="2233"/>
      <c r="AF90" s="2234">
        <f t="shared" si="14"/>
        <v>0</v>
      </c>
      <c r="AG90" s="2235" t="str">
        <f t="shared" si="13"/>
        <v>OK</v>
      </c>
      <c r="AH90" s="2236"/>
    </row>
    <row r="91" spans="2:34">
      <c r="B91" s="2241"/>
      <c r="C91" s="2232"/>
      <c r="D91" s="2232"/>
      <c r="E91" s="2232"/>
      <c r="F91" s="2232"/>
      <c r="G91" s="2232"/>
      <c r="H91" s="2232"/>
      <c r="I91" s="2232"/>
      <c r="J91" s="2232"/>
      <c r="K91" s="2232"/>
      <c r="L91" s="2232"/>
      <c r="M91" s="2232"/>
      <c r="N91" s="2232"/>
      <c r="O91" s="2232"/>
      <c r="P91" s="2232"/>
      <c r="Q91" s="2232"/>
      <c r="R91" s="2232"/>
      <c r="S91" s="2232"/>
      <c r="T91" s="2232"/>
      <c r="U91" s="2232"/>
      <c r="V91" s="2232"/>
      <c r="W91" s="2232"/>
      <c r="X91" s="2232"/>
      <c r="Y91" s="2232"/>
      <c r="Z91" s="2232"/>
      <c r="AA91" s="2232"/>
      <c r="AB91" s="2232"/>
      <c r="AC91" s="2232"/>
      <c r="AD91" s="2232"/>
      <c r="AE91" s="2233"/>
      <c r="AF91" s="2234">
        <f t="shared" si="14"/>
        <v>0</v>
      </c>
      <c r="AG91" s="2235" t="str">
        <f t="shared" si="13"/>
        <v>OK</v>
      </c>
      <c r="AH91" s="2236"/>
    </row>
    <row r="92" spans="2:34">
      <c r="B92" s="2241"/>
      <c r="C92" s="2232"/>
      <c r="D92" s="2232"/>
      <c r="E92" s="2232"/>
      <c r="F92" s="2232"/>
      <c r="G92" s="2232"/>
      <c r="H92" s="2232"/>
      <c r="I92" s="2232"/>
      <c r="J92" s="2232"/>
      <c r="K92" s="2232"/>
      <c r="L92" s="2232"/>
      <c r="M92" s="2232"/>
      <c r="N92" s="2232"/>
      <c r="O92" s="2232"/>
      <c r="P92" s="2232"/>
      <c r="Q92" s="2232"/>
      <c r="R92" s="2232"/>
      <c r="S92" s="2232"/>
      <c r="T92" s="2232"/>
      <c r="U92" s="2232"/>
      <c r="V92" s="2232"/>
      <c r="W92" s="2232"/>
      <c r="X92" s="2232"/>
      <c r="Y92" s="2232"/>
      <c r="Z92" s="2232"/>
      <c r="AA92" s="2232"/>
      <c r="AB92" s="2232"/>
      <c r="AC92" s="2232"/>
      <c r="AD92" s="2232"/>
      <c r="AE92" s="2233"/>
      <c r="AF92" s="2234">
        <f t="shared" si="14"/>
        <v>0</v>
      </c>
      <c r="AG92" s="2235" t="str">
        <f t="shared" si="13"/>
        <v>OK</v>
      </c>
      <c r="AH92" s="2236"/>
    </row>
    <row r="93" spans="2:34">
      <c r="B93" s="2241"/>
      <c r="C93" s="2232"/>
      <c r="D93" s="2232"/>
      <c r="E93" s="2232"/>
      <c r="F93" s="2232"/>
      <c r="G93" s="2232"/>
      <c r="H93" s="2232"/>
      <c r="I93" s="2232"/>
      <c r="J93" s="2232"/>
      <c r="K93" s="2232"/>
      <c r="L93" s="2232"/>
      <c r="M93" s="2232"/>
      <c r="N93" s="2232"/>
      <c r="O93" s="2232"/>
      <c r="P93" s="2232"/>
      <c r="Q93" s="2232"/>
      <c r="R93" s="2232"/>
      <c r="S93" s="2232"/>
      <c r="T93" s="2232"/>
      <c r="U93" s="2232"/>
      <c r="V93" s="2232"/>
      <c r="W93" s="2232"/>
      <c r="X93" s="2232"/>
      <c r="Y93" s="2232"/>
      <c r="Z93" s="2232"/>
      <c r="AA93" s="2232"/>
      <c r="AB93" s="2232"/>
      <c r="AC93" s="2232"/>
      <c r="AD93" s="2232"/>
      <c r="AE93" s="2233"/>
      <c r="AF93" s="2234">
        <f t="shared" si="14"/>
        <v>0</v>
      </c>
      <c r="AG93" s="2235" t="str">
        <f t="shared" si="13"/>
        <v>OK</v>
      </c>
      <c r="AH93" s="2236"/>
    </row>
    <row r="94" spans="2:34">
      <c r="B94" s="2241"/>
      <c r="C94" s="2232"/>
      <c r="D94" s="2232"/>
      <c r="E94" s="2232"/>
      <c r="F94" s="2232"/>
      <c r="G94" s="2232"/>
      <c r="H94" s="2232"/>
      <c r="I94" s="2232"/>
      <c r="J94" s="2232"/>
      <c r="K94" s="2232"/>
      <c r="L94" s="2232"/>
      <c r="M94" s="2232"/>
      <c r="N94" s="2232"/>
      <c r="O94" s="2232"/>
      <c r="P94" s="2232"/>
      <c r="Q94" s="2232"/>
      <c r="R94" s="2232"/>
      <c r="S94" s="2232"/>
      <c r="T94" s="2232"/>
      <c r="U94" s="2232"/>
      <c r="V94" s="2232"/>
      <c r="W94" s="2232"/>
      <c r="X94" s="2232"/>
      <c r="Y94" s="2232"/>
      <c r="Z94" s="2232"/>
      <c r="AA94" s="2232"/>
      <c r="AB94" s="2232"/>
      <c r="AC94" s="2232"/>
      <c r="AD94" s="2232"/>
      <c r="AE94" s="2233"/>
      <c r="AF94" s="2234">
        <f t="shared" si="14"/>
        <v>0</v>
      </c>
      <c r="AG94" s="2235" t="str">
        <f t="shared" si="13"/>
        <v>OK</v>
      </c>
      <c r="AH94" s="2236"/>
    </row>
    <row r="95" spans="2:34">
      <c r="B95" s="2241"/>
      <c r="C95" s="2232"/>
      <c r="D95" s="2232"/>
      <c r="E95" s="2232"/>
      <c r="F95" s="2232"/>
      <c r="G95" s="2232"/>
      <c r="H95" s="2232"/>
      <c r="I95" s="2232"/>
      <c r="J95" s="2232"/>
      <c r="K95" s="2232"/>
      <c r="L95" s="2232"/>
      <c r="M95" s="2232"/>
      <c r="N95" s="2232"/>
      <c r="O95" s="2232"/>
      <c r="P95" s="2232"/>
      <c r="Q95" s="2232"/>
      <c r="R95" s="2232"/>
      <c r="S95" s="2232"/>
      <c r="T95" s="2232"/>
      <c r="U95" s="2232"/>
      <c r="V95" s="2232"/>
      <c r="W95" s="2232"/>
      <c r="X95" s="2232"/>
      <c r="Y95" s="2232"/>
      <c r="Z95" s="2232"/>
      <c r="AA95" s="2232"/>
      <c r="AB95" s="2232"/>
      <c r="AC95" s="2232"/>
      <c r="AD95" s="2232"/>
      <c r="AE95" s="2233"/>
      <c r="AF95" s="2234">
        <f t="shared" si="14"/>
        <v>0</v>
      </c>
      <c r="AG95" s="2235" t="str">
        <f t="shared" si="13"/>
        <v>OK</v>
      </c>
      <c r="AH95" s="2236"/>
    </row>
    <row r="96" spans="2:34">
      <c r="B96" s="2241"/>
      <c r="C96" s="2232"/>
      <c r="D96" s="2232"/>
      <c r="E96" s="2232"/>
      <c r="F96" s="2232"/>
      <c r="G96" s="2232"/>
      <c r="H96" s="2232"/>
      <c r="I96" s="2232"/>
      <c r="J96" s="2232"/>
      <c r="K96" s="2232"/>
      <c r="L96" s="2232"/>
      <c r="M96" s="2232"/>
      <c r="N96" s="2232"/>
      <c r="O96" s="2232"/>
      <c r="P96" s="2232"/>
      <c r="Q96" s="2232"/>
      <c r="R96" s="2232"/>
      <c r="S96" s="2232"/>
      <c r="T96" s="2232"/>
      <c r="U96" s="2232"/>
      <c r="V96" s="2232"/>
      <c r="W96" s="2232"/>
      <c r="X96" s="2232"/>
      <c r="Y96" s="2232"/>
      <c r="Z96" s="2232"/>
      <c r="AA96" s="2232"/>
      <c r="AB96" s="2232"/>
      <c r="AC96" s="2232"/>
      <c r="AD96" s="2232"/>
      <c r="AE96" s="2233"/>
      <c r="AF96" s="2234">
        <f t="shared" si="14"/>
        <v>0</v>
      </c>
      <c r="AG96" s="2235" t="str">
        <f t="shared" si="13"/>
        <v>OK</v>
      </c>
      <c r="AH96" s="2236"/>
    </row>
    <row r="97" spans="2:34">
      <c r="B97" s="2241"/>
      <c r="C97" s="2232"/>
      <c r="D97" s="2232"/>
      <c r="E97" s="2232"/>
      <c r="F97" s="2232"/>
      <c r="G97" s="2232"/>
      <c r="H97" s="2232"/>
      <c r="I97" s="2232"/>
      <c r="J97" s="2232"/>
      <c r="K97" s="2232"/>
      <c r="L97" s="2232"/>
      <c r="M97" s="2232"/>
      <c r="N97" s="2232"/>
      <c r="O97" s="2232"/>
      <c r="P97" s="2232"/>
      <c r="Q97" s="2232"/>
      <c r="R97" s="2232"/>
      <c r="S97" s="2232"/>
      <c r="T97" s="2232"/>
      <c r="U97" s="2232"/>
      <c r="V97" s="2232"/>
      <c r="W97" s="2232"/>
      <c r="X97" s="2232"/>
      <c r="Y97" s="2232"/>
      <c r="Z97" s="2232"/>
      <c r="AA97" s="2232"/>
      <c r="AB97" s="2232"/>
      <c r="AC97" s="2232"/>
      <c r="AD97" s="2232"/>
      <c r="AE97" s="2233"/>
      <c r="AF97" s="2234">
        <f t="shared" si="14"/>
        <v>0</v>
      </c>
      <c r="AG97" s="2235" t="str">
        <f t="shared" si="13"/>
        <v>OK</v>
      </c>
      <c r="AH97" s="2236"/>
    </row>
    <row r="98" spans="2:34">
      <c r="B98" s="2241"/>
      <c r="C98" s="2232"/>
      <c r="D98" s="2232"/>
      <c r="E98" s="2232"/>
      <c r="F98" s="2232"/>
      <c r="G98" s="2232"/>
      <c r="H98" s="2232"/>
      <c r="I98" s="2232"/>
      <c r="J98" s="2232"/>
      <c r="K98" s="2232"/>
      <c r="L98" s="2232"/>
      <c r="M98" s="2232"/>
      <c r="N98" s="2232"/>
      <c r="O98" s="2232"/>
      <c r="P98" s="2232"/>
      <c r="Q98" s="2232"/>
      <c r="R98" s="2232"/>
      <c r="S98" s="2232"/>
      <c r="T98" s="2232"/>
      <c r="U98" s="2232"/>
      <c r="V98" s="2232"/>
      <c r="W98" s="2232"/>
      <c r="X98" s="2232"/>
      <c r="Y98" s="2232"/>
      <c r="Z98" s="2232"/>
      <c r="AA98" s="2232"/>
      <c r="AB98" s="2232"/>
      <c r="AC98" s="2232"/>
      <c r="AD98" s="2232"/>
      <c r="AE98" s="2233"/>
      <c r="AF98" s="2234">
        <f t="shared" si="14"/>
        <v>0</v>
      </c>
      <c r="AG98" s="2235" t="str">
        <f t="shared" si="13"/>
        <v>OK</v>
      </c>
      <c r="AH98" s="2236"/>
    </row>
    <row r="99" spans="2:34" ht="15" thickBot="1">
      <c r="B99" s="2241"/>
      <c r="C99" s="2232"/>
      <c r="D99" s="2232"/>
      <c r="E99" s="2232"/>
      <c r="F99" s="2232"/>
      <c r="G99" s="2232"/>
      <c r="H99" s="2232"/>
      <c r="I99" s="2232"/>
      <c r="J99" s="2232"/>
      <c r="K99" s="2232"/>
      <c r="L99" s="2232"/>
      <c r="M99" s="2232"/>
      <c r="N99" s="2232"/>
      <c r="O99" s="2232"/>
      <c r="P99" s="2232"/>
      <c r="Q99" s="2232"/>
      <c r="R99" s="2232"/>
      <c r="S99" s="2232"/>
      <c r="T99" s="2232"/>
      <c r="U99" s="2232"/>
      <c r="V99" s="2232"/>
      <c r="W99" s="2232"/>
      <c r="X99" s="2232"/>
      <c r="Y99" s="2232"/>
      <c r="Z99" s="2232"/>
      <c r="AA99" s="2232"/>
      <c r="AB99" s="2232"/>
      <c r="AC99" s="2232"/>
      <c r="AD99" s="2232"/>
      <c r="AE99" s="2233"/>
      <c r="AF99" s="2234">
        <f t="shared" si="14"/>
        <v>0</v>
      </c>
      <c r="AG99" s="2235" t="str">
        <f t="shared" si="13"/>
        <v>OK</v>
      </c>
      <c r="AH99" s="2236"/>
    </row>
    <row r="100" spans="2:34" ht="15.75" thickBot="1">
      <c r="B100" s="2238" t="s">
        <v>1243</v>
      </c>
      <c r="C100" s="2239">
        <f>SUM(C80:C99)</f>
        <v>0</v>
      </c>
      <c r="D100" s="2239">
        <f t="shared" ref="D100:AF100" si="15">SUM(D80:D99)</f>
        <v>0</v>
      </c>
      <c r="E100" s="2239">
        <f t="shared" si="15"/>
        <v>0</v>
      </c>
      <c r="F100" s="2239">
        <f t="shared" si="15"/>
        <v>0</v>
      </c>
      <c r="G100" s="2239">
        <f t="shared" si="15"/>
        <v>0</v>
      </c>
      <c r="H100" s="2239">
        <f t="shared" si="15"/>
        <v>0</v>
      </c>
      <c r="I100" s="2239">
        <f t="shared" si="15"/>
        <v>0</v>
      </c>
      <c r="J100" s="2239">
        <f t="shared" si="15"/>
        <v>0</v>
      </c>
      <c r="K100" s="2239">
        <f t="shared" si="15"/>
        <v>0</v>
      </c>
      <c r="L100" s="2239">
        <f t="shared" si="15"/>
        <v>0</v>
      </c>
      <c r="M100" s="2239">
        <f t="shared" si="15"/>
        <v>0</v>
      </c>
      <c r="N100" s="2239">
        <f t="shared" si="15"/>
        <v>0</v>
      </c>
      <c r="O100" s="2239">
        <f t="shared" si="15"/>
        <v>0</v>
      </c>
      <c r="P100" s="2239">
        <f t="shared" si="15"/>
        <v>0</v>
      </c>
      <c r="Q100" s="2239">
        <f t="shared" si="15"/>
        <v>0</v>
      </c>
      <c r="R100" s="2239">
        <f t="shared" si="15"/>
        <v>0</v>
      </c>
      <c r="S100" s="2239">
        <f t="shared" si="15"/>
        <v>0</v>
      </c>
      <c r="T100" s="2239">
        <f t="shared" si="15"/>
        <v>0</v>
      </c>
      <c r="U100" s="2239">
        <f t="shared" si="15"/>
        <v>0</v>
      </c>
      <c r="V100" s="2239">
        <f t="shared" si="15"/>
        <v>0</v>
      </c>
      <c r="W100" s="2239">
        <f t="shared" si="15"/>
        <v>0</v>
      </c>
      <c r="X100" s="2239">
        <f t="shared" si="15"/>
        <v>0</v>
      </c>
      <c r="Y100" s="2239">
        <f t="shared" si="15"/>
        <v>0</v>
      </c>
      <c r="Z100" s="2239">
        <f t="shared" si="15"/>
        <v>0</v>
      </c>
      <c r="AA100" s="2239">
        <f t="shared" si="15"/>
        <v>0</v>
      </c>
      <c r="AB100" s="2239">
        <f t="shared" si="15"/>
        <v>0</v>
      </c>
      <c r="AC100" s="2239">
        <f t="shared" si="15"/>
        <v>0</v>
      </c>
      <c r="AD100" s="2239">
        <f t="shared" si="15"/>
        <v>0</v>
      </c>
      <c r="AE100" s="2239">
        <f t="shared" si="15"/>
        <v>0</v>
      </c>
      <c r="AF100" s="2240">
        <f t="shared" si="15"/>
        <v>0</v>
      </c>
      <c r="AG100" s="2218"/>
    </row>
    <row r="101" spans="2:34">
      <c r="B101" s="2211"/>
      <c r="C101" s="2242"/>
      <c r="D101" s="2242"/>
      <c r="E101" s="2242"/>
      <c r="F101" s="2242"/>
      <c r="G101" s="2242"/>
      <c r="H101" s="2242"/>
      <c r="I101" s="2242"/>
      <c r="J101" s="2242"/>
      <c r="K101" s="2242"/>
      <c r="L101" s="2242"/>
      <c r="M101" s="2242"/>
      <c r="N101" s="2242"/>
      <c r="O101" s="2242"/>
      <c r="P101" s="2242"/>
      <c r="Q101" s="2242"/>
      <c r="R101" s="2242"/>
      <c r="S101" s="2242"/>
      <c r="T101" s="2242"/>
      <c r="U101" s="2242"/>
      <c r="V101" s="2242"/>
      <c r="W101" s="2242"/>
      <c r="X101" s="2242"/>
      <c r="Y101" s="2242"/>
      <c r="Z101" s="2242"/>
      <c r="AA101" s="2242"/>
      <c r="AB101" s="2242"/>
      <c r="AC101" s="2242"/>
      <c r="AD101" s="2242"/>
      <c r="AE101" s="2242"/>
      <c r="AF101" s="2242"/>
      <c r="AG101" s="2218"/>
    </row>
    <row r="102" spans="2:34">
      <c r="B102" s="2211"/>
      <c r="C102" s="2242"/>
      <c r="D102" s="2242"/>
      <c r="E102" s="2242"/>
      <c r="F102" s="2242"/>
      <c r="G102" s="2242"/>
      <c r="H102" s="2242"/>
      <c r="I102" s="2242"/>
      <c r="J102" s="2242"/>
      <c r="K102" s="2242"/>
      <c r="L102" s="2242"/>
      <c r="M102" s="2242"/>
      <c r="N102" s="2242"/>
      <c r="O102" s="2242"/>
      <c r="P102" s="2242"/>
      <c r="Q102" s="2242"/>
      <c r="R102" s="2242"/>
      <c r="S102" s="2242"/>
      <c r="T102" s="2242"/>
      <c r="U102" s="2242"/>
      <c r="V102" s="2242"/>
      <c r="W102" s="2242"/>
      <c r="X102" s="2242"/>
      <c r="Y102" s="2242"/>
      <c r="Z102" s="2242"/>
      <c r="AA102" s="2242"/>
      <c r="AB102" s="2242"/>
      <c r="AC102" s="2242"/>
      <c r="AD102" s="2242"/>
      <c r="AE102" s="2242"/>
      <c r="AF102" s="2242"/>
      <c r="AG102" s="2218"/>
    </row>
    <row r="103" spans="2:34" ht="20.25" thickBot="1">
      <c r="B103" s="2182" t="s">
        <v>394</v>
      </c>
      <c r="C103" s="2243"/>
      <c r="D103" s="2243"/>
      <c r="E103" s="2243"/>
      <c r="F103" s="2243"/>
      <c r="G103" s="2243"/>
      <c r="H103" s="2243"/>
      <c r="I103" s="2243"/>
      <c r="J103" s="2243"/>
      <c r="K103" s="2243"/>
      <c r="L103" s="2243"/>
      <c r="M103" s="2243"/>
      <c r="N103" s="2243"/>
      <c r="O103" s="2243"/>
      <c r="P103" s="2243"/>
      <c r="Q103" s="2243"/>
      <c r="R103" s="2243"/>
      <c r="S103" s="2243"/>
      <c r="T103" s="2243"/>
      <c r="U103" s="2243"/>
      <c r="V103" s="2243"/>
      <c r="W103" s="2243"/>
      <c r="X103" s="2243"/>
      <c r="Y103" s="2243"/>
      <c r="Z103" s="2243"/>
      <c r="AA103" s="2243"/>
      <c r="AB103" s="2243"/>
      <c r="AC103" s="2243"/>
      <c r="AD103" s="2243"/>
      <c r="AE103" s="2243"/>
      <c r="AF103" s="2243"/>
      <c r="AG103" s="2218"/>
    </row>
    <row r="104" spans="2:34" ht="15.75" thickBot="1">
      <c r="B104" s="2227" t="s">
        <v>1270</v>
      </c>
      <c r="C104" s="2228">
        <f>C77</f>
        <v>0</v>
      </c>
      <c r="D104" s="2228">
        <f t="shared" ref="D104:AE104" si="16">D77</f>
        <v>0</v>
      </c>
      <c r="E104" s="2228">
        <f t="shared" si="16"/>
        <v>0</v>
      </c>
      <c r="F104" s="2228">
        <f t="shared" si="16"/>
        <v>0</v>
      </c>
      <c r="G104" s="2228">
        <f t="shared" si="16"/>
        <v>0</v>
      </c>
      <c r="H104" s="2228">
        <f t="shared" si="16"/>
        <v>0</v>
      </c>
      <c r="I104" s="2228">
        <f t="shared" si="16"/>
        <v>0</v>
      </c>
      <c r="J104" s="2228">
        <f t="shared" si="16"/>
        <v>0</v>
      </c>
      <c r="K104" s="2228">
        <f t="shared" si="16"/>
        <v>0</v>
      </c>
      <c r="L104" s="2228">
        <f t="shared" si="16"/>
        <v>0</v>
      </c>
      <c r="M104" s="2228">
        <f t="shared" si="16"/>
        <v>0</v>
      </c>
      <c r="N104" s="2228">
        <f t="shared" si="16"/>
        <v>0</v>
      </c>
      <c r="O104" s="2228">
        <f t="shared" si="16"/>
        <v>0</v>
      </c>
      <c r="P104" s="2228">
        <f t="shared" si="16"/>
        <v>0</v>
      </c>
      <c r="Q104" s="2228">
        <f t="shared" si="16"/>
        <v>0</v>
      </c>
      <c r="R104" s="2228">
        <f t="shared" si="16"/>
        <v>0</v>
      </c>
      <c r="S104" s="2228">
        <f t="shared" si="16"/>
        <v>0</v>
      </c>
      <c r="T104" s="2228">
        <f t="shared" si="16"/>
        <v>0</v>
      </c>
      <c r="U104" s="2228">
        <f t="shared" si="16"/>
        <v>0</v>
      </c>
      <c r="V104" s="2228">
        <f t="shared" si="16"/>
        <v>0</v>
      </c>
      <c r="W104" s="2228">
        <f t="shared" si="16"/>
        <v>0</v>
      </c>
      <c r="X104" s="2228">
        <f t="shared" si="16"/>
        <v>0</v>
      </c>
      <c r="Y104" s="2228">
        <f t="shared" si="16"/>
        <v>0</v>
      </c>
      <c r="Z104" s="2228">
        <f t="shared" si="16"/>
        <v>0</v>
      </c>
      <c r="AA104" s="2228">
        <f t="shared" si="16"/>
        <v>0</v>
      </c>
      <c r="AB104" s="2228">
        <f t="shared" si="16"/>
        <v>0</v>
      </c>
      <c r="AC104" s="2228">
        <f t="shared" si="16"/>
        <v>0</v>
      </c>
      <c r="AD104" s="2228">
        <f t="shared" si="16"/>
        <v>0</v>
      </c>
      <c r="AE104" s="2228">
        <f t="shared" si="16"/>
        <v>0</v>
      </c>
      <c r="AF104" s="2229">
        <f>AF77</f>
        <v>0</v>
      </c>
      <c r="AG104" s="2218"/>
    </row>
    <row r="105" spans="2:34" ht="13.5" customHeight="1">
      <c r="B105" s="453"/>
      <c r="C105" s="2274"/>
      <c r="D105" s="2274"/>
      <c r="E105" s="2274"/>
      <c r="F105" s="2274"/>
      <c r="G105" s="2274"/>
      <c r="H105" s="2274"/>
      <c r="I105" s="2274"/>
      <c r="J105" s="2274"/>
      <c r="K105" s="2274"/>
      <c r="L105" s="2274"/>
      <c r="M105" s="2274"/>
      <c r="N105" s="2274"/>
      <c r="O105" s="2274"/>
      <c r="P105" s="2274"/>
      <c r="Q105" s="2274"/>
      <c r="R105" s="2274"/>
      <c r="S105" s="2274"/>
      <c r="T105" s="2274"/>
      <c r="U105" s="2274"/>
      <c r="V105" s="2274"/>
      <c r="W105" s="2274"/>
      <c r="X105" s="2274"/>
      <c r="Y105" s="2274"/>
      <c r="Z105" s="2274"/>
      <c r="AA105" s="2274"/>
      <c r="AB105" s="2274"/>
      <c r="AC105" s="2274"/>
      <c r="AD105" s="2274"/>
      <c r="AE105" s="2274"/>
      <c r="AF105" s="2244">
        <f t="shared" ref="AF105:AF165" si="17">SUM(C105:AE105)</f>
        <v>0</v>
      </c>
      <c r="AG105" s="2211"/>
    </row>
    <row r="106" spans="2:34">
      <c r="B106" s="453"/>
      <c r="C106" s="2274"/>
      <c r="D106" s="2274"/>
      <c r="E106" s="2274"/>
      <c r="F106" s="2274"/>
      <c r="G106" s="2274"/>
      <c r="H106" s="2274"/>
      <c r="I106" s="2274"/>
      <c r="J106" s="2274"/>
      <c r="K106" s="2274"/>
      <c r="L106" s="2274"/>
      <c r="M106" s="2274"/>
      <c r="N106" s="2274"/>
      <c r="O106" s="2274"/>
      <c r="P106" s="2274"/>
      <c r="Q106" s="2274"/>
      <c r="R106" s="2274"/>
      <c r="S106" s="2274"/>
      <c r="T106" s="2274"/>
      <c r="U106" s="2274"/>
      <c r="V106" s="2274"/>
      <c r="W106" s="2274"/>
      <c r="X106" s="2274"/>
      <c r="Y106" s="2274"/>
      <c r="Z106" s="2274"/>
      <c r="AA106" s="2274"/>
      <c r="AB106" s="2274"/>
      <c r="AC106" s="2274"/>
      <c r="AD106" s="2274"/>
      <c r="AE106" s="2274"/>
      <c r="AF106" s="2244">
        <f t="shared" si="17"/>
        <v>0</v>
      </c>
      <c r="AG106" s="2211"/>
    </row>
    <row r="107" spans="2:34">
      <c r="B107" s="453"/>
      <c r="C107" s="2274"/>
      <c r="D107" s="2274"/>
      <c r="E107" s="2274"/>
      <c r="F107" s="2274"/>
      <c r="G107" s="2274"/>
      <c r="H107" s="2274"/>
      <c r="I107" s="2274"/>
      <c r="J107" s="2274"/>
      <c r="K107" s="2274"/>
      <c r="L107" s="2274"/>
      <c r="M107" s="2274"/>
      <c r="N107" s="2274"/>
      <c r="O107" s="2274"/>
      <c r="P107" s="2274"/>
      <c r="Q107" s="2274"/>
      <c r="R107" s="2274"/>
      <c r="S107" s="2274"/>
      <c r="T107" s="2274"/>
      <c r="U107" s="2274"/>
      <c r="V107" s="2274"/>
      <c r="W107" s="2274"/>
      <c r="X107" s="2274"/>
      <c r="Y107" s="2274"/>
      <c r="Z107" s="2274"/>
      <c r="AA107" s="2274"/>
      <c r="AB107" s="2274"/>
      <c r="AC107" s="2274"/>
      <c r="AD107" s="2274"/>
      <c r="AE107" s="2274"/>
      <c r="AF107" s="2244">
        <f t="shared" si="17"/>
        <v>0</v>
      </c>
      <c r="AG107" s="2211"/>
    </row>
    <row r="108" spans="2:34">
      <c r="B108" s="453"/>
      <c r="C108" s="2274"/>
      <c r="D108" s="2274"/>
      <c r="E108" s="2274"/>
      <c r="F108" s="2274"/>
      <c r="G108" s="2274"/>
      <c r="H108" s="2274"/>
      <c r="I108" s="2274"/>
      <c r="J108" s="2274"/>
      <c r="K108" s="2274"/>
      <c r="L108" s="2274"/>
      <c r="M108" s="2274"/>
      <c r="N108" s="2274"/>
      <c r="O108" s="2274"/>
      <c r="P108" s="2274"/>
      <c r="Q108" s="2274"/>
      <c r="R108" s="2274"/>
      <c r="S108" s="2274"/>
      <c r="T108" s="2274"/>
      <c r="U108" s="2274"/>
      <c r="V108" s="2274"/>
      <c r="W108" s="2274"/>
      <c r="X108" s="2274"/>
      <c r="Y108" s="2274"/>
      <c r="Z108" s="2274"/>
      <c r="AA108" s="2274"/>
      <c r="AB108" s="2274"/>
      <c r="AC108" s="2274"/>
      <c r="AD108" s="2274"/>
      <c r="AE108" s="2274"/>
      <c r="AF108" s="2244">
        <f t="shared" si="17"/>
        <v>0</v>
      </c>
      <c r="AG108" s="2211"/>
    </row>
    <row r="109" spans="2:34">
      <c r="B109" s="2237"/>
      <c r="C109" s="2274"/>
      <c r="D109" s="2274"/>
      <c r="E109" s="2274"/>
      <c r="F109" s="2274"/>
      <c r="G109" s="2274"/>
      <c r="H109" s="2274"/>
      <c r="I109" s="2274"/>
      <c r="J109" s="2274"/>
      <c r="K109" s="2274"/>
      <c r="L109" s="2274"/>
      <c r="M109" s="2274"/>
      <c r="N109" s="2274"/>
      <c r="O109" s="2274"/>
      <c r="P109" s="2274"/>
      <c r="Q109" s="2274"/>
      <c r="R109" s="2274"/>
      <c r="S109" s="2274"/>
      <c r="T109" s="2274"/>
      <c r="U109" s="2274"/>
      <c r="V109" s="2274"/>
      <c r="W109" s="2274"/>
      <c r="X109" s="2274"/>
      <c r="Y109" s="2274"/>
      <c r="Z109" s="2274"/>
      <c r="AA109" s="2274"/>
      <c r="AB109" s="2274"/>
      <c r="AC109" s="2274"/>
      <c r="AD109" s="2274"/>
      <c r="AE109" s="2274"/>
      <c r="AF109" s="2244">
        <f t="shared" si="17"/>
        <v>0</v>
      </c>
      <c r="AG109" s="2211"/>
    </row>
    <row r="110" spans="2:34">
      <c r="B110" s="2237"/>
      <c r="C110" s="2274"/>
      <c r="D110" s="2274"/>
      <c r="E110" s="2274"/>
      <c r="F110" s="2274"/>
      <c r="G110" s="2274"/>
      <c r="H110" s="2274"/>
      <c r="I110" s="2274"/>
      <c r="J110" s="2274"/>
      <c r="K110" s="2274"/>
      <c r="L110" s="2274"/>
      <c r="M110" s="2274"/>
      <c r="N110" s="2274"/>
      <c r="O110" s="2274"/>
      <c r="P110" s="2274"/>
      <c r="Q110" s="2274"/>
      <c r="R110" s="2274"/>
      <c r="S110" s="2274"/>
      <c r="T110" s="2274"/>
      <c r="U110" s="2274"/>
      <c r="V110" s="2274"/>
      <c r="W110" s="2274"/>
      <c r="X110" s="2274"/>
      <c r="Y110" s="2274"/>
      <c r="Z110" s="2274"/>
      <c r="AA110" s="2274"/>
      <c r="AB110" s="2274"/>
      <c r="AC110" s="2274"/>
      <c r="AD110" s="2274"/>
      <c r="AE110" s="2274"/>
      <c r="AF110" s="2244">
        <f t="shared" si="17"/>
        <v>0</v>
      </c>
      <c r="AG110" s="2211"/>
    </row>
    <row r="111" spans="2:34">
      <c r="B111" s="2237"/>
      <c r="C111" s="2274"/>
      <c r="D111" s="2274"/>
      <c r="E111" s="2274"/>
      <c r="F111" s="2274"/>
      <c r="G111" s="2274"/>
      <c r="H111" s="2274"/>
      <c r="I111" s="2274"/>
      <c r="J111" s="2274"/>
      <c r="K111" s="2274"/>
      <c r="L111" s="2274"/>
      <c r="M111" s="2274"/>
      <c r="N111" s="2274"/>
      <c r="O111" s="2274"/>
      <c r="P111" s="2274"/>
      <c r="Q111" s="2274"/>
      <c r="R111" s="2274"/>
      <c r="S111" s="2274"/>
      <c r="T111" s="2274"/>
      <c r="U111" s="2274"/>
      <c r="V111" s="2274"/>
      <c r="W111" s="2274"/>
      <c r="X111" s="2274"/>
      <c r="Y111" s="2274"/>
      <c r="Z111" s="2274"/>
      <c r="AA111" s="2274"/>
      <c r="AB111" s="2274"/>
      <c r="AC111" s="2274"/>
      <c r="AD111" s="2274"/>
      <c r="AE111" s="2274"/>
      <c r="AF111" s="2244">
        <f t="shared" si="17"/>
        <v>0</v>
      </c>
      <c r="AG111" s="2211"/>
    </row>
    <row r="112" spans="2:34">
      <c r="B112" s="2237"/>
      <c r="C112" s="2274"/>
      <c r="D112" s="2274"/>
      <c r="E112" s="2274"/>
      <c r="F112" s="2274"/>
      <c r="G112" s="2274"/>
      <c r="H112" s="2274"/>
      <c r="I112" s="2274"/>
      <c r="J112" s="2274"/>
      <c r="K112" s="2274"/>
      <c r="L112" s="2274"/>
      <c r="M112" s="2274"/>
      <c r="N112" s="2274"/>
      <c r="O112" s="2274"/>
      <c r="P112" s="2274"/>
      <c r="Q112" s="2274"/>
      <c r="R112" s="2274"/>
      <c r="S112" s="2274"/>
      <c r="T112" s="2274"/>
      <c r="U112" s="2274"/>
      <c r="V112" s="2274"/>
      <c r="W112" s="2274"/>
      <c r="X112" s="2274"/>
      <c r="Y112" s="2274"/>
      <c r="Z112" s="2274"/>
      <c r="AA112" s="2274"/>
      <c r="AB112" s="2274"/>
      <c r="AC112" s="2274"/>
      <c r="AD112" s="2274"/>
      <c r="AE112" s="2274"/>
      <c r="AF112" s="2244">
        <f t="shared" si="17"/>
        <v>0</v>
      </c>
      <c r="AG112" s="2211"/>
    </row>
    <row r="113" spans="2:33">
      <c r="B113" s="2237"/>
      <c r="C113" s="2274"/>
      <c r="D113" s="2274"/>
      <c r="E113" s="2274"/>
      <c r="F113" s="2274"/>
      <c r="G113" s="2274"/>
      <c r="H113" s="2274"/>
      <c r="I113" s="2274"/>
      <c r="J113" s="2274"/>
      <c r="K113" s="2274"/>
      <c r="L113" s="2274"/>
      <c r="M113" s="2274"/>
      <c r="N113" s="2274"/>
      <c r="O113" s="2274"/>
      <c r="P113" s="2274"/>
      <c r="Q113" s="2274"/>
      <c r="R113" s="2274"/>
      <c r="S113" s="2274"/>
      <c r="T113" s="2274"/>
      <c r="U113" s="2274"/>
      <c r="V113" s="2274"/>
      <c r="W113" s="2274"/>
      <c r="X113" s="2274"/>
      <c r="Y113" s="2274"/>
      <c r="Z113" s="2274"/>
      <c r="AA113" s="2274"/>
      <c r="AB113" s="2274"/>
      <c r="AC113" s="2274"/>
      <c r="AD113" s="2274"/>
      <c r="AE113" s="2274"/>
      <c r="AF113" s="2244">
        <f t="shared" si="17"/>
        <v>0</v>
      </c>
      <c r="AG113" s="2211"/>
    </row>
    <row r="114" spans="2:33">
      <c r="B114" s="2237"/>
      <c r="C114" s="2274"/>
      <c r="D114" s="2274"/>
      <c r="E114" s="2274"/>
      <c r="F114" s="2274"/>
      <c r="G114" s="2274"/>
      <c r="H114" s="2274"/>
      <c r="I114" s="2274"/>
      <c r="J114" s="2274"/>
      <c r="K114" s="2274"/>
      <c r="L114" s="2274"/>
      <c r="M114" s="2274"/>
      <c r="N114" s="2274"/>
      <c r="O114" s="2274"/>
      <c r="P114" s="2274"/>
      <c r="Q114" s="2274"/>
      <c r="R114" s="2274"/>
      <c r="S114" s="2274"/>
      <c r="T114" s="2274"/>
      <c r="U114" s="2274"/>
      <c r="V114" s="2274"/>
      <c r="W114" s="2274"/>
      <c r="X114" s="2274"/>
      <c r="Y114" s="2274"/>
      <c r="Z114" s="2274"/>
      <c r="AA114" s="2274"/>
      <c r="AB114" s="2274"/>
      <c r="AC114" s="2274"/>
      <c r="AD114" s="2274"/>
      <c r="AE114" s="2274"/>
      <c r="AF114" s="2244">
        <f t="shared" si="17"/>
        <v>0</v>
      </c>
      <c r="AG114" s="2211"/>
    </row>
    <row r="115" spans="2:33" ht="16.5" customHeight="1">
      <c r="B115" s="2237"/>
      <c r="C115" s="2274"/>
      <c r="D115" s="2274"/>
      <c r="E115" s="2274"/>
      <c r="F115" s="2274"/>
      <c r="G115" s="2274"/>
      <c r="H115" s="2274"/>
      <c r="I115" s="2274"/>
      <c r="J115" s="2274"/>
      <c r="K115" s="2274"/>
      <c r="L115" s="2274"/>
      <c r="M115" s="2274"/>
      <c r="N115" s="2274"/>
      <c r="O115" s="2274"/>
      <c r="P115" s="2274"/>
      <c r="Q115" s="2274"/>
      <c r="R115" s="2274"/>
      <c r="S115" s="2274"/>
      <c r="T115" s="2274"/>
      <c r="U115" s="2274"/>
      <c r="V115" s="2274"/>
      <c r="W115" s="2274"/>
      <c r="X115" s="2274"/>
      <c r="Y115" s="2274"/>
      <c r="Z115" s="2274"/>
      <c r="AA115" s="2274"/>
      <c r="AB115" s="2274"/>
      <c r="AC115" s="2274"/>
      <c r="AD115" s="2274"/>
      <c r="AE115" s="2274"/>
      <c r="AF115" s="2244">
        <f t="shared" si="17"/>
        <v>0</v>
      </c>
      <c r="AG115" s="2211"/>
    </row>
    <row r="116" spans="2:33">
      <c r="B116" s="2237"/>
      <c r="C116" s="2274"/>
      <c r="D116" s="2274"/>
      <c r="E116" s="2274"/>
      <c r="F116" s="2274"/>
      <c r="G116" s="2274"/>
      <c r="H116" s="2274"/>
      <c r="I116" s="2274"/>
      <c r="J116" s="2274"/>
      <c r="K116" s="2274"/>
      <c r="L116" s="2274"/>
      <c r="M116" s="2274"/>
      <c r="N116" s="2274"/>
      <c r="O116" s="2274"/>
      <c r="P116" s="2274"/>
      <c r="Q116" s="2274"/>
      <c r="R116" s="2274"/>
      <c r="S116" s="2274"/>
      <c r="T116" s="2274"/>
      <c r="U116" s="2274"/>
      <c r="V116" s="2274"/>
      <c r="W116" s="2274"/>
      <c r="X116" s="2274"/>
      <c r="Y116" s="2274"/>
      <c r="Z116" s="2274"/>
      <c r="AA116" s="2274"/>
      <c r="AB116" s="2274"/>
      <c r="AC116" s="2274"/>
      <c r="AD116" s="2274"/>
      <c r="AE116" s="2274"/>
      <c r="AF116" s="2244">
        <f t="shared" si="17"/>
        <v>0</v>
      </c>
      <c r="AG116" s="2211"/>
    </row>
    <row r="117" spans="2:33">
      <c r="B117" s="2237"/>
      <c r="C117" s="2274"/>
      <c r="D117" s="2274"/>
      <c r="E117" s="2274"/>
      <c r="F117" s="2274"/>
      <c r="G117" s="2274"/>
      <c r="H117" s="2274"/>
      <c r="I117" s="2274"/>
      <c r="J117" s="2274"/>
      <c r="K117" s="2274"/>
      <c r="L117" s="2274"/>
      <c r="M117" s="2274"/>
      <c r="N117" s="2274"/>
      <c r="O117" s="2274"/>
      <c r="P117" s="2274"/>
      <c r="Q117" s="2274"/>
      <c r="R117" s="2274"/>
      <c r="S117" s="2274"/>
      <c r="T117" s="2274"/>
      <c r="U117" s="2274"/>
      <c r="V117" s="2274"/>
      <c r="W117" s="2274"/>
      <c r="X117" s="2274"/>
      <c r="Y117" s="2274"/>
      <c r="Z117" s="2274"/>
      <c r="AA117" s="2274"/>
      <c r="AB117" s="2274"/>
      <c r="AC117" s="2274"/>
      <c r="AD117" s="2274"/>
      <c r="AE117" s="2274"/>
      <c r="AF117" s="2244">
        <f t="shared" si="17"/>
        <v>0</v>
      </c>
      <c r="AG117" s="2211"/>
    </row>
    <row r="118" spans="2:33">
      <c r="B118" s="2237"/>
      <c r="C118" s="2274"/>
      <c r="D118" s="2274"/>
      <c r="E118" s="2274"/>
      <c r="F118" s="2274"/>
      <c r="G118" s="2274"/>
      <c r="H118" s="2274"/>
      <c r="I118" s="2274"/>
      <c r="J118" s="2274"/>
      <c r="K118" s="2274"/>
      <c r="L118" s="2274"/>
      <c r="M118" s="2274"/>
      <c r="N118" s="2274"/>
      <c r="O118" s="2274"/>
      <c r="P118" s="2274"/>
      <c r="Q118" s="2274"/>
      <c r="R118" s="2274"/>
      <c r="S118" s="2274"/>
      <c r="T118" s="2274"/>
      <c r="U118" s="2274"/>
      <c r="V118" s="2274"/>
      <c r="W118" s="2274"/>
      <c r="X118" s="2274"/>
      <c r="Y118" s="2274"/>
      <c r="Z118" s="2274"/>
      <c r="AA118" s="2274"/>
      <c r="AB118" s="2274"/>
      <c r="AC118" s="2274"/>
      <c r="AD118" s="2274"/>
      <c r="AE118" s="2274"/>
      <c r="AF118" s="2244">
        <f t="shared" si="17"/>
        <v>0</v>
      </c>
      <c r="AG118" s="2211"/>
    </row>
    <row r="119" spans="2:33" ht="12.75" customHeight="1">
      <c r="B119" s="2237"/>
      <c r="C119" s="2274"/>
      <c r="D119" s="2274"/>
      <c r="E119" s="2274"/>
      <c r="F119" s="2274"/>
      <c r="G119" s="2274"/>
      <c r="H119" s="2274"/>
      <c r="I119" s="2274"/>
      <c r="J119" s="2274"/>
      <c r="K119" s="2274"/>
      <c r="L119" s="2274"/>
      <c r="M119" s="2274"/>
      <c r="N119" s="2274"/>
      <c r="O119" s="2274"/>
      <c r="P119" s="2274"/>
      <c r="Q119" s="2274"/>
      <c r="R119" s="2274"/>
      <c r="S119" s="2274"/>
      <c r="T119" s="2274"/>
      <c r="U119" s="2274"/>
      <c r="V119" s="2274"/>
      <c r="W119" s="2274"/>
      <c r="X119" s="2274"/>
      <c r="Y119" s="2274"/>
      <c r="Z119" s="2274"/>
      <c r="AA119" s="2274"/>
      <c r="AB119" s="2274"/>
      <c r="AC119" s="2274"/>
      <c r="AD119" s="2274"/>
      <c r="AE119" s="2274"/>
      <c r="AF119" s="2244">
        <f t="shared" si="17"/>
        <v>0</v>
      </c>
      <c r="AG119" s="2211"/>
    </row>
    <row r="120" spans="2:33">
      <c r="B120" s="2237"/>
      <c r="C120" s="2274"/>
      <c r="D120" s="2274"/>
      <c r="E120" s="2274"/>
      <c r="F120" s="2274"/>
      <c r="G120" s="2274"/>
      <c r="H120" s="2274"/>
      <c r="I120" s="2274"/>
      <c r="J120" s="2274"/>
      <c r="K120" s="2274"/>
      <c r="L120" s="2274"/>
      <c r="M120" s="2274"/>
      <c r="N120" s="2274"/>
      <c r="O120" s="2274"/>
      <c r="P120" s="2274"/>
      <c r="Q120" s="2274"/>
      <c r="R120" s="2274"/>
      <c r="S120" s="2274"/>
      <c r="T120" s="2274"/>
      <c r="U120" s="2274"/>
      <c r="V120" s="2274"/>
      <c r="W120" s="2274"/>
      <c r="X120" s="2274"/>
      <c r="Y120" s="2274"/>
      <c r="Z120" s="2274"/>
      <c r="AA120" s="2274"/>
      <c r="AB120" s="2274"/>
      <c r="AC120" s="2274"/>
      <c r="AD120" s="2274"/>
      <c r="AE120" s="2274"/>
      <c r="AF120" s="2244">
        <f t="shared" si="17"/>
        <v>0</v>
      </c>
      <c r="AG120" s="2211"/>
    </row>
    <row r="121" spans="2:33">
      <c r="B121" s="2237"/>
      <c r="C121" s="2274"/>
      <c r="D121" s="2274"/>
      <c r="E121" s="2274"/>
      <c r="F121" s="2274"/>
      <c r="G121" s="2274"/>
      <c r="H121" s="2274"/>
      <c r="I121" s="2274"/>
      <c r="J121" s="2274"/>
      <c r="K121" s="2274"/>
      <c r="L121" s="2274"/>
      <c r="M121" s="2274"/>
      <c r="N121" s="2274"/>
      <c r="O121" s="2274"/>
      <c r="P121" s="2274"/>
      <c r="Q121" s="2274"/>
      <c r="R121" s="2274"/>
      <c r="S121" s="2274"/>
      <c r="T121" s="2274"/>
      <c r="U121" s="2274"/>
      <c r="V121" s="2274"/>
      <c r="W121" s="2274"/>
      <c r="X121" s="2274"/>
      <c r="Y121" s="2274"/>
      <c r="Z121" s="2274"/>
      <c r="AA121" s="2274"/>
      <c r="AB121" s="2274"/>
      <c r="AC121" s="2274"/>
      <c r="AD121" s="2274"/>
      <c r="AE121" s="2274"/>
      <c r="AF121" s="2244">
        <f t="shared" si="17"/>
        <v>0</v>
      </c>
      <c r="AG121" s="2211"/>
    </row>
    <row r="122" spans="2:33">
      <c r="B122" s="453"/>
      <c r="C122" s="2274"/>
      <c r="D122" s="2274"/>
      <c r="E122" s="2274"/>
      <c r="F122" s="2274"/>
      <c r="G122" s="2274"/>
      <c r="H122" s="2274"/>
      <c r="I122" s="2274"/>
      <c r="J122" s="2274"/>
      <c r="K122" s="2274"/>
      <c r="L122" s="2274"/>
      <c r="M122" s="2274"/>
      <c r="N122" s="2274"/>
      <c r="O122" s="2274"/>
      <c r="P122" s="2274"/>
      <c r="Q122" s="2274"/>
      <c r="R122" s="2274"/>
      <c r="S122" s="2274"/>
      <c r="T122" s="2274"/>
      <c r="U122" s="2274"/>
      <c r="V122" s="2274"/>
      <c r="W122" s="2274"/>
      <c r="X122" s="2274"/>
      <c r="Y122" s="2274"/>
      <c r="Z122" s="2274"/>
      <c r="AA122" s="2274"/>
      <c r="AB122" s="2274"/>
      <c r="AC122" s="2274"/>
      <c r="AD122" s="2274"/>
      <c r="AE122" s="2274"/>
      <c r="AF122" s="2244">
        <f t="shared" si="17"/>
        <v>0</v>
      </c>
      <c r="AG122" s="2211"/>
    </row>
    <row r="123" spans="2:33">
      <c r="B123" s="453"/>
      <c r="C123" s="2274"/>
      <c r="D123" s="2274"/>
      <c r="E123" s="2274"/>
      <c r="F123" s="2274"/>
      <c r="G123" s="2274"/>
      <c r="H123" s="2274"/>
      <c r="I123" s="2274"/>
      <c r="J123" s="2274"/>
      <c r="K123" s="2274"/>
      <c r="L123" s="2274"/>
      <c r="M123" s="2274"/>
      <c r="N123" s="2274"/>
      <c r="O123" s="2274"/>
      <c r="P123" s="2274"/>
      <c r="Q123" s="2274"/>
      <c r="R123" s="2274"/>
      <c r="S123" s="2274"/>
      <c r="T123" s="2274"/>
      <c r="U123" s="2274"/>
      <c r="V123" s="2274"/>
      <c r="W123" s="2274"/>
      <c r="X123" s="2274"/>
      <c r="Y123" s="2274"/>
      <c r="Z123" s="2274"/>
      <c r="AA123" s="2274"/>
      <c r="AB123" s="2274"/>
      <c r="AC123" s="2274"/>
      <c r="AD123" s="2274"/>
      <c r="AE123" s="2274"/>
      <c r="AF123" s="2244">
        <f t="shared" si="17"/>
        <v>0</v>
      </c>
      <c r="AG123" s="2211"/>
    </row>
    <row r="124" spans="2:33">
      <c r="B124" s="453"/>
      <c r="C124" s="2274"/>
      <c r="D124" s="2274"/>
      <c r="E124" s="2274"/>
      <c r="F124" s="2274"/>
      <c r="G124" s="2274"/>
      <c r="H124" s="2274"/>
      <c r="I124" s="2274"/>
      <c r="J124" s="2274"/>
      <c r="K124" s="2274"/>
      <c r="L124" s="2274"/>
      <c r="M124" s="2274"/>
      <c r="N124" s="2274"/>
      <c r="O124" s="2274"/>
      <c r="P124" s="2274"/>
      <c r="Q124" s="2274"/>
      <c r="R124" s="2274"/>
      <c r="S124" s="2274"/>
      <c r="T124" s="2274"/>
      <c r="U124" s="2274"/>
      <c r="V124" s="2274"/>
      <c r="W124" s="2274"/>
      <c r="X124" s="2274"/>
      <c r="Y124" s="2274"/>
      <c r="Z124" s="2274"/>
      <c r="AA124" s="2274"/>
      <c r="AB124" s="2274"/>
      <c r="AC124" s="2274"/>
      <c r="AD124" s="2274"/>
      <c r="AE124" s="2274"/>
      <c r="AF124" s="2244">
        <f t="shared" si="17"/>
        <v>0</v>
      </c>
      <c r="AG124" s="2211"/>
    </row>
    <row r="125" spans="2:33">
      <c r="B125" s="453"/>
      <c r="C125" s="2274"/>
      <c r="D125" s="2274"/>
      <c r="E125" s="2274"/>
      <c r="F125" s="2274"/>
      <c r="G125" s="2274"/>
      <c r="H125" s="2274"/>
      <c r="I125" s="2274"/>
      <c r="J125" s="2274"/>
      <c r="K125" s="2274"/>
      <c r="L125" s="2274"/>
      <c r="M125" s="2274"/>
      <c r="N125" s="2274"/>
      <c r="O125" s="2274"/>
      <c r="P125" s="2274"/>
      <c r="Q125" s="2274"/>
      <c r="R125" s="2274"/>
      <c r="S125" s="2274"/>
      <c r="T125" s="2274"/>
      <c r="U125" s="2274"/>
      <c r="V125" s="2274"/>
      <c r="W125" s="2274"/>
      <c r="X125" s="2274"/>
      <c r="Y125" s="2274"/>
      <c r="Z125" s="2274"/>
      <c r="AA125" s="2274"/>
      <c r="AB125" s="2274"/>
      <c r="AC125" s="2274"/>
      <c r="AD125" s="2274"/>
      <c r="AE125" s="2274"/>
      <c r="AF125" s="2244">
        <f t="shared" si="17"/>
        <v>0</v>
      </c>
      <c r="AG125" s="2211"/>
    </row>
    <row r="126" spans="2:33">
      <c r="B126" s="2237"/>
      <c r="C126" s="2274"/>
      <c r="D126" s="2274"/>
      <c r="E126" s="2274"/>
      <c r="F126" s="2274"/>
      <c r="G126" s="2274"/>
      <c r="H126" s="2274"/>
      <c r="I126" s="2274"/>
      <c r="J126" s="2274"/>
      <c r="K126" s="2274"/>
      <c r="L126" s="2274"/>
      <c r="M126" s="2274"/>
      <c r="N126" s="2274"/>
      <c r="O126" s="2274"/>
      <c r="P126" s="2274"/>
      <c r="Q126" s="2274"/>
      <c r="R126" s="2274"/>
      <c r="S126" s="2274"/>
      <c r="T126" s="2274"/>
      <c r="U126" s="2274"/>
      <c r="V126" s="2274"/>
      <c r="W126" s="2274"/>
      <c r="X126" s="2274"/>
      <c r="Y126" s="2274"/>
      <c r="Z126" s="2274"/>
      <c r="AA126" s="2274"/>
      <c r="AB126" s="2274"/>
      <c r="AC126" s="2274"/>
      <c r="AD126" s="2274"/>
      <c r="AE126" s="2274"/>
      <c r="AF126" s="2244">
        <f t="shared" si="17"/>
        <v>0</v>
      </c>
      <c r="AG126" s="2211"/>
    </row>
    <row r="127" spans="2:33">
      <c r="B127" s="2237"/>
      <c r="C127" s="2274"/>
      <c r="D127" s="2274"/>
      <c r="E127" s="2274"/>
      <c r="F127" s="2274"/>
      <c r="G127" s="2274"/>
      <c r="H127" s="2274"/>
      <c r="I127" s="2274"/>
      <c r="J127" s="2274"/>
      <c r="K127" s="2274"/>
      <c r="L127" s="2274"/>
      <c r="M127" s="2274"/>
      <c r="N127" s="2274"/>
      <c r="O127" s="2274"/>
      <c r="P127" s="2274"/>
      <c r="Q127" s="2274"/>
      <c r="R127" s="2274"/>
      <c r="S127" s="2274"/>
      <c r="T127" s="2274"/>
      <c r="U127" s="2274"/>
      <c r="V127" s="2274"/>
      <c r="W127" s="2274"/>
      <c r="X127" s="2274"/>
      <c r="Y127" s="2274"/>
      <c r="Z127" s="2274"/>
      <c r="AA127" s="2274"/>
      <c r="AB127" s="2274"/>
      <c r="AC127" s="2274"/>
      <c r="AD127" s="2274"/>
      <c r="AE127" s="2274"/>
      <c r="AF127" s="2244">
        <f t="shared" si="17"/>
        <v>0</v>
      </c>
      <c r="AG127" s="2211"/>
    </row>
    <row r="128" spans="2:33">
      <c r="B128" s="2237"/>
      <c r="C128" s="2274"/>
      <c r="D128" s="2274"/>
      <c r="E128" s="2274"/>
      <c r="F128" s="2274"/>
      <c r="G128" s="2274"/>
      <c r="H128" s="2274"/>
      <c r="I128" s="2274"/>
      <c r="J128" s="2274"/>
      <c r="K128" s="2274"/>
      <c r="L128" s="2274"/>
      <c r="M128" s="2274"/>
      <c r="N128" s="2274"/>
      <c r="O128" s="2274"/>
      <c r="P128" s="2274"/>
      <c r="Q128" s="2274"/>
      <c r="R128" s="2274"/>
      <c r="S128" s="2274"/>
      <c r="T128" s="2274"/>
      <c r="U128" s="2274"/>
      <c r="V128" s="2274"/>
      <c r="W128" s="2274"/>
      <c r="X128" s="2274"/>
      <c r="Y128" s="2274"/>
      <c r="Z128" s="2274"/>
      <c r="AA128" s="2274"/>
      <c r="AB128" s="2274"/>
      <c r="AC128" s="2274"/>
      <c r="AD128" s="2274"/>
      <c r="AE128" s="2274"/>
      <c r="AF128" s="2244">
        <f t="shared" si="17"/>
        <v>0</v>
      </c>
      <c r="AG128" s="2211"/>
    </row>
    <row r="129" spans="2:33">
      <c r="B129" s="2237"/>
      <c r="C129" s="2274"/>
      <c r="D129" s="2274"/>
      <c r="E129" s="2274"/>
      <c r="F129" s="2274"/>
      <c r="G129" s="2274"/>
      <c r="H129" s="2274"/>
      <c r="I129" s="2274"/>
      <c r="J129" s="2274"/>
      <c r="K129" s="2274"/>
      <c r="L129" s="2274"/>
      <c r="M129" s="2274"/>
      <c r="N129" s="2274"/>
      <c r="O129" s="2274"/>
      <c r="P129" s="2274"/>
      <c r="Q129" s="2274"/>
      <c r="R129" s="2274"/>
      <c r="S129" s="2274"/>
      <c r="T129" s="2274"/>
      <c r="U129" s="2274"/>
      <c r="V129" s="2274"/>
      <c r="W129" s="2274"/>
      <c r="X129" s="2274"/>
      <c r="Y129" s="2274"/>
      <c r="Z129" s="2274"/>
      <c r="AA129" s="2274"/>
      <c r="AB129" s="2274"/>
      <c r="AC129" s="2274"/>
      <c r="AD129" s="2274"/>
      <c r="AE129" s="2274"/>
      <c r="AF129" s="2244">
        <f t="shared" si="17"/>
        <v>0</v>
      </c>
      <c r="AG129" s="2211"/>
    </row>
    <row r="130" spans="2:33">
      <c r="B130" s="2237"/>
      <c r="C130" s="2274"/>
      <c r="D130" s="2274"/>
      <c r="E130" s="2274"/>
      <c r="F130" s="2274"/>
      <c r="G130" s="2274"/>
      <c r="H130" s="2274"/>
      <c r="I130" s="2274"/>
      <c r="J130" s="2274"/>
      <c r="K130" s="2274"/>
      <c r="L130" s="2274"/>
      <c r="M130" s="2274"/>
      <c r="N130" s="2274"/>
      <c r="O130" s="2274"/>
      <c r="P130" s="2274"/>
      <c r="Q130" s="2274"/>
      <c r="R130" s="2274"/>
      <c r="S130" s="2274"/>
      <c r="T130" s="2274"/>
      <c r="U130" s="2274"/>
      <c r="V130" s="2274"/>
      <c r="W130" s="2274"/>
      <c r="X130" s="2274"/>
      <c r="Y130" s="2274"/>
      <c r="Z130" s="2274"/>
      <c r="AA130" s="2274"/>
      <c r="AB130" s="2274"/>
      <c r="AC130" s="2274"/>
      <c r="AD130" s="2274"/>
      <c r="AE130" s="2274"/>
      <c r="AF130" s="2244">
        <f t="shared" si="17"/>
        <v>0</v>
      </c>
      <c r="AG130" s="2211"/>
    </row>
    <row r="131" spans="2:33">
      <c r="B131" s="2237"/>
      <c r="C131" s="2274"/>
      <c r="D131" s="2274"/>
      <c r="E131" s="2274"/>
      <c r="F131" s="2274"/>
      <c r="G131" s="2274"/>
      <c r="H131" s="2274"/>
      <c r="I131" s="2274"/>
      <c r="J131" s="2274"/>
      <c r="K131" s="2274"/>
      <c r="L131" s="2274"/>
      <c r="M131" s="2274"/>
      <c r="N131" s="2274"/>
      <c r="O131" s="2274"/>
      <c r="P131" s="2274"/>
      <c r="Q131" s="2274"/>
      <c r="R131" s="2274"/>
      <c r="S131" s="2274"/>
      <c r="T131" s="2274"/>
      <c r="U131" s="2274"/>
      <c r="V131" s="2274"/>
      <c r="W131" s="2274"/>
      <c r="X131" s="2274"/>
      <c r="Y131" s="2274"/>
      <c r="Z131" s="2274"/>
      <c r="AA131" s="2274"/>
      <c r="AB131" s="2274"/>
      <c r="AC131" s="2274"/>
      <c r="AD131" s="2274"/>
      <c r="AE131" s="2274"/>
      <c r="AF131" s="2244">
        <f t="shared" si="17"/>
        <v>0</v>
      </c>
      <c r="AG131" s="2211"/>
    </row>
    <row r="132" spans="2:33">
      <c r="B132" s="2237"/>
      <c r="C132" s="2274"/>
      <c r="D132" s="2274"/>
      <c r="E132" s="2274"/>
      <c r="F132" s="2274"/>
      <c r="G132" s="2274"/>
      <c r="H132" s="2274"/>
      <c r="I132" s="2274"/>
      <c r="J132" s="2274"/>
      <c r="K132" s="2274"/>
      <c r="L132" s="2274"/>
      <c r="M132" s="2274"/>
      <c r="N132" s="2274"/>
      <c r="O132" s="2274"/>
      <c r="P132" s="2274"/>
      <c r="Q132" s="2274"/>
      <c r="R132" s="2274"/>
      <c r="S132" s="2274"/>
      <c r="T132" s="2274"/>
      <c r="U132" s="2274"/>
      <c r="V132" s="2274"/>
      <c r="W132" s="2274"/>
      <c r="X132" s="2274"/>
      <c r="Y132" s="2274"/>
      <c r="Z132" s="2274"/>
      <c r="AA132" s="2274"/>
      <c r="AB132" s="2274"/>
      <c r="AC132" s="2274"/>
      <c r="AD132" s="2274"/>
      <c r="AE132" s="2274"/>
      <c r="AF132" s="2244">
        <f t="shared" si="17"/>
        <v>0</v>
      </c>
      <c r="AG132" s="2211"/>
    </row>
    <row r="133" spans="2:33">
      <c r="B133" s="2237"/>
      <c r="C133" s="2274"/>
      <c r="D133" s="2274"/>
      <c r="E133" s="2274"/>
      <c r="F133" s="2274"/>
      <c r="G133" s="2274"/>
      <c r="H133" s="2274"/>
      <c r="I133" s="2274"/>
      <c r="J133" s="2274"/>
      <c r="K133" s="2274"/>
      <c r="L133" s="2274"/>
      <c r="M133" s="2274"/>
      <c r="N133" s="2274"/>
      <c r="O133" s="2274"/>
      <c r="P133" s="2274"/>
      <c r="Q133" s="2274"/>
      <c r="R133" s="2274"/>
      <c r="S133" s="2274"/>
      <c r="T133" s="2274"/>
      <c r="U133" s="2274"/>
      <c r="V133" s="2274"/>
      <c r="W133" s="2274"/>
      <c r="X133" s="2274"/>
      <c r="Y133" s="2274"/>
      <c r="Z133" s="2274"/>
      <c r="AA133" s="2274"/>
      <c r="AB133" s="2274"/>
      <c r="AC133" s="2274"/>
      <c r="AD133" s="2274"/>
      <c r="AE133" s="2274"/>
      <c r="AF133" s="2244"/>
      <c r="AG133" s="2211"/>
    </row>
    <row r="134" spans="2:33">
      <c r="B134" s="2237"/>
      <c r="C134" s="2274"/>
      <c r="D134" s="2274"/>
      <c r="E134" s="2274"/>
      <c r="F134" s="2274"/>
      <c r="G134" s="2274"/>
      <c r="H134" s="2274"/>
      <c r="I134" s="2274"/>
      <c r="J134" s="2274"/>
      <c r="K134" s="2274"/>
      <c r="L134" s="2274"/>
      <c r="M134" s="2274"/>
      <c r="N134" s="2274"/>
      <c r="O134" s="2274"/>
      <c r="P134" s="2274"/>
      <c r="Q134" s="2274"/>
      <c r="R134" s="2274"/>
      <c r="S134" s="2274"/>
      <c r="T134" s="2274"/>
      <c r="U134" s="2274"/>
      <c r="V134" s="2274"/>
      <c r="W134" s="2274"/>
      <c r="X134" s="2274"/>
      <c r="Y134" s="2274"/>
      <c r="Z134" s="2274"/>
      <c r="AA134" s="2274"/>
      <c r="AB134" s="2274"/>
      <c r="AC134" s="2274"/>
      <c r="AD134" s="2274"/>
      <c r="AE134" s="2274"/>
      <c r="AF134" s="2244"/>
      <c r="AG134" s="2211"/>
    </row>
    <row r="135" spans="2:33" ht="13.5" customHeight="1">
      <c r="B135" s="2237"/>
      <c r="C135" s="2274"/>
      <c r="D135" s="2274"/>
      <c r="E135" s="2274"/>
      <c r="F135" s="2274"/>
      <c r="G135" s="2274"/>
      <c r="H135" s="2274"/>
      <c r="I135" s="2274"/>
      <c r="J135" s="2274"/>
      <c r="K135" s="2274"/>
      <c r="L135" s="2274"/>
      <c r="M135" s="2274"/>
      <c r="N135" s="2274"/>
      <c r="O135" s="2274"/>
      <c r="P135" s="2274"/>
      <c r="Q135" s="2274"/>
      <c r="R135" s="2274"/>
      <c r="S135" s="2274"/>
      <c r="T135" s="2274"/>
      <c r="U135" s="2274"/>
      <c r="V135" s="2274"/>
      <c r="W135" s="2274"/>
      <c r="X135" s="2274"/>
      <c r="Y135" s="2274"/>
      <c r="Z135" s="2274"/>
      <c r="AA135" s="2274"/>
      <c r="AB135" s="2274"/>
      <c r="AC135" s="2274"/>
      <c r="AD135" s="2274"/>
      <c r="AE135" s="2274"/>
      <c r="AF135" s="2244">
        <f t="shared" si="17"/>
        <v>0</v>
      </c>
      <c r="AG135" s="2211"/>
    </row>
    <row r="136" spans="2:33" ht="13.5" customHeight="1">
      <c r="B136" s="2237"/>
      <c r="C136" s="2274"/>
      <c r="D136" s="2274"/>
      <c r="E136" s="2274"/>
      <c r="F136" s="2274"/>
      <c r="G136" s="2274"/>
      <c r="H136" s="2274"/>
      <c r="I136" s="2274"/>
      <c r="J136" s="2274"/>
      <c r="K136" s="2274"/>
      <c r="L136" s="2274"/>
      <c r="M136" s="2274"/>
      <c r="N136" s="2274"/>
      <c r="O136" s="2274"/>
      <c r="P136" s="2274"/>
      <c r="Q136" s="2274"/>
      <c r="R136" s="2274"/>
      <c r="S136" s="2274"/>
      <c r="T136" s="2274"/>
      <c r="U136" s="2274"/>
      <c r="V136" s="2274"/>
      <c r="W136" s="2274"/>
      <c r="X136" s="2274"/>
      <c r="Y136" s="2274"/>
      <c r="Z136" s="2274"/>
      <c r="AA136" s="2274"/>
      <c r="AB136" s="2274"/>
      <c r="AC136" s="2274"/>
      <c r="AD136" s="2274"/>
      <c r="AE136" s="2274"/>
      <c r="AF136" s="2244">
        <f t="shared" si="17"/>
        <v>0</v>
      </c>
      <c r="AG136" s="2211"/>
    </row>
    <row r="137" spans="2:33" ht="13.5" customHeight="1">
      <c r="B137" s="2237"/>
      <c r="C137" s="2274"/>
      <c r="D137" s="2274"/>
      <c r="E137" s="2274"/>
      <c r="F137" s="2274"/>
      <c r="G137" s="2274"/>
      <c r="H137" s="2274"/>
      <c r="I137" s="2274"/>
      <c r="J137" s="2274"/>
      <c r="K137" s="2274"/>
      <c r="L137" s="2274"/>
      <c r="M137" s="2274"/>
      <c r="N137" s="2274"/>
      <c r="O137" s="2274"/>
      <c r="P137" s="2274"/>
      <c r="Q137" s="2274"/>
      <c r="R137" s="2274"/>
      <c r="S137" s="2274"/>
      <c r="T137" s="2274"/>
      <c r="U137" s="2274"/>
      <c r="V137" s="2274"/>
      <c r="W137" s="2274"/>
      <c r="X137" s="2274"/>
      <c r="Y137" s="2274"/>
      <c r="Z137" s="2274"/>
      <c r="AA137" s="2274"/>
      <c r="AB137" s="2274"/>
      <c r="AC137" s="2274"/>
      <c r="AD137" s="2274"/>
      <c r="AE137" s="2274"/>
      <c r="AF137" s="2244">
        <f t="shared" si="17"/>
        <v>0</v>
      </c>
      <c r="AG137" s="2211"/>
    </row>
    <row r="138" spans="2:33">
      <c r="B138" s="2237"/>
      <c r="C138" s="2274"/>
      <c r="D138" s="2274"/>
      <c r="E138" s="2274"/>
      <c r="F138" s="2274"/>
      <c r="G138" s="2274"/>
      <c r="H138" s="2274"/>
      <c r="I138" s="2274"/>
      <c r="J138" s="2274"/>
      <c r="K138" s="2274"/>
      <c r="L138" s="2274"/>
      <c r="M138" s="2274"/>
      <c r="N138" s="2274"/>
      <c r="O138" s="2274"/>
      <c r="P138" s="2274"/>
      <c r="Q138" s="2274"/>
      <c r="R138" s="2274"/>
      <c r="S138" s="2274"/>
      <c r="T138" s="2274"/>
      <c r="U138" s="2274"/>
      <c r="V138" s="2274"/>
      <c r="W138" s="2274"/>
      <c r="X138" s="2274"/>
      <c r="Y138" s="2274"/>
      <c r="Z138" s="2274"/>
      <c r="AA138" s="2274"/>
      <c r="AB138" s="2274"/>
      <c r="AC138" s="2274"/>
      <c r="AD138" s="2274"/>
      <c r="AE138" s="2274"/>
      <c r="AF138" s="2244">
        <f t="shared" si="17"/>
        <v>0</v>
      </c>
      <c r="AG138" s="2211"/>
    </row>
    <row r="139" spans="2:33">
      <c r="B139" s="2237"/>
      <c r="C139" s="2274"/>
      <c r="D139" s="2274"/>
      <c r="E139" s="2274"/>
      <c r="F139" s="2274"/>
      <c r="G139" s="2274"/>
      <c r="H139" s="2274"/>
      <c r="I139" s="2274"/>
      <c r="J139" s="2274"/>
      <c r="K139" s="2274"/>
      <c r="L139" s="2274"/>
      <c r="M139" s="2274"/>
      <c r="N139" s="2274"/>
      <c r="O139" s="2274"/>
      <c r="P139" s="2274"/>
      <c r="Q139" s="2274"/>
      <c r="R139" s="2274"/>
      <c r="S139" s="2274"/>
      <c r="T139" s="2274"/>
      <c r="U139" s="2274"/>
      <c r="V139" s="2274"/>
      <c r="W139" s="2274"/>
      <c r="X139" s="2274"/>
      <c r="Y139" s="2274"/>
      <c r="Z139" s="2274"/>
      <c r="AA139" s="2274"/>
      <c r="AB139" s="2274"/>
      <c r="AC139" s="2274"/>
      <c r="AD139" s="2274"/>
      <c r="AE139" s="2274"/>
      <c r="AF139" s="2244">
        <f t="shared" si="17"/>
        <v>0</v>
      </c>
      <c r="AG139" s="2211"/>
    </row>
    <row r="140" spans="2:33">
      <c r="B140" s="2237"/>
      <c r="C140" s="2274"/>
      <c r="D140" s="2274"/>
      <c r="E140" s="2274"/>
      <c r="F140" s="2274"/>
      <c r="G140" s="2274"/>
      <c r="H140" s="2274"/>
      <c r="I140" s="2274"/>
      <c r="J140" s="2274"/>
      <c r="K140" s="2274"/>
      <c r="L140" s="2274"/>
      <c r="M140" s="2274"/>
      <c r="N140" s="2274"/>
      <c r="O140" s="2274"/>
      <c r="P140" s="2274"/>
      <c r="Q140" s="2274"/>
      <c r="R140" s="2274"/>
      <c r="S140" s="2274"/>
      <c r="T140" s="2274"/>
      <c r="U140" s="2274"/>
      <c r="V140" s="2274"/>
      <c r="W140" s="2274"/>
      <c r="X140" s="2274"/>
      <c r="Y140" s="2274"/>
      <c r="Z140" s="2274"/>
      <c r="AA140" s="2274"/>
      <c r="AB140" s="2274"/>
      <c r="AC140" s="2274"/>
      <c r="AD140" s="2274"/>
      <c r="AE140" s="2274"/>
      <c r="AF140" s="2244">
        <f t="shared" si="17"/>
        <v>0</v>
      </c>
      <c r="AG140" s="2211"/>
    </row>
    <row r="141" spans="2:33">
      <c r="B141" s="2237"/>
      <c r="C141" s="2274"/>
      <c r="D141" s="2274"/>
      <c r="E141" s="2274"/>
      <c r="F141" s="2274"/>
      <c r="G141" s="2274"/>
      <c r="H141" s="2274"/>
      <c r="I141" s="2274"/>
      <c r="J141" s="2274"/>
      <c r="K141" s="2274"/>
      <c r="L141" s="2274"/>
      <c r="M141" s="2274"/>
      <c r="N141" s="2274"/>
      <c r="O141" s="2274"/>
      <c r="P141" s="2274"/>
      <c r="Q141" s="2274"/>
      <c r="R141" s="2274"/>
      <c r="S141" s="2274"/>
      <c r="T141" s="2274"/>
      <c r="U141" s="2274"/>
      <c r="V141" s="2274"/>
      <c r="W141" s="2274"/>
      <c r="X141" s="2274"/>
      <c r="Y141" s="2274"/>
      <c r="Z141" s="2274"/>
      <c r="AA141" s="2274"/>
      <c r="AB141" s="2274"/>
      <c r="AC141" s="2274"/>
      <c r="AD141" s="2274"/>
      <c r="AE141" s="2274"/>
      <c r="AF141" s="2244">
        <f t="shared" si="17"/>
        <v>0</v>
      </c>
      <c r="AG141" s="2211"/>
    </row>
    <row r="142" spans="2:33">
      <c r="B142" s="2237"/>
      <c r="C142" s="2274"/>
      <c r="D142" s="2274"/>
      <c r="E142" s="2274"/>
      <c r="F142" s="2274"/>
      <c r="G142" s="2274"/>
      <c r="H142" s="2274"/>
      <c r="I142" s="2274"/>
      <c r="J142" s="2274"/>
      <c r="K142" s="2274"/>
      <c r="L142" s="2274"/>
      <c r="M142" s="2274"/>
      <c r="N142" s="2274"/>
      <c r="O142" s="2274"/>
      <c r="P142" s="2274"/>
      <c r="Q142" s="2274"/>
      <c r="R142" s="2274"/>
      <c r="S142" s="2274"/>
      <c r="T142" s="2274"/>
      <c r="U142" s="2274"/>
      <c r="V142" s="2274"/>
      <c r="W142" s="2274"/>
      <c r="X142" s="2274"/>
      <c r="Y142" s="2274"/>
      <c r="Z142" s="2274"/>
      <c r="AA142" s="2274"/>
      <c r="AB142" s="2274"/>
      <c r="AC142" s="2274"/>
      <c r="AD142" s="2274"/>
      <c r="AE142" s="2274"/>
      <c r="AF142" s="2244">
        <f t="shared" si="17"/>
        <v>0</v>
      </c>
      <c r="AG142" s="2211"/>
    </row>
    <row r="143" spans="2:33">
      <c r="B143" s="2237"/>
      <c r="C143" s="2274"/>
      <c r="D143" s="2274"/>
      <c r="E143" s="2274"/>
      <c r="F143" s="2274"/>
      <c r="G143" s="2274"/>
      <c r="H143" s="2274"/>
      <c r="I143" s="2274"/>
      <c r="J143" s="2274"/>
      <c r="K143" s="2274"/>
      <c r="L143" s="2274"/>
      <c r="M143" s="2274"/>
      <c r="N143" s="2274"/>
      <c r="O143" s="2274"/>
      <c r="P143" s="2274"/>
      <c r="Q143" s="2274"/>
      <c r="R143" s="2274"/>
      <c r="S143" s="2274"/>
      <c r="T143" s="2274"/>
      <c r="U143" s="2274"/>
      <c r="V143" s="2274"/>
      <c r="W143" s="2274"/>
      <c r="X143" s="2274"/>
      <c r="Y143" s="2274"/>
      <c r="Z143" s="2274"/>
      <c r="AA143" s="2274"/>
      <c r="AB143" s="2274"/>
      <c r="AC143" s="2274"/>
      <c r="AD143" s="2274"/>
      <c r="AE143" s="2274"/>
      <c r="AF143" s="2244">
        <f t="shared" si="17"/>
        <v>0</v>
      </c>
      <c r="AG143" s="2211"/>
    </row>
    <row r="144" spans="2:33">
      <c r="B144" s="2237"/>
      <c r="C144" s="2274"/>
      <c r="D144" s="2274"/>
      <c r="E144" s="2274"/>
      <c r="F144" s="2274"/>
      <c r="G144" s="2274"/>
      <c r="H144" s="2274"/>
      <c r="I144" s="2274"/>
      <c r="J144" s="2274"/>
      <c r="K144" s="2274"/>
      <c r="L144" s="2274"/>
      <c r="M144" s="2274"/>
      <c r="N144" s="2274"/>
      <c r="O144" s="2274"/>
      <c r="P144" s="2274"/>
      <c r="Q144" s="2274"/>
      <c r="R144" s="2274"/>
      <c r="S144" s="2274"/>
      <c r="T144" s="2274"/>
      <c r="U144" s="2274"/>
      <c r="V144" s="2274"/>
      <c r="W144" s="2274"/>
      <c r="X144" s="2274"/>
      <c r="Y144" s="2274"/>
      <c r="Z144" s="2274"/>
      <c r="AA144" s="2274"/>
      <c r="AB144" s="2274"/>
      <c r="AC144" s="2274"/>
      <c r="AD144" s="2274"/>
      <c r="AE144" s="2274"/>
      <c r="AF144" s="2244">
        <f t="shared" si="17"/>
        <v>0</v>
      </c>
      <c r="AG144" s="2211"/>
    </row>
    <row r="145" spans="2:33">
      <c r="B145" s="2237"/>
      <c r="C145" s="2274"/>
      <c r="D145" s="2274"/>
      <c r="E145" s="2274"/>
      <c r="F145" s="2274"/>
      <c r="G145" s="2274"/>
      <c r="H145" s="2274"/>
      <c r="I145" s="2274"/>
      <c r="J145" s="2274"/>
      <c r="K145" s="2274"/>
      <c r="L145" s="2274"/>
      <c r="M145" s="2274"/>
      <c r="N145" s="2274"/>
      <c r="O145" s="2274"/>
      <c r="P145" s="2274"/>
      <c r="Q145" s="2274"/>
      <c r="R145" s="2274"/>
      <c r="S145" s="2274"/>
      <c r="T145" s="2274"/>
      <c r="U145" s="2274"/>
      <c r="V145" s="2274"/>
      <c r="W145" s="2274"/>
      <c r="X145" s="2274"/>
      <c r="Y145" s="2274"/>
      <c r="Z145" s="2274"/>
      <c r="AA145" s="2274"/>
      <c r="AB145" s="2274"/>
      <c r="AC145" s="2274"/>
      <c r="AD145" s="2274"/>
      <c r="AE145" s="2274"/>
      <c r="AF145" s="2244">
        <f t="shared" si="17"/>
        <v>0</v>
      </c>
      <c r="AG145" s="2211"/>
    </row>
    <row r="146" spans="2:33" ht="30" customHeight="1">
      <c r="B146" s="2237"/>
      <c r="C146" s="2274"/>
      <c r="D146" s="2274"/>
      <c r="E146" s="2274"/>
      <c r="F146" s="2274"/>
      <c r="G146" s="2274"/>
      <c r="H146" s="2274"/>
      <c r="I146" s="2274"/>
      <c r="J146" s="2274"/>
      <c r="K146" s="2274"/>
      <c r="L146" s="2274"/>
      <c r="M146" s="2274"/>
      <c r="N146" s="2274"/>
      <c r="O146" s="2274"/>
      <c r="P146" s="2274"/>
      <c r="Q146" s="2274"/>
      <c r="R146" s="2274"/>
      <c r="S146" s="2274"/>
      <c r="T146" s="2274"/>
      <c r="U146" s="2274"/>
      <c r="V146" s="2274"/>
      <c r="W146" s="2274"/>
      <c r="X146" s="2274"/>
      <c r="Y146" s="2274"/>
      <c r="Z146" s="2274"/>
      <c r="AA146" s="2274"/>
      <c r="AB146" s="2274"/>
      <c r="AC146" s="2274"/>
      <c r="AD146" s="2274"/>
      <c r="AE146" s="2274"/>
      <c r="AF146" s="2244">
        <f t="shared" si="17"/>
        <v>0</v>
      </c>
      <c r="AG146" s="2211"/>
    </row>
    <row r="147" spans="2:33">
      <c r="B147" s="2237"/>
      <c r="C147" s="2274"/>
      <c r="D147" s="2274"/>
      <c r="E147" s="2274"/>
      <c r="F147" s="2274"/>
      <c r="G147" s="2274"/>
      <c r="H147" s="2274"/>
      <c r="I147" s="2274"/>
      <c r="J147" s="2274"/>
      <c r="K147" s="2274"/>
      <c r="L147" s="2274"/>
      <c r="M147" s="2274"/>
      <c r="N147" s="2274"/>
      <c r="O147" s="2274"/>
      <c r="P147" s="2274"/>
      <c r="Q147" s="2274"/>
      <c r="R147" s="2274"/>
      <c r="S147" s="2274"/>
      <c r="T147" s="2274"/>
      <c r="U147" s="2274"/>
      <c r="V147" s="2274"/>
      <c r="W147" s="2274"/>
      <c r="X147" s="2274"/>
      <c r="Y147" s="2274"/>
      <c r="Z147" s="2274"/>
      <c r="AA147" s="2274"/>
      <c r="AB147" s="2274"/>
      <c r="AC147" s="2274"/>
      <c r="AD147" s="2274"/>
      <c r="AE147" s="2274"/>
      <c r="AF147" s="2244">
        <f t="shared" si="17"/>
        <v>0</v>
      </c>
      <c r="AG147" s="2211"/>
    </row>
    <row r="148" spans="2:33">
      <c r="B148" s="2237"/>
      <c r="C148" s="2274"/>
      <c r="D148" s="2274"/>
      <c r="E148" s="2274"/>
      <c r="F148" s="2274"/>
      <c r="G148" s="2274"/>
      <c r="H148" s="2274"/>
      <c r="I148" s="2274"/>
      <c r="J148" s="2274"/>
      <c r="K148" s="2274"/>
      <c r="L148" s="2274"/>
      <c r="M148" s="2274"/>
      <c r="N148" s="2274"/>
      <c r="O148" s="2274"/>
      <c r="P148" s="2274"/>
      <c r="Q148" s="2274"/>
      <c r="R148" s="2274"/>
      <c r="S148" s="2274"/>
      <c r="T148" s="2274"/>
      <c r="U148" s="2274"/>
      <c r="V148" s="2274"/>
      <c r="W148" s="2274"/>
      <c r="X148" s="2274"/>
      <c r="Y148" s="2274"/>
      <c r="Z148" s="2274"/>
      <c r="AA148" s="2274"/>
      <c r="AB148" s="2274"/>
      <c r="AC148" s="2274"/>
      <c r="AD148" s="2274"/>
      <c r="AE148" s="2274"/>
      <c r="AF148" s="2244">
        <f t="shared" si="17"/>
        <v>0</v>
      </c>
      <c r="AG148" s="2211"/>
    </row>
    <row r="149" spans="2:33">
      <c r="B149" s="2237"/>
      <c r="C149" s="2274"/>
      <c r="D149" s="2274"/>
      <c r="E149" s="2274"/>
      <c r="F149" s="2274"/>
      <c r="G149" s="2274"/>
      <c r="H149" s="2274"/>
      <c r="I149" s="2274"/>
      <c r="J149" s="2274"/>
      <c r="K149" s="2274"/>
      <c r="L149" s="2274"/>
      <c r="M149" s="2274"/>
      <c r="N149" s="2274"/>
      <c r="O149" s="2274"/>
      <c r="P149" s="2274"/>
      <c r="Q149" s="2274"/>
      <c r="R149" s="2274"/>
      <c r="S149" s="2274"/>
      <c r="T149" s="2274"/>
      <c r="U149" s="2274"/>
      <c r="V149" s="2274"/>
      <c r="W149" s="2274"/>
      <c r="X149" s="2274"/>
      <c r="Y149" s="2274"/>
      <c r="Z149" s="2274"/>
      <c r="AA149" s="2274"/>
      <c r="AB149" s="2274"/>
      <c r="AC149" s="2274"/>
      <c r="AD149" s="2274"/>
      <c r="AE149" s="2274"/>
      <c r="AF149" s="2244">
        <f t="shared" si="17"/>
        <v>0</v>
      </c>
      <c r="AG149" s="2211"/>
    </row>
    <row r="150" spans="2:33">
      <c r="B150" s="2237"/>
      <c r="C150" s="2274"/>
      <c r="D150" s="2274"/>
      <c r="E150" s="2274"/>
      <c r="F150" s="2274"/>
      <c r="G150" s="2274"/>
      <c r="H150" s="2274"/>
      <c r="I150" s="2274"/>
      <c r="J150" s="2274"/>
      <c r="K150" s="2274"/>
      <c r="L150" s="2274"/>
      <c r="M150" s="2274"/>
      <c r="N150" s="2274"/>
      <c r="O150" s="2274"/>
      <c r="P150" s="2274"/>
      <c r="Q150" s="2274"/>
      <c r="R150" s="2274"/>
      <c r="S150" s="2274"/>
      <c r="T150" s="2274"/>
      <c r="U150" s="2274"/>
      <c r="V150" s="2274"/>
      <c r="W150" s="2274"/>
      <c r="X150" s="2274"/>
      <c r="Y150" s="2274"/>
      <c r="Z150" s="2274"/>
      <c r="AA150" s="2274"/>
      <c r="AB150" s="2274"/>
      <c r="AC150" s="2274"/>
      <c r="AD150" s="2274"/>
      <c r="AE150" s="2274"/>
      <c r="AF150" s="2244">
        <f t="shared" si="17"/>
        <v>0</v>
      </c>
      <c r="AG150" s="2211"/>
    </row>
    <row r="151" spans="2:33">
      <c r="B151" s="2237"/>
      <c r="C151" s="2274"/>
      <c r="D151" s="2274"/>
      <c r="E151" s="2274"/>
      <c r="F151" s="2274"/>
      <c r="G151" s="2274"/>
      <c r="H151" s="2274"/>
      <c r="I151" s="2274"/>
      <c r="J151" s="2274"/>
      <c r="K151" s="2274"/>
      <c r="L151" s="2274"/>
      <c r="M151" s="2274"/>
      <c r="N151" s="2274"/>
      <c r="O151" s="2274"/>
      <c r="P151" s="2274"/>
      <c r="Q151" s="2274"/>
      <c r="R151" s="2274"/>
      <c r="S151" s="2274"/>
      <c r="T151" s="2274"/>
      <c r="U151" s="2274"/>
      <c r="V151" s="2274"/>
      <c r="W151" s="2274"/>
      <c r="X151" s="2274"/>
      <c r="Y151" s="2274"/>
      <c r="Z151" s="2274"/>
      <c r="AA151" s="2274"/>
      <c r="AB151" s="2274"/>
      <c r="AC151" s="2274"/>
      <c r="AD151" s="2274"/>
      <c r="AE151" s="2274"/>
      <c r="AF151" s="2244">
        <f t="shared" si="17"/>
        <v>0</v>
      </c>
      <c r="AG151" s="2211"/>
    </row>
    <row r="152" spans="2:33" ht="15.75" customHeight="1">
      <c r="B152" s="2237"/>
      <c r="C152" s="2274"/>
      <c r="D152" s="2274"/>
      <c r="E152" s="2274"/>
      <c r="F152" s="2274"/>
      <c r="G152" s="2274"/>
      <c r="H152" s="2274"/>
      <c r="I152" s="2274"/>
      <c r="J152" s="2274"/>
      <c r="K152" s="2274"/>
      <c r="L152" s="2274"/>
      <c r="M152" s="2274"/>
      <c r="N152" s="2274"/>
      <c r="O152" s="2274"/>
      <c r="P152" s="2274"/>
      <c r="Q152" s="2274"/>
      <c r="R152" s="2274"/>
      <c r="S152" s="2274"/>
      <c r="T152" s="2274"/>
      <c r="U152" s="2274"/>
      <c r="V152" s="2274"/>
      <c r="W152" s="2274"/>
      <c r="X152" s="2274"/>
      <c r="Y152" s="2274"/>
      <c r="Z152" s="2274"/>
      <c r="AA152" s="2274"/>
      <c r="AB152" s="2274"/>
      <c r="AC152" s="2274"/>
      <c r="AD152" s="2274"/>
      <c r="AE152" s="2274"/>
      <c r="AF152" s="2244">
        <f t="shared" si="17"/>
        <v>0</v>
      </c>
      <c r="AG152" s="2211"/>
    </row>
    <row r="153" spans="2:33">
      <c r="B153" s="2237"/>
      <c r="C153" s="2274"/>
      <c r="D153" s="2274"/>
      <c r="E153" s="2274"/>
      <c r="F153" s="2274"/>
      <c r="G153" s="2274"/>
      <c r="H153" s="2274"/>
      <c r="I153" s="2274"/>
      <c r="J153" s="2274"/>
      <c r="K153" s="2274"/>
      <c r="L153" s="2274"/>
      <c r="M153" s="2274"/>
      <c r="N153" s="2274"/>
      <c r="O153" s="2274"/>
      <c r="P153" s="2274"/>
      <c r="Q153" s="2274"/>
      <c r="R153" s="2274"/>
      <c r="S153" s="2274"/>
      <c r="T153" s="2274"/>
      <c r="U153" s="2274"/>
      <c r="V153" s="2274"/>
      <c r="W153" s="2274"/>
      <c r="X153" s="2274"/>
      <c r="Y153" s="2274"/>
      <c r="Z153" s="2274"/>
      <c r="AA153" s="2274"/>
      <c r="AB153" s="2274"/>
      <c r="AC153" s="2274"/>
      <c r="AD153" s="2274"/>
      <c r="AE153" s="2274"/>
      <c r="AF153" s="2244">
        <f t="shared" si="17"/>
        <v>0</v>
      </c>
      <c r="AG153" s="2211"/>
    </row>
    <row r="154" spans="2:33">
      <c r="B154" s="2237"/>
      <c r="C154" s="2274"/>
      <c r="D154" s="2274"/>
      <c r="E154" s="2274"/>
      <c r="F154" s="2274"/>
      <c r="G154" s="2274"/>
      <c r="H154" s="2274"/>
      <c r="I154" s="2274"/>
      <c r="J154" s="2274"/>
      <c r="K154" s="2274"/>
      <c r="L154" s="2274"/>
      <c r="M154" s="2274"/>
      <c r="N154" s="2274"/>
      <c r="O154" s="2274"/>
      <c r="P154" s="2274"/>
      <c r="Q154" s="2274"/>
      <c r="R154" s="2274"/>
      <c r="S154" s="2274"/>
      <c r="T154" s="2274"/>
      <c r="U154" s="2274"/>
      <c r="V154" s="2274"/>
      <c r="W154" s="2274"/>
      <c r="X154" s="2274"/>
      <c r="Y154" s="2274"/>
      <c r="Z154" s="2274"/>
      <c r="AA154" s="2274"/>
      <c r="AB154" s="2274"/>
      <c r="AC154" s="2274"/>
      <c r="AD154" s="2274"/>
      <c r="AE154" s="2274"/>
      <c r="AF154" s="2244">
        <f t="shared" si="17"/>
        <v>0</v>
      </c>
      <c r="AG154" s="2211"/>
    </row>
    <row r="155" spans="2:33">
      <c r="B155" s="2237"/>
      <c r="C155" s="2274"/>
      <c r="D155" s="2274"/>
      <c r="E155" s="2274"/>
      <c r="F155" s="2274"/>
      <c r="G155" s="2274"/>
      <c r="H155" s="2274"/>
      <c r="I155" s="2274"/>
      <c r="J155" s="2274"/>
      <c r="K155" s="2274"/>
      <c r="L155" s="2274"/>
      <c r="M155" s="2274"/>
      <c r="N155" s="2274"/>
      <c r="O155" s="2274"/>
      <c r="P155" s="2274"/>
      <c r="Q155" s="2274"/>
      <c r="R155" s="2274"/>
      <c r="S155" s="2274"/>
      <c r="T155" s="2274"/>
      <c r="U155" s="2274"/>
      <c r="V155" s="2274"/>
      <c r="W155" s="2274"/>
      <c r="X155" s="2274"/>
      <c r="Y155" s="2274"/>
      <c r="Z155" s="2274"/>
      <c r="AA155" s="2274"/>
      <c r="AB155" s="2274"/>
      <c r="AC155" s="2274"/>
      <c r="AD155" s="2274"/>
      <c r="AE155" s="2274"/>
      <c r="AF155" s="2244">
        <f t="shared" si="17"/>
        <v>0</v>
      </c>
      <c r="AG155" s="2211"/>
    </row>
    <row r="156" spans="2:33">
      <c r="B156" s="2237"/>
      <c r="C156" s="2274"/>
      <c r="D156" s="2274"/>
      <c r="E156" s="2274"/>
      <c r="F156" s="2274"/>
      <c r="G156" s="2274"/>
      <c r="H156" s="2274"/>
      <c r="I156" s="2274"/>
      <c r="J156" s="2274"/>
      <c r="K156" s="2274"/>
      <c r="L156" s="2274"/>
      <c r="M156" s="2274"/>
      <c r="N156" s="2274"/>
      <c r="O156" s="2274"/>
      <c r="P156" s="2274"/>
      <c r="Q156" s="2274"/>
      <c r="R156" s="2274"/>
      <c r="S156" s="2274"/>
      <c r="T156" s="2274"/>
      <c r="U156" s="2274"/>
      <c r="V156" s="2274"/>
      <c r="W156" s="2274"/>
      <c r="X156" s="2274"/>
      <c r="Y156" s="2274"/>
      <c r="Z156" s="2274"/>
      <c r="AA156" s="2274"/>
      <c r="AB156" s="2274"/>
      <c r="AC156" s="2274"/>
      <c r="AD156" s="2274"/>
      <c r="AE156" s="2274"/>
      <c r="AF156" s="2244">
        <f t="shared" si="17"/>
        <v>0</v>
      </c>
      <c r="AG156" s="2211"/>
    </row>
    <row r="157" spans="2:33">
      <c r="B157" s="2237"/>
      <c r="C157" s="2274"/>
      <c r="D157" s="2274"/>
      <c r="E157" s="2274"/>
      <c r="F157" s="2274"/>
      <c r="G157" s="2274"/>
      <c r="H157" s="2274"/>
      <c r="I157" s="2274"/>
      <c r="J157" s="2274"/>
      <c r="K157" s="2274"/>
      <c r="L157" s="2274"/>
      <c r="M157" s="2274"/>
      <c r="N157" s="2274"/>
      <c r="O157" s="2274"/>
      <c r="P157" s="2274"/>
      <c r="Q157" s="2274"/>
      <c r="R157" s="2274"/>
      <c r="S157" s="2274"/>
      <c r="T157" s="2274"/>
      <c r="U157" s="2274"/>
      <c r="V157" s="2274"/>
      <c r="W157" s="2274"/>
      <c r="X157" s="2274"/>
      <c r="Y157" s="2274"/>
      <c r="Z157" s="2274"/>
      <c r="AA157" s="2274"/>
      <c r="AB157" s="2274"/>
      <c r="AC157" s="2274"/>
      <c r="AD157" s="2274"/>
      <c r="AE157" s="2274"/>
      <c r="AF157" s="2244">
        <f t="shared" si="17"/>
        <v>0</v>
      </c>
      <c r="AG157" s="2211"/>
    </row>
    <row r="158" spans="2:33">
      <c r="B158" s="2237"/>
      <c r="C158" s="2274"/>
      <c r="D158" s="2274"/>
      <c r="E158" s="2274"/>
      <c r="F158" s="2274"/>
      <c r="G158" s="2274"/>
      <c r="H158" s="2274"/>
      <c r="I158" s="2274"/>
      <c r="J158" s="2274"/>
      <c r="K158" s="2274"/>
      <c r="L158" s="2274"/>
      <c r="M158" s="2274"/>
      <c r="N158" s="2274"/>
      <c r="O158" s="2274"/>
      <c r="P158" s="2274"/>
      <c r="Q158" s="2274"/>
      <c r="R158" s="2274"/>
      <c r="S158" s="2274"/>
      <c r="T158" s="2274"/>
      <c r="U158" s="2274"/>
      <c r="V158" s="2274"/>
      <c r="W158" s="2274"/>
      <c r="X158" s="2274"/>
      <c r="Y158" s="2274"/>
      <c r="Z158" s="2274"/>
      <c r="AA158" s="2274"/>
      <c r="AB158" s="2274"/>
      <c r="AC158" s="2274"/>
      <c r="AD158" s="2274"/>
      <c r="AE158" s="2274"/>
      <c r="AF158" s="2244">
        <f t="shared" si="17"/>
        <v>0</v>
      </c>
      <c r="AG158" s="2211"/>
    </row>
    <row r="159" spans="2:33">
      <c r="B159" s="2237"/>
      <c r="C159" s="2274"/>
      <c r="D159" s="2274"/>
      <c r="E159" s="2274"/>
      <c r="F159" s="2274"/>
      <c r="G159" s="2274"/>
      <c r="H159" s="2274"/>
      <c r="I159" s="2274"/>
      <c r="J159" s="2274"/>
      <c r="K159" s="2274"/>
      <c r="L159" s="2274"/>
      <c r="M159" s="2274"/>
      <c r="N159" s="2274"/>
      <c r="O159" s="2274"/>
      <c r="P159" s="2274"/>
      <c r="Q159" s="2274"/>
      <c r="R159" s="2274"/>
      <c r="S159" s="2274"/>
      <c r="T159" s="2274"/>
      <c r="U159" s="2274"/>
      <c r="V159" s="2274"/>
      <c r="W159" s="2274"/>
      <c r="X159" s="2274"/>
      <c r="Y159" s="2274"/>
      <c r="Z159" s="2274"/>
      <c r="AA159" s="2274"/>
      <c r="AB159" s="2274"/>
      <c r="AC159" s="2274"/>
      <c r="AD159" s="2274"/>
      <c r="AE159" s="2274"/>
      <c r="AF159" s="2244">
        <f t="shared" si="17"/>
        <v>0</v>
      </c>
      <c r="AG159" s="2211"/>
    </row>
    <row r="160" spans="2:33">
      <c r="B160" s="2237"/>
      <c r="C160" s="2274"/>
      <c r="D160" s="2274"/>
      <c r="E160" s="2274"/>
      <c r="F160" s="2274"/>
      <c r="G160" s="2274"/>
      <c r="H160" s="2274"/>
      <c r="I160" s="2274"/>
      <c r="J160" s="2274"/>
      <c r="K160" s="2274"/>
      <c r="L160" s="2274"/>
      <c r="M160" s="2274"/>
      <c r="N160" s="2274"/>
      <c r="O160" s="2274"/>
      <c r="P160" s="2274"/>
      <c r="Q160" s="2274"/>
      <c r="R160" s="2274"/>
      <c r="S160" s="2274"/>
      <c r="T160" s="2274"/>
      <c r="U160" s="2274"/>
      <c r="V160" s="2274"/>
      <c r="W160" s="2274"/>
      <c r="X160" s="2274"/>
      <c r="Y160" s="2274"/>
      <c r="Z160" s="2274"/>
      <c r="AA160" s="2274"/>
      <c r="AB160" s="2274"/>
      <c r="AC160" s="2274"/>
      <c r="AD160" s="2274"/>
      <c r="AE160" s="2274"/>
      <c r="AF160" s="2244">
        <f t="shared" si="17"/>
        <v>0</v>
      </c>
      <c r="AG160" s="2211"/>
    </row>
    <row r="161" spans="1:33">
      <c r="B161" s="2237"/>
      <c r="C161" s="2274"/>
      <c r="D161" s="2274"/>
      <c r="E161" s="2274"/>
      <c r="F161" s="2274"/>
      <c r="G161" s="2274"/>
      <c r="H161" s="2274"/>
      <c r="I161" s="2274"/>
      <c r="J161" s="2274"/>
      <c r="K161" s="2274"/>
      <c r="L161" s="2274"/>
      <c r="M161" s="2274"/>
      <c r="N161" s="2274"/>
      <c r="O161" s="2274"/>
      <c r="P161" s="2274"/>
      <c r="Q161" s="2274"/>
      <c r="R161" s="2274"/>
      <c r="S161" s="2274"/>
      <c r="T161" s="2274"/>
      <c r="U161" s="2274"/>
      <c r="V161" s="2274"/>
      <c r="W161" s="2274"/>
      <c r="X161" s="2274"/>
      <c r="Y161" s="2274"/>
      <c r="Z161" s="2274"/>
      <c r="AA161" s="2274"/>
      <c r="AB161" s="2274"/>
      <c r="AC161" s="2274"/>
      <c r="AD161" s="2274"/>
      <c r="AE161" s="2274"/>
      <c r="AF161" s="2244"/>
      <c r="AG161" s="2211"/>
    </row>
    <row r="162" spans="1:33">
      <c r="B162" s="2237"/>
      <c r="C162" s="2274"/>
      <c r="D162" s="2274"/>
      <c r="E162" s="2274"/>
      <c r="F162" s="2274"/>
      <c r="G162" s="2274"/>
      <c r="H162" s="2274"/>
      <c r="I162" s="2274"/>
      <c r="J162" s="2274"/>
      <c r="K162" s="2274"/>
      <c r="L162" s="2274"/>
      <c r="M162" s="2274"/>
      <c r="N162" s="2274"/>
      <c r="O162" s="2274"/>
      <c r="P162" s="2274"/>
      <c r="Q162" s="2274"/>
      <c r="R162" s="2274"/>
      <c r="S162" s="2274"/>
      <c r="T162" s="2274"/>
      <c r="U162" s="2274"/>
      <c r="V162" s="2274"/>
      <c r="W162" s="2274"/>
      <c r="X162" s="2274"/>
      <c r="Y162" s="2274"/>
      <c r="Z162" s="2274"/>
      <c r="AA162" s="2274"/>
      <c r="AB162" s="2274"/>
      <c r="AC162" s="2274"/>
      <c r="AD162" s="2274"/>
      <c r="AE162" s="2274"/>
      <c r="AF162" s="2244"/>
      <c r="AG162" s="2211"/>
    </row>
    <row r="163" spans="1:33">
      <c r="B163" s="2237"/>
      <c r="C163" s="2274"/>
      <c r="D163" s="2274"/>
      <c r="E163" s="2274"/>
      <c r="F163" s="2274"/>
      <c r="G163" s="2274"/>
      <c r="H163" s="2274"/>
      <c r="I163" s="2274"/>
      <c r="J163" s="2274"/>
      <c r="K163" s="2274"/>
      <c r="L163" s="2274"/>
      <c r="M163" s="2274"/>
      <c r="N163" s="2274"/>
      <c r="O163" s="2274"/>
      <c r="P163" s="2274"/>
      <c r="Q163" s="2274"/>
      <c r="R163" s="2274"/>
      <c r="S163" s="2274"/>
      <c r="T163" s="2274"/>
      <c r="U163" s="2274"/>
      <c r="V163" s="2274"/>
      <c r="W163" s="2274"/>
      <c r="X163" s="2274"/>
      <c r="Y163" s="2274"/>
      <c r="Z163" s="2274"/>
      <c r="AA163" s="2274"/>
      <c r="AB163" s="2274"/>
      <c r="AC163" s="2274"/>
      <c r="AD163" s="2274"/>
      <c r="AE163" s="2274"/>
      <c r="AF163" s="2244">
        <f t="shared" si="17"/>
        <v>0</v>
      </c>
      <c r="AG163" s="2211"/>
    </row>
    <row r="164" spans="1:33">
      <c r="B164" s="2237"/>
      <c r="C164" s="2274"/>
      <c r="D164" s="2274"/>
      <c r="E164" s="2274"/>
      <c r="F164" s="2274"/>
      <c r="G164" s="2274"/>
      <c r="H164" s="2274"/>
      <c r="I164" s="2274"/>
      <c r="J164" s="2274"/>
      <c r="K164" s="2274"/>
      <c r="L164" s="2274"/>
      <c r="M164" s="2274"/>
      <c r="N164" s="2274"/>
      <c r="O164" s="2274"/>
      <c r="P164" s="2274"/>
      <c r="Q164" s="2274"/>
      <c r="R164" s="2274"/>
      <c r="S164" s="2274"/>
      <c r="T164" s="2274"/>
      <c r="U164" s="2274"/>
      <c r="V164" s="2274"/>
      <c r="W164" s="2274"/>
      <c r="X164" s="2274"/>
      <c r="Y164" s="2274"/>
      <c r="Z164" s="2274"/>
      <c r="AA164" s="2274"/>
      <c r="AB164" s="2274"/>
      <c r="AC164" s="2274"/>
      <c r="AD164" s="2274"/>
      <c r="AE164" s="2274"/>
      <c r="AF164" s="2244">
        <f t="shared" si="17"/>
        <v>0</v>
      </c>
      <c r="AG164" s="2211"/>
    </row>
    <row r="165" spans="1:33">
      <c r="B165" s="2237"/>
      <c r="C165" s="2274"/>
      <c r="D165" s="2274"/>
      <c r="E165" s="2274"/>
      <c r="F165" s="2274"/>
      <c r="G165" s="2274"/>
      <c r="H165" s="2274"/>
      <c r="I165" s="2274"/>
      <c r="J165" s="2274"/>
      <c r="K165" s="2274"/>
      <c r="L165" s="2274"/>
      <c r="M165" s="2274"/>
      <c r="N165" s="2274"/>
      <c r="O165" s="2274"/>
      <c r="P165" s="2274"/>
      <c r="Q165" s="2274"/>
      <c r="R165" s="2274"/>
      <c r="S165" s="2274"/>
      <c r="T165" s="2274"/>
      <c r="U165" s="2274"/>
      <c r="V165" s="2274"/>
      <c r="W165" s="2274"/>
      <c r="X165" s="2274"/>
      <c r="Y165" s="2274"/>
      <c r="Z165" s="2274"/>
      <c r="AA165" s="2274"/>
      <c r="AB165" s="2274"/>
      <c r="AC165" s="2274"/>
      <c r="AD165" s="2274"/>
      <c r="AE165" s="2274"/>
      <c r="AF165" s="2244">
        <f t="shared" si="17"/>
        <v>0</v>
      </c>
      <c r="AG165" s="2211"/>
    </row>
    <row r="166" spans="1:33">
      <c r="B166" s="2237"/>
      <c r="C166" s="2274"/>
      <c r="D166" s="2274"/>
      <c r="E166" s="2274"/>
      <c r="F166" s="2274"/>
      <c r="G166" s="2274"/>
      <c r="H166" s="2274"/>
      <c r="I166" s="2274"/>
      <c r="J166" s="2274"/>
      <c r="K166" s="2274"/>
      <c r="L166" s="2274"/>
      <c r="M166" s="2274"/>
      <c r="N166" s="2274"/>
      <c r="O166" s="2274"/>
      <c r="P166" s="2274"/>
      <c r="Q166" s="2274"/>
      <c r="R166" s="2274"/>
      <c r="S166" s="2274"/>
      <c r="T166" s="2274"/>
      <c r="U166" s="2274"/>
      <c r="V166" s="2274"/>
      <c r="W166" s="2274"/>
      <c r="X166" s="2274"/>
      <c r="Y166" s="2274"/>
      <c r="Z166" s="2274"/>
      <c r="AA166" s="2274"/>
      <c r="AB166" s="2274"/>
      <c r="AC166" s="2274"/>
      <c r="AD166" s="2274"/>
      <c r="AE166" s="2274"/>
      <c r="AF166" s="2244">
        <f>SUM(C166:AE166)</f>
        <v>0</v>
      </c>
      <c r="AG166" s="2211"/>
    </row>
    <row r="167" spans="1:33">
      <c r="B167" s="2237"/>
      <c r="C167" s="2274"/>
      <c r="D167" s="2274"/>
      <c r="E167" s="2274"/>
      <c r="F167" s="2274"/>
      <c r="G167" s="2274"/>
      <c r="H167" s="2274"/>
      <c r="I167" s="2274"/>
      <c r="J167" s="2274"/>
      <c r="K167" s="2274"/>
      <c r="L167" s="2274"/>
      <c r="M167" s="2274"/>
      <c r="N167" s="2274"/>
      <c r="O167" s="2274"/>
      <c r="P167" s="2274"/>
      <c r="Q167" s="2274"/>
      <c r="R167" s="2274"/>
      <c r="S167" s="2274"/>
      <c r="T167" s="2274"/>
      <c r="U167" s="2274"/>
      <c r="V167" s="2274"/>
      <c r="W167" s="2274"/>
      <c r="X167" s="2274"/>
      <c r="Y167" s="2274"/>
      <c r="Z167" s="2274"/>
      <c r="AA167" s="2274"/>
      <c r="AB167" s="2274"/>
      <c r="AC167" s="2274"/>
      <c r="AD167" s="2274"/>
      <c r="AE167" s="2274"/>
      <c r="AF167" s="2244">
        <f>SUM(C167:AE167)</f>
        <v>0</v>
      </c>
      <c r="AG167" s="2211"/>
    </row>
    <row r="168" spans="1:33" ht="15" thickBot="1">
      <c r="B168" s="2237"/>
      <c r="C168" s="2274"/>
      <c r="D168" s="2274"/>
      <c r="E168" s="2274"/>
      <c r="F168" s="2274"/>
      <c r="G168" s="2274"/>
      <c r="H168" s="2274"/>
      <c r="I168" s="2274"/>
      <c r="J168" s="2274"/>
      <c r="K168" s="2274"/>
      <c r="L168" s="2274"/>
      <c r="M168" s="2274"/>
      <c r="N168" s="2274"/>
      <c r="O168" s="2274"/>
      <c r="P168" s="2274"/>
      <c r="Q168" s="2274"/>
      <c r="R168" s="2274"/>
      <c r="S168" s="2274"/>
      <c r="T168" s="2274"/>
      <c r="U168" s="2274"/>
      <c r="V168" s="2274"/>
      <c r="W168" s="2274"/>
      <c r="X168" s="2274"/>
      <c r="Y168" s="2274"/>
      <c r="Z168" s="2274"/>
      <c r="AA168" s="2274"/>
      <c r="AB168" s="2274"/>
      <c r="AC168" s="2274"/>
      <c r="AD168" s="2274"/>
      <c r="AE168" s="2274"/>
      <c r="AF168" s="2244">
        <f>SUM(C168:AE168)</f>
        <v>0</v>
      </c>
      <c r="AG168" s="2211"/>
    </row>
    <row r="169" spans="1:33" ht="15" thickBot="1">
      <c r="B169" s="2245" t="s">
        <v>142</v>
      </c>
      <c r="C169" s="2246">
        <f t="shared" ref="C169:AF169" si="18">SUM(C104:C168)</f>
        <v>0</v>
      </c>
      <c r="D169" s="2247">
        <f t="shared" si="18"/>
        <v>0</v>
      </c>
      <c r="E169" s="2247">
        <f t="shared" si="18"/>
        <v>0</v>
      </c>
      <c r="F169" s="2247">
        <f t="shared" si="18"/>
        <v>0</v>
      </c>
      <c r="G169" s="2247">
        <f t="shared" si="18"/>
        <v>0</v>
      </c>
      <c r="H169" s="2247">
        <f t="shared" si="18"/>
        <v>0</v>
      </c>
      <c r="I169" s="2247">
        <f t="shared" si="18"/>
        <v>0</v>
      </c>
      <c r="J169" s="2247">
        <f t="shared" si="18"/>
        <v>0</v>
      </c>
      <c r="K169" s="2247">
        <f t="shared" si="18"/>
        <v>0</v>
      </c>
      <c r="L169" s="2247">
        <f t="shared" si="18"/>
        <v>0</v>
      </c>
      <c r="M169" s="2247">
        <f t="shared" si="18"/>
        <v>0</v>
      </c>
      <c r="N169" s="2247">
        <f t="shared" si="18"/>
        <v>0</v>
      </c>
      <c r="O169" s="2247">
        <f t="shared" si="18"/>
        <v>0</v>
      </c>
      <c r="P169" s="2247">
        <f t="shared" si="18"/>
        <v>0</v>
      </c>
      <c r="Q169" s="2247">
        <f t="shared" si="18"/>
        <v>0</v>
      </c>
      <c r="R169" s="2247">
        <f t="shared" si="18"/>
        <v>0</v>
      </c>
      <c r="S169" s="2247">
        <f t="shared" si="18"/>
        <v>0</v>
      </c>
      <c r="T169" s="2247">
        <f t="shared" si="18"/>
        <v>0</v>
      </c>
      <c r="U169" s="2247">
        <f t="shared" si="18"/>
        <v>0</v>
      </c>
      <c r="V169" s="2247">
        <f t="shared" si="18"/>
        <v>0</v>
      </c>
      <c r="W169" s="2247">
        <f t="shared" si="18"/>
        <v>0</v>
      </c>
      <c r="X169" s="2247">
        <f t="shared" si="18"/>
        <v>0</v>
      </c>
      <c r="Y169" s="2247">
        <f t="shared" si="18"/>
        <v>0</v>
      </c>
      <c r="Z169" s="2247">
        <f t="shared" si="18"/>
        <v>0</v>
      </c>
      <c r="AA169" s="2247">
        <f t="shared" si="18"/>
        <v>0</v>
      </c>
      <c r="AB169" s="2247">
        <f t="shared" si="18"/>
        <v>0</v>
      </c>
      <c r="AC169" s="2247">
        <f t="shared" si="18"/>
        <v>0</v>
      </c>
      <c r="AD169" s="2247">
        <f t="shared" si="18"/>
        <v>0</v>
      </c>
      <c r="AE169" s="2247">
        <f t="shared" si="18"/>
        <v>0</v>
      </c>
      <c r="AF169" s="2248">
        <f t="shared" si="18"/>
        <v>0</v>
      </c>
      <c r="AG169" s="2218"/>
    </row>
    <row r="170" spans="1:33" s="2249" customFormat="1" ht="15" thickBot="1">
      <c r="B170" s="2250"/>
      <c r="C170" s="2251"/>
      <c r="D170" s="2251"/>
      <c r="E170" s="2251"/>
      <c r="F170" s="2251"/>
      <c r="G170" s="2251"/>
      <c r="H170" s="2251"/>
      <c r="I170" s="2251"/>
      <c r="J170" s="2251"/>
      <c r="K170" s="2251"/>
      <c r="L170" s="2251"/>
      <c r="M170" s="2251"/>
      <c r="N170" s="2251"/>
      <c r="O170" s="2251"/>
      <c r="P170" s="2251"/>
      <c r="Q170" s="2251"/>
      <c r="R170" s="2251"/>
      <c r="S170" s="2251"/>
      <c r="T170" s="2251"/>
      <c r="U170" s="2251"/>
      <c r="V170" s="2251"/>
      <c r="W170" s="2251"/>
      <c r="X170" s="2251"/>
      <c r="Y170" s="2251"/>
      <c r="Z170" s="2251"/>
      <c r="AA170" s="2251"/>
      <c r="AB170" s="2251"/>
      <c r="AC170" s="2251"/>
      <c r="AD170" s="2251"/>
      <c r="AE170" s="2251"/>
      <c r="AF170" s="2252"/>
      <c r="AG170" s="2253"/>
    </row>
    <row r="171" spans="1:33" ht="45.75" thickBot="1">
      <c r="B171" s="2254" t="s">
        <v>1241</v>
      </c>
      <c r="C171" s="2255">
        <f>'2.2 Detailed Cost Matrix'!H190</f>
        <v>0</v>
      </c>
      <c r="D171" s="2256">
        <f>'2.2 Detailed Cost Matrix'!I190</f>
        <v>0</v>
      </c>
      <c r="E171" s="2256">
        <f>'2.2 Detailed Cost Matrix'!J190</f>
        <v>0</v>
      </c>
      <c r="F171" s="2256">
        <f>'2.2 Detailed Cost Matrix'!K190</f>
        <v>0</v>
      </c>
      <c r="G171" s="2256">
        <f>'2.2 Detailed Cost Matrix'!L190</f>
        <v>0</v>
      </c>
      <c r="H171" s="2256">
        <f>'2.2 Detailed Cost Matrix'!M190</f>
        <v>0</v>
      </c>
      <c r="I171" s="2256">
        <f>'2.2 Detailed Cost Matrix'!O190</f>
        <v>0</v>
      </c>
      <c r="J171" s="2256">
        <f>'2.2 Detailed Cost Matrix'!P190</f>
        <v>0</v>
      </c>
      <c r="K171" s="2256">
        <f>'2.2 Detailed Cost Matrix'!Q190</f>
        <v>0</v>
      </c>
      <c r="L171" s="2256">
        <f>'2.2 Detailed Cost Matrix'!R190</f>
        <v>0</v>
      </c>
      <c r="M171" s="2256">
        <f>'2.2 Detailed Cost Matrix'!S190</f>
        <v>0</v>
      </c>
      <c r="N171" s="2256">
        <f>'2.2 Detailed Cost Matrix'!T190</f>
        <v>0</v>
      </c>
      <c r="O171" s="2256">
        <f>'2.2 Detailed Cost Matrix'!U190</f>
        <v>0</v>
      </c>
      <c r="P171" s="2256">
        <f>'2.2 Detailed Cost Matrix'!V190</f>
        <v>0</v>
      </c>
      <c r="Q171" s="2256">
        <f>'2.2 Detailed Cost Matrix'!W190</f>
        <v>0</v>
      </c>
      <c r="R171" s="2256">
        <f>'2.2 Detailed Cost Matrix'!X190</f>
        <v>0</v>
      </c>
      <c r="S171" s="2256">
        <f>'2.2 Detailed Cost Matrix'!Y190</f>
        <v>0</v>
      </c>
      <c r="T171" s="2256">
        <f>'2.2 Detailed Cost Matrix'!Z190</f>
        <v>0</v>
      </c>
      <c r="U171" s="2256">
        <f>'2.2 Detailed Cost Matrix'!AA190</f>
        <v>0</v>
      </c>
      <c r="V171" s="2256">
        <f>'2.2 Detailed Cost Matrix'!AB190</f>
        <v>0</v>
      </c>
      <c r="W171" s="2256">
        <f>'2.2 Detailed Cost Matrix'!AC190</f>
        <v>0</v>
      </c>
      <c r="X171" s="2256">
        <f>'2.2 Detailed Cost Matrix'!AF190</f>
        <v>0</v>
      </c>
      <c r="Y171" s="2256">
        <f>'2.2 Detailed Cost Matrix'!AG190</f>
        <v>0</v>
      </c>
      <c r="Z171" s="2256">
        <f>'2.2 Detailed Cost Matrix'!AH190</f>
        <v>0</v>
      </c>
      <c r="AA171" s="2256">
        <f>'2.2 Detailed Cost Matrix'!AI190</f>
        <v>0</v>
      </c>
      <c r="AB171" s="2256">
        <f>'2.2 Detailed Cost Matrix'!AJ190</f>
        <v>0</v>
      </c>
      <c r="AC171" s="2256">
        <f>'2.2 Detailed Cost Matrix'!AK190</f>
        <v>0</v>
      </c>
      <c r="AD171" s="2256">
        <f>'2.2 Detailed Cost Matrix'!AL190</f>
        <v>0</v>
      </c>
      <c r="AE171" s="2257">
        <f>'2.2 Detailed Cost Matrix'!AM190</f>
        <v>0</v>
      </c>
      <c r="AF171" s="2258">
        <f>'2.2 Detailed Cost Matrix'!AN190</f>
        <v>0</v>
      </c>
      <c r="AG171" s="2218"/>
    </row>
    <row r="172" spans="1:33" ht="15.75" thickBot="1">
      <c r="B172" s="2254"/>
      <c r="C172" s="2259"/>
      <c r="D172" s="2259"/>
      <c r="E172" s="2259"/>
      <c r="F172" s="2259"/>
      <c r="G172" s="2259"/>
      <c r="H172" s="2259"/>
      <c r="I172" s="2259"/>
      <c r="J172" s="2259"/>
      <c r="K172" s="2259"/>
      <c r="L172" s="2259"/>
      <c r="M172" s="2259"/>
      <c r="N172" s="2259"/>
      <c r="O172" s="2259"/>
      <c r="P172" s="2259"/>
      <c r="Q172" s="2259"/>
      <c r="R172" s="2259"/>
      <c r="S172" s="2259"/>
      <c r="T172" s="2259"/>
      <c r="U172" s="2259"/>
      <c r="V172" s="2259"/>
      <c r="W172" s="2259"/>
      <c r="X172" s="2259"/>
      <c r="Y172" s="2259"/>
      <c r="Z172" s="2259"/>
      <c r="AA172" s="2259"/>
      <c r="AB172" s="2259"/>
      <c r="AC172" s="2259"/>
      <c r="AD172" s="2259"/>
      <c r="AE172" s="2259"/>
      <c r="AF172" s="2259"/>
      <c r="AG172" s="2218"/>
    </row>
    <row r="173" spans="1:33" ht="15.75" thickBot="1">
      <c r="B173" s="2260" t="s">
        <v>1072</v>
      </c>
      <c r="C173" s="2261">
        <f>C171-C169</f>
        <v>0</v>
      </c>
      <c r="D173" s="2261">
        <f t="shared" ref="D173:AF173" si="19">D171-D169</f>
        <v>0</v>
      </c>
      <c r="E173" s="2261">
        <f t="shared" si="19"/>
        <v>0</v>
      </c>
      <c r="F173" s="2261">
        <f t="shared" si="19"/>
        <v>0</v>
      </c>
      <c r="G173" s="2261">
        <f t="shared" si="19"/>
        <v>0</v>
      </c>
      <c r="H173" s="2261">
        <f t="shared" si="19"/>
        <v>0</v>
      </c>
      <c r="I173" s="2261">
        <f t="shared" si="19"/>
        <v>0</v>
      </c>
      <c r="J173" s="2261">
        <f t="shared" si="19"/>
        <v>0</v>
      </c>
      <c r="K173" s="2261">
        <f t="shared" si="19"/>
        <v>0</v>
      </c>
      <c r="L173" s="2261">
        <f t="shared" si="19"/>
        <v>0</v>
      </c>
      <c r="M173" s="2261">
        <f t="shared" si="19"/>
        <v>0</v>
      </c>
      <c r="N173" s="2261">
        <f t="shared" si="19"/>
        <v>0</v>
      </c>
      <c r="O173" s="2261">
        <f t="shared" si="19"/>
        <v>0</v>
      </c>
      <c r="P173" s="2261">
        <f t="shared" si="19"/>
        <v>0</v>
      </c>
      <c r="Q173" s="2261">
        <f t="shared" si="19"/>
        <v>0</v>
      </c>
      <c r="R173" s="2261">
        <f t="shared" si="19"/>
        <v>0</v>
      </c>
      <c r="S173" s="2261">
        <f t="shared" si="19"/>
        <v>0</v>
      </c>
      <c r="T173" s="2261">
        <f t="shared" si="19"/>
        <v>0</v>
      </c>
      <c r="U173" s="2261">
        <f t="shared" si="19"/>
        <v>0</v>
      </c>
      <c r="V173" s="2261">
        <f t="shared" si="19"/>
        <v>0</v>
      </c>
      <c r="W173" s="2261">
        <f t="shared" si="19"/>
        <v>0</v>
      </c>
      <c r="X173" s="2261">
        <f t="shared" si="19"/>
        <v>0</v>
      </c>
      <c r="Y173" s="2261">
        <f t="shared" si="19"/>
        <v>0</v>
      </c>
      <c r="Z173" s="2261">
        <f t="shared" si="19"/>
        <v>0</v>
      </c>
      <c r="AA173" s="2261">
        <f t="shared" si="19"/>
        <v>0</v>
      </c>
      <c r="AB173" s="2261">
        <f t="shared" si="19"/>
        <v>0</v>
      </c>
      <c r="AC173" s="2261">
        <f t="shared" si="19"/>
        <v>0</v>
      </c>
      <c r="AD173" s="2261">
        <f t="shared" si="19"/>
        <v>0</v>
      </c>
      <c r="AE173" s="2261">
        <f t="shared" si="19"/>
        <v>0</v>
      </c>
      <c r="AF173" s="2262">
        <f t="shared" si="19"/>
        <v>0</v>
      </c>
      <c r="AG173" s="2226"/>
    </row>
    <row r="174" spans="1:33" ht="15">
      <c r="B174" s="2226" t="s">
        <v>640</v>
      </c>
      <c r="C174" s="2263" t="str">
        <f t="shared" ref="C174:AF174" si="20">IF(AND(C$104=0,C173&gt;0.2),"YES",IF(OR(C173&gt;0.2,C173&lt;-0.2),IF(C$104&gt;0,IF(C173&gt;(C$104*0.1),"YES",IF(C173&lt;(C$104*-0.1),"YES","")),""),""))</f>
        <v/>
      </c>
      <c r="D174" s="2263" t="str">
        <f t="shared" si="20"/>
        <v/>
      </c>
      <c r="E174" s="2263" t="str">
        <f t="shared" si="20"/>
        <v/>
      </c>
      <c r="F174" s="2263" t="str">
        <f t="shared" si="20"/>
        <v/>
      </c>
      <c r="G174" s="2263" t="str">
        <f t="shared" si="20"/>
        <v/>
      </c>
      <c r="H174" s="2263" t="str">
        <f t="shared" si="20"/>
        <v/>
      </c>
      <c r="I174" s="2263" t="str">
        <f t="shared" si="20"/>
        <v/>
      </c>
      <c r="J174" s="2263" t="str">
        <f t="shared" si="20"/>
        <v/>
      </c>
      <c r="K174" s="2263" t="str">
        <f t="shared" si="20"/>
        <v/>
      </c>
      <c r="L174" s="2263" t="str">
        <f t="shared" si="20"/>
        <v/>
      </c>
      <c r="M174" s="2263" t="str">
        <f t="shared" si="20"/>
        <v/>
      </c>
      <c r="N174" s="2263" t="str">
        <f t="shared" si="20"/>
        <v/>
      </c>
      <c r="O174" s="2263" t="str">
        <f t="shared" si="20"/>
        <v/>
      </c>
      <c r="P174" s="2263" t="str">
        <f t="shared" si="20"/>
        <v/>
      </c>
      <c r="Q174" s="2263" t="str">
        <f t="shared" si="20"/>
        <v/>
      </c>
      <c r="R174" s="2263" t="str">
        <f t="shared" si="20"/>
        <v/>
      </c>
      <c r="S174" s="2263" t="str">
        <f t="shared" si="20"/>
        <v/>
      </c>
      <c r="T174" s="2263" t="str">
        <f t="shared" si="20"/>
        <v/>
      </c>
      <c r="U174" s="2263" t="str">
        <f t="shared" si="20"/>
        <v/>
      </c>
      <c r="V174" s="2263" t="str">
        <f t="shared" si="20"/>
        <v/>
      </c>
      <c r="W174" s="2263" t="str">
        <f t="shared" si="20"/>
        <v/>
      </c>
      <c r="X174" s="2263" t="str">
        <f t="shared" si="20"/>
        <v/>
      </c>
      <c r="Y174" s="2263" t="str">
        <f t="shared" si="20"/>
        <v/>
      </c>
      <c r="Z174" s="2263" t="str">
        <f t="shared" si="20"/>
        <v/>
      </c>
      <c r="AA174" s="2263" t="str">
        <f t="shared" si="20"/>
        <v/>
      </c>
      <c r="AB174" s="2263" t="str">
        <f t="shared" si="20"/>
        <v/>
      </c>
      <c r="AC174" s="2263" t="str">
        <f t="shared" si="20"/>
        <v/>
      </c>
      <c r="AD174" s="2263" t="str">
        <f t="shared" si="20"/>
        <v/>
      </c>
      <c r="AE174" s="2263" t="str">
        <f t="shared" si="20"/>
        <v/>
      </c>
      <c r="AF174" s="2263" t="str">
        <f t="shared" si="20"/>
        <v/>
      </c>
      <c r="AG174" s="2218"/>
    </row>
    <row r="176" spans="1:33">
      <c r="A176" s="2242"/>
      <c r="B176" s="2242"/>
      <c r="C176" s="2242"/>
      <c r="D176" s="2242"/>
      <c r="E176" s="2264"/>
      <c r="F176" s="2242"/>
      <c r="G176" s="2242"/>
      <c r="H176" s="2242"/>
      <c r="I176" s="2242"/>
      <c r="J176" s="2242"/>
      <c r="K176" s="2265"/>
      <c r="L176" s="2266"/>
      <c r="M176" s="2266"/>
      <c r="N176" s="2242"/>
      <c r="O176" s="2242"/>
      <c r="P176" s="2242"/>
      <c r="Q176" s="2242"/>
      <c r="R176" s="2242"/>
      <c r="S176" s="2242"/>
      <c r="T176" s="2242"/>
    </row>
    <row r="177" spans="1:20">
      <c r="A177" s="2242"/>
      <c r="B177" s="2242"/>
      <c r="C177" s="2242"/>
      <c r="D177" s="2242"/>
      <c r="E177" s="2264"/>
      <c r="F177" s="2242"/>
      <c r="G177" s="2242"/>
      <c r="H177" s="2242"/>
      <c r="I177" s="2242"/>
      <c r="J177" s="2242"/>
      <c r="K177" s="2265"/>
      <c r="L177" s="2266"/>
      <c r="M177" s="2266"/>
      <c r="N177" s="2242"/>
      <c r="O177" s="2242"/>
      <c r="P177" s="2242"/>
      <c r="Q177" s="2242"/>
      <c r="R177" s="2242"/>
      <c r="S177" s="2242"/>
      <c r="T177" s="2242"/>
    </row>
    <row r="178" spans="1:20">
      <c r="A178" s="2242"/>
      <c r="B178" s="2242"/>
      <c r="C178" s="2242"/>
      <c r="D178" s="2242"/>
      <c r="E178" s="2264"/>
      <c r="F178" s="2242"/>
      <c r="G178" s="2242"/>
      <c r="H178" s="2242"/>
      <c r="I178" s="2242"/>
      <c r="J178" s="2242"/>
      <c r="K178" s="2265"/>
      <c r="L178" s="2266"/>
      <c r="M178" s="2266"/>
      <c r="N178" s="2242"/>
      <c r="O178" s="2242"/>
      <c r="P178" s="2242"/>
      <c r="Q178" s="2242"/>
      <c r="R178" s="2242"/>
      <c r="S178" s="2242"/>
      <c r="T178" s="2242"/>
    </row>
    <row r="179" spans="1:20">
      <c r="A179" s="2242"/>
      <c r="B179" s="2242"/>
      <c r="C179" s="2242"/>
      <c r="D179" s="2242"/>
      <c r="E179" s="2264"/>
      <c r="F179" s="2242"/>
      <c r="G179" s="2242"/>
      <c r="H179" s="2242"/>
      <c r="I179" s="2242"/>
      <c r="J179" s="2242"/>
      <c r="K179" s="2265"/>
      <c r="L179" s="2266"/>
      <c r="M179" s="2266"/>
      <c r="N179" s="2242"/>
      <c r="O179" s="2242"/>
      <c r="P179" s="2242"/>
      <c r="Q179" s="2242"/>
      <c r="R179" s="2242"/>
      <c r="S179" s="2242"/>
      <c r="T179" s="2242"/>
    </row>
    <row r="180" spans="1:20">
      <c r="A180" s="2242"/>
      <c r="B180" s="2242"/>
      <c r="C180" s="2242"/>
      <c r="D180" s="2242"/>
      <c r="E180" s="2264"/>
      <c r="F180" s="2242"/>
      <c r="G180" s="2242"/>
      <c r="H180" s="2242"/>
      <c r="I180" s="2242"/>
      <c r="J180" s="2242"/>
      <c r="K180" s="2265"/>
      <c r="L180" s="2266"/>
      <c r="M180" s="2266"/>
      <c r="N180" s="2242"/>
      <c r="O180" s="2242"/>
      <c r="P180" s="2242"/>
      <c r="Q180" s="2242"/>
      <c r="R180" s="2242"/>
      <c r="S180" s="2242"/>
      <c r="T180" s="2242"/>
    </row>
    <row r="181" spans="1:20">
      <c r="A181" s="2242"/>
      <c r="B181" s="2242"/>
      <c r="C181" s="2242"/>
      <c r="D181" s="2242"/>
      <c r="E181" s="2264"/>
      <c r="F181" s="2242"/>
      <c r="G181" s="2242"/>
      <c r="H181" s="2242"/>
      <c r="I181" s="2242"/>
      <c r="J181" s="2242"/>
      <c r="K181" s="2265"/>
      <c r="L181" s="2266"/>
      <c r="M181" s="2266"/>
      <c r="N181" s="2242"/>
      <c r="O181" s="2242"/>
      <c r="P181" s="2242"/>
      <c r="Q181" s="2242"/>
      <c r="R181" s="2242"/>
      <c r="S181" s="2242"/>
      <c r="T181" s="2242"/>
    </row>
    <row r="182" spans="1:20">
      <c r="A182" s="2242"/>
      <c r="B182" s="2242"/>
      <c r="C182" s="2242"/>
      <c r="D182" s="2242"/>
      <c r="E182" s="2264"/>
      <c r="F182" s="2242"/>
      <c r="G182" s="2242"/>
      <c r="H182" s="2242"/>
      <c r="I182" s="2242"/>
      <c r="J182" s="2242"/>
      <c r="K182" s="2265"/>
      <c r="L182" s="2266"/>
      <c r="M182" s="2266"/>
      <c r="N182" s="2242"/>
      <c r="O182" s="2242"/>
      <c r="P182" s="2242"/>
      <c r="Q182" s="2242"/>
      <c r="R182" s="2242"/>
      <c r="S182" s="2242"/>
      <c r="T182" s="2242"/>
    </row>
    <row r="183" spans="1:20">
      <c r="A183" s="2242"/>
      <c r="B183" s="2242"/>
      <c r="C183" s="2242"/>
      <c r="D183" s="2242"/>
      <c r="E183" s="2264"/>
      <c r="F183" s="2242"/>
      <c r="G183" s="2242"/>
      <c r="H183" s="2242"/>
      <c r="I183" s="2242"/>
      <c r="J183" s="2242"/>
      <c r="K183" s="2265"/>
      <c r="L183" s="2266"/>
      <c r="M183" s="2266"/>
      <c r="N183" s="2242"/>
      <c r="O183" s="2242"/>
      <c r="P183" s="2242"/>
      <c r="Q183" s="2242"/>
      <c r="R183" s="2242"/>
      <c r="S183" s="2242"/>
      <c r="T183" s="2242"/>
    </row>
    <row r="184" spans="1:20">
      <c r="A184" s="2242"/>
      <c r="B184" s="2242"/>
      <c r="C184" s="2242"/>
      <c r="D184" s="2242"/>
      <c r="E184" s="2264"/>
      <c r="F184" s="2242"/>
      <c r="G184" s="2242"/>
      <c r="H184" s="2242"/>
      <c r="I184" s="2242"/>
      <c r="J184" s="2242"/>
      <c r="K184" s="2265"/>
      <c r="L184" s="2266"/>
      <c r="M184" s="2266"/>
      <c r="N184" s="2242"/>
      <c r="O184" s="2242"/>
      <c r="P184" s="2242"/>
      <c r="Q184" s="2242"/>
      <c r="R184" s="2242"/>
      <c r="S184" s="2242"/>
      <c r="T184" s="2242"/>
    </row>
    <row r="185" spans="1:20">
      <c r="A185" s="2242"/>
      <c r="B185" s="2242"/>
      <c r="C185" s="2242"/>
      <c r="D185" s="2242"/>
      <c r="E185" s="2264"/>
      <c r="F185" s="2242"/>
      <c r="G185" s="2242"/>
      <c r="H185" s="2242"/>
      <c r="I185" s="2242"/>
      <c r="J185" s="2242"/>
      <c r="K185" s="2265"/>
      <c r="L185" s="2266"/>
      <c r="M185" s="2266"/>
      <c r="N185" s="2242"/>
      <c r="O185" s="2242"/>
      <c r="P185" s="2242"/>
      <c r="Q185" s="2242"/>
      <c r="R185" s="2242"/>
      <c r="S185" s="2242"/>
      <c r="T185" s="2242"/>
    </row>
    <row r="186" spans="1:20">
      <c r="A186" s="2242"/>
      <c r="B186" s="2242"/>
      <c r="C186" s="2242"/>
      <c r="D186" s="2242"/>
      <c r="E186" s="2264"/>
      <c r="F186" s="2242"/>
      <c r="G186" s="2242"/>
      <c r="H186" s="2242"/>
      <c r="I186" s="2242"/>
      <c r="J186" s="2242"/>
      <c r="K186" s="2265"/>
      <c r="L186" s="2266"/>
      <c r="M186" s="2266"/>
      <c r="N186" s="2242"/>
      <c r="O186" s="2242"/>
      <c r="P186" s="2242"/>
      <c r="Q186" s="2242"/>
      <c r="R186" s="2242"/>
      <c r="S186" s="2242"/>
      <c r="T186" s="2242"/>
    </row>
    <row r="187" spans="1:20">
      <c r="A187" s="2242"/>
      <c r="B187" s="2242"/>
      <c r="C187" s="2242"/>
      <c r="D187" s="2242"/>
      <c r="E187" s="2264"/>
      <c r="F187" s="2242"/>
      <c r="G187" s="2242"/>
      <c r="H187" s="2242"/>
      <c r="I187" s="2242"/>
      <c r="J187" s="2242"/>
      <c r="K187" s="2265"/>
      <c r="L187" s="2266"/>
      <c r="M187" s="2266"/>
      <c r="N187" s="2242"/>
      <c r="O187" s="2242"/>
      <c r="P187" s="2242"/>
      <c r="Q187" s="2242"/>
      <c r="R187" s="2242"/>
      <c r="S187" s="2242"/>
      <c r="T187" s="2242"/>
    </row>
    <row r="188" spans="1:20">
      <c r="A188" s="2242"/>
      <c r="B188" s="2242"/>
      <c r="C188" s="2242"/>
      <c r="D188" s="2242"/>
      <c r="E188" s="2264"/>
      <c r="F188" s="2242"/>
      <c r="G188" s="2242"/>
      <c r="H188" s="2242"/>
      <c r="I188" s="2242"/>
      <c r="J188" s="2242"/>
      <c r="K188" s="2242"/>
      <c r="L188" s="2242"/>
      <c r="M188" s="2242"/>
      <c r="N188" s="2242"/>
      <c r="O188" s="2242"/>
      <c r="P188" s="2242"/>
      <c r="Q188" s="2242"/>
      <c r="R188" s="2242"/>
      <c r="S188" s="2242"/>
      <c r="T188" s="2242"/>
    </row>
    <row r="189" spans="1:20">
      <c r="A189" s="2242"/>
      <c r="B189" s="2242"/>
      <c r="C189" s="2242"/>
      <c r="D189" s="2242"/>
      <c r="E189" s="2242"/>
      <c r="F189" s="2242"/>
      <c r="G189" s="2242"/>
      <c r="H189" s="2242"/>
      <c r="I189" s="2242"/>
      <c r="J189" s="2242"/>
      <c r="K189" s="2242"/>
      <c r="L189" s="2242"/>
      <c r="M189" s="2242"/>
      <c r="N189" s="2242"/>
      <c r="O189" s="2242"/>
      <c r="P189" s="2242"/>
      <c r="Q189" s="2242"/>
      <c r="R189" s="2242"/>
      <c r="S189" s="2242"/>
      <c r="T189" s="2242"/>
    </row>
  </sheetData>
  <mergeCells count="5">
    <mergeCell ref="AB7:AC7"/>
    <mergeCell ref="AB8:AC8"/>
    <mergeCell ref="X7:Z8"/>
    <mergeCell ref="I8:W8"/>
    <mergeCell ref="C7:W7"/>
  </mergeCells>
  <phoneticPr fontId="47" type="noConversion"/>
  <conditionalFormatting sqref="C174:AF174">
    <cfRule type="cellIs" dxfId="19" priority="31" stopIfTrue="1" operator="greaterThan">
      <formula>0.2</formula>
    </cfRule>
    <cfRule type="cellIs" dxfId="18" priority="32" stopIfTrue="1" operator="lessThan">
      <formula>-0.2</formula>
    </cfRule>
  </conditionalFormatting>
  <conditionalFormatting sqref="AF171 AF135:AF168 AF17:AF28 AF58:AF76 AF35:AF52">
    <cfRule type="cellIs" dxfId="17" priority="27" stopIfTrue="1" operator="notEqual">
      <formula>0</formula>
    </cfRule>
  </conditionalFormatting>
  <conditionalFormatting sqref="C171:AE171">
    <cfRule type="cellIs" dxfId="16" priority="28" stopIfTrue="1" operator="notEqual">
      <formula>0</formula>
    </cfRule>
  </conditionalFormatting>
  <conditionalFormatting sqref="C106:AE106 R109 AH35:AH53 C17:AE28 AH58:AH77 AH17:AH29 C58:AE76 C35:AE52">
    <cfRule type="cellIs" dxfId="15" priority="33" stopIfTrue="1" operator="between">
      <formula>-0.05</formula>
      <formula>0.05</formula>
    </cfRule>
  </conditionalFormatting>
  <conditionalFormatting sqref="C110:AE168">
    <cfRule type="expression" dxfId="14" priority="39" stopIfTrue="1">
      <formula>NOT($B110="")</formula>
    </cfRule>
  </conditionalFormatting>
  <conditionalFormatting sqref="C173:AF173">
    <cfRule type="cellIs" dxfId="13" priority="23" stopIfTrue="1" operator="greaterThan">
      <formula>0.2</formula>
    </cfRule>
    <cfRule type="cellIs" dxfId="12" priority="24" stopIfTrue="1" operator="lessThan">
      <formula>-0.2</formula>
    </cfRule>
  </conditionalFormatting>
  <conditionalFormatting sqref="AF170">
    <cfRule type="cellIs" dxfId="11" priority="22" stopIfTrue="1" operator="notEqual">
      <formula>0</formula>
    </cfRule>
  </conditionalFormatting>
  <conditionalFormatting sqref="C170:AE170">
    <cfRule type="cellIs" dxfId="10" priority="21" stopIfTrue="1" operator="notEqual">
      <formula>0</formula>
    </cfRule>
  </conditionalFormatting>
  <conditionalFormatting sqref="C105:AE105">
    <cfRule type="expression" dxfId="9" priority="19" stopIfTrue="1">
      <formula>NOT($B105="")</formula>
    </cfRule>
  </conditionalFormatting>
  <conditionalFormatting sqref="C173:AF173">
    <cfRule type="cellIs" dxfId="8" priority="15" stopIfTrue="1" operator="greaterThan">
      <formula>0.2</formula>
    </cfRule>
    <cfRule type="cellIs" dxfId="7" priority="16" stopIfTrue="1" operator="lessThan">
      <formula>-0.2</formula>
    </cfRule>
  </conditionalFormatting>
  <conditionalFormatting sqref="AF170">
    <cfRule type="cellIs" dxfId="6" priority="14" stopIfTrue="1" operator="notEqual">
      <formula>0</formula>
    </cfRule>
  </conditionalFormatting>
  <conditionalFormatting sqref="C170:AE170">
    <cfRule type="cellIs" dxfId="5" priority="13" stopIfTrue="1" operator="notEqual">
      <formula>0</formula>
    </cfRule>
  </conditionalFormatting>
  <conditionalFormatting sqref="C105:H105">
    <cfRule type="expression" dxfId="4" priority="11" stopIfTrue="1">
      <formula>NOT($B105="")</formula>
    </cfRule>
  </conditionalFormatting>
  <conditionalFormatting sqref="L118">
    <cfRule type="expression" dxfId="3" priority="4" stopIfTrue="1">
      <formula>NOT($B118="")</formula>
    </cfRule>
  </conditionalFormatting>
  <conditionalFormatting sqref="L117">
    <cfRule type="expression" dxfId="2" priority="3" stopIfTrue="1">
      <formula>NOT($B117="")</formula>
    </cfRule>
  </conditionalFormatting>
  <conditionalFormatting sqref="AF81:AF99">
    <cfRule type="cellIs" dxfId="1" priority="2" stopIfTrue="1" operator="notEqual">
      <formula>0</formula>
    </cfRule>
  </conditionalFormatting>
  <conditionalFormatting sqref="AH81:AH100 C81:AE99">
    <cfRule type="cellIs" dxfId="0" priority="1" stopIfTrue="1" operator="between">
      <formula>-0.05</formula>
      <formula>0.05</formula>
    </cfRule>
  </conditionalFormatting>
  <printOptions horizontalCentered="1"/>
  <pageMargins left="0.15748031496062992" right="0.15748031496062992" top="0.59055118110236227" bottom="0.39370078740157483" header="0.31496062992125984" footer="0.11811023622047245"/>
  <pageSetup paperSize="8" scale="59" orientation="landscape" r:id="rId1"/>
  <headerFooter alignWithMargins="0">
    <oddHeader>&amp;R&amp;"CG Omega,Bold"&amp;18&amp;A</oddHeader>
    <oddFooter>&amp;L&amp;8&amp;D
&amp;T&amp;R&amp;8&amp;Z&amp;F</oddFooter>
  </headerFooter>
  <rowBreaks count="1" manualBreakCount="1">
    <brk id="101" max="31" man="1"/>
  </rowBreaks>
  <legacyDrawing r:id="rId2"/>
</worksheet>
</file>

<file path=xl/worksheets/sheet22.xml><?xml version="1.0" encoding="utf-8"?>
<worksheet xmlns="http://schemas.openxmlformats.org/spreadsheetml/2006/main" xmlns:r="http://schemas.openxmlformats.org/officeDocument/2006/relationships">
  <sheetPr codeName="Sheet23">
    <pageSetUpPr fitToPage="1"/>
  </sheetPr>
  <dimension ref="A1:Q868"/>
  <sheetViews>
    <sheetView zoomScale="78" zoomScaleNormal="78" workbookViewId="0">
      <selection activeCell="P33" sqref="P33"/>
    </sheetView>
  </sheetViews>
  <sheetFormatPr defaultRowHeight="14.25"/>
  <cols>
    <col min="1" max="1" width="2.125" style="13" customWidth="1"/>
    <col min="2" max="2" width="39" customWidth="1"/>
    <col min="3" max="3" width="2.25" customWidth="1"/>
    <col min="4" max="6" width="8.125" customWidth="1"/>
    <col min="7" max="9" width="8.125" style="13" customWidth="1"/>
    <col min="10" max="10" width="2.875" style="13" customWidth="1"/>
    <col min="11" max="14" width="8.125" style="13" customWidth="1"/>
    <col min="15" max="15" width="3.25" style="13" customWidth="1"/>
    <col min="16" max="16384" width="9" style="13"/>
  </cols>
  <sheetData>
    <row r="1" spans="1:17" ht="26.25">
      <c r="A1" s="67" t="s">
        <v>1058</v>
      </c>
      <c r="B1" s="40"/>
      <c r="C1" s="40"/>
      <c r="D1" s="40"/>
      <c r="E1" s="40"/>
      <c r="F1" s="40"/>
      <c r="G1" s="2021" t="str">
        <f>+'Check&amp;Bal report'!$H$1</f>
        <v xml:space="preserve"> </v>
      </c>
      <c r="H1" s="40"/>
      <c r="I1" s="40"/>
      <c r="J1" s="40"/>
      <c r="K1" s="40"/>
      <c r="L1" s="40"/>
      <c r="M1" s="40"/>
      <c r="N1" s="40"/>
      <c r="O1" s="40"/>
      <c r="P1" s="14"/>
      <c r="Q1" s="14"/>
    </row>
    <row r="2" spans="1:17" ht="26.25">
      <c r="A2" s="41" t="str">
        <f>+'Names and date input'!A2</f>
        <v>CN West</v>
      </c>
      <c r="B2" s="40"/>
      <c r="C2" s="40"/>
      <c r="D2" s="40"/>
      <c r="E2" s="40"/>
      <c r="F2" s="40"/>
      <c r="G2" s="40"/>
      <c r="H2" s="40"/>
      <c r="I2" s="40"/>
      <c r="J2" s="40"/>
      <c r="K2" s="40"/>
      <c r="L2" s="40"/>
      <c r="M2" s="40"/>
      <c r="N2" s="40"/>
      <c r="O2" s="40"/>
      <c r="P2" s="14"/>
      <c r="Q2" s="14"/>
    </row>
    <row r="3" spans="1:17" ht="26.25">
      <c r="A3" s="41" t="str">
        <f>+'Names and date input'!A3</f>
        <v>2009-10</v>
      </c>
      <c r="B3" s="40"/>
      <c r="C3" s="40"/>
      <c r="D3" s="40"/>
      <c r="E3" s="40"/>
      <c r="F3" s="40"/>
      <c r="G3" s="40"/>
      <c r="H3" s="40"/>
      <c r="I3" s="40"/>
      <c r="J3" s="40"/>
      <c r="K3" s="40"/>
      <c r="L3" s="40"/>
      <c r="M3" s="40"/>
      <c r="N3" s="40"/>
      <c r="O3" s="40"/>
      <c r="P3" s="14"/>
      <c r="Q3" s="14"/>
    </row>
    <row r="4" spans="1:17" ht="27.75" customHeight="1">
      <c r="B4" s="1"/>
      <c r="F4" s="13"/>
      <c r="P4" s="14"/>
      <c r="Q4" s="14"/>
    </row>
    <row r="5" spans="1:17" ht="20.25">
      <c r="B5" s="3" t="s">
        <v>565</v>
      </c>
      <c r="F5" s="13"/>
      <c r="P5" s="14"/>
      <c r="Q5" s="14"/>
    </row>
    <row r="6" spans="1:17" s="14" customFormat="1" ht="13.5" thickBot="1">
      <c r="A6" s="11"/>
      <c r="B6" s="567"/>
      <c r="C6" s="11"/>
      <c r="D6" s="567"/>
      <c r="E6" s="567"/>
      <c r="F6" s="791"/>
      <c r="G6" s="791"/>
      <c r="H6" s="791"/>
      <c r="I6" s="791"/>
      <c r="J6" s="791"/>
      <c r="K6" s="791"/>
      <c r="L6" s="791"/>
      <c r="M6" s="791"/>
      <c r="N6" s="791"/>
    </row>
    <row r="7" spans="1:17" s="14" customFormat="1" ht="121.5" customHeight="1" thickBot="1">
      <c r="B7" s="2056" t="s">
        <v>564</v>
      </c>
      <c r="D7" s="796" t="s">
        <v>160</v>
      </c>
      <c r="E7" s="902" t="s">
        <v>635</v>
      </c>
      <c r="F7" s="1996" t="s">
        <v>581</v>
      </c>
      <c r="G7" s="902" t="s">
        <v>584</v>
      </c>
      <c r="H7" s="1996" t="s">
        <v>826</v>
      </c>
      <c r="I7" s="902" t="s">
        <v>1167</v>
      </c>
      <c r="J7" s="2003"/>
      <c r="K7" s="902" t="s">
        <v>647</v>
      </c>
      <c r="L7" s="902" t="s">
        <v>689</v>
      </c>
      <c r="M7" s="902" t="s">
        <v>690</v>
      </c>
      <c r="N7" s="902" t="s">
        <v>690</v>
      </c>
    </row>
    <row r="8" spans="1:17" s="14" customFormat="1" ht="35.25" customHeight="1" thickBot="1">
      <c r="B8" s="266"/>
      <c r="D8" s="2008"/>
      <c r="E8" s="1996"/>
      <c r="F8" s="1996"/>
      <c r="G8" s="1996"/>
      <c r="H8" s="1996"/>
      <c r="I8" s="1996"/>
      <c r="J8" s="2009"/>
      <c r="K8" s="2022" t="s">
        <v>648</v>
      </c>
      <c r="L8" s="2022" t="s">
        <v>1024</v>
      </c>
      <c r="M8" s="2022" t="s">
        <v>1025</v>
      </c>
      <c r="N8" s="2022" t="s">
        <v>196</v>
      </c>
    </row>
    <row r="9" spans="1:17" s="14" customFormat="1" ht="15.75" thickBot="1">
      <c r="B9" s="266"/>
      <c r="D9" s="2001"/>
      <c r="E9" s="2001"/>
      <c r="F9" s="2001"/>
      <c r="G9" s="2001"/>
      <c r="H9" s="2001"/>
      <c r="I9" s="2001"/>
      <c r="J9" s="2002"/>
      <c r="K9" s="2002"/>
      <c r="L9" s="2002"/>
      <c r="M9" s="2001"/>
      <c r="N9" s="2001"/>
    </row>
    <row r="10" spans="1:17" s="14" customFormat="1" ht="15" thickBot="1">
      <c r="B10" s="266"/>
      <c r="D10" s="790" t="s">
        <v>481</v>
      </c>
      <c r="E10" s="790" t="s">
        <v>481</v>
      </c>
      <c r="F10" s="1997" t="s">
        <v>481</v>
      </c>
      <c r="G10" s="790" t="s">
        <v>481</v>
      </c>
      <c r="H10" s="1997" t="s">
        <v>481</v>
      </c>
      <c r="I10" s="790" t="s">
        <v>481</v>
      </c>
      <c r="J10" s="2004"/>
      <c r="K10" s="1997" t="s">
        <v>481</v>
      </c>
      <c r="L10" s="1997" t="s">
        <v>481</v>
      </c>
      <c r="M10" s="1997" t="s">
        <v>481</v>
      </c>
      <c r="N10" s="1997" t="s">
        <v>481</v>
      </c>
    </row>
    <row r="11" spans="1:17" s="14" customFormat="1">
      <c r="B11" s="266" t="s">
        <v>982</v>
      </c>
      <c r="D11" s="797">
        <f>SUM(E11:I11)</f>
        <v>0</v>
      </c>
      <c r="E11" s="792"/>
      <c r="F11" s="1998"/>
      <c r="G11" s="792"/>
      <c r="H11" s="1998"/>
      <c r="I11" s="792"/>
      <c r="J11" s="2005"/>
      <c r="K11" s="792"/>
      <c r="L11" s="792"/>
      <c r="M11" s="792"/>
      <c r="N11" s="792"/>
    </row>
    <row r="12" spans="1:17" s="14" customFormat="1">
      <c r="B12" s="266" t="s">
        <v>724</v>
      </c>
      <c r="D12" s="797">
        <f>SUM(E12:I12)</f>
        <v>0</v>
      </c>
      <c r="E12" s="792"/>
      <c r="F12" s="1998"/>
      <c r="G12" s="792"/>
      <c r="H12" s="1998"/>
      <c r="I12" s="792"/>
      <c r="J12" s="2005"/>
      <c r="K12" s="792"/>
      <c r="L12" s="792"/>
      <c r="M12" s="792"/>
      <c r="N12" s="792"/>
    </row>
    <row r="13" spans="1:17" s="14" customFormat="1" ht="15.75" thickBot="1">
      <c r="B13" s="22" t="s">
        <v>160</v>
      </c>
      <c r="D13" s="805">
        <f t="shared" ref="D13:I13" si="0">SUM(D11:D12)</f>
        <v>0</v>
      </c>
      <c r="E13" s="805">
        <f t="shared" si="0"/>
        <v>0</v>
      </c>
      <c r="F13" s="1999">
        <f t="shared" si="0"/>
        <v>0</v>
      </c>
      <c r="G13" s="805">
        <f t="shared" si="0"/>
        <v>0</v>
      </c>
      <c r="H13" s="1999">
        <f t="shared" si="0"/>
        <v>0</v>
      </c>
      <c r="I13" s="805">
        <f t="shared" si="0"/>
        <v>0</v>
      </c>
      <c r="J13" s="2006"/>
      <c r="K13" s="805"/>
      <c r="L13" s="805"/>
      <c r="M13" s="805"/>
      <c r="N13" s="805"/>
    </row>
    <row r="14" spans="1:17" s="14" customFormat="1" ht="15.75" thickBot="1">
      <c r="B14" s="266"/>
      <c r="D14" s="2002"/>
      <c r="E14" s="2002"/>
      <c r="F14" s="2002"/>
      <c r="G14" s="2002"/>
      <c r="H14" s="2002"/>
      <c r="I14" s="2002"/>
      <c r="J14" s="2002"/>
      <c r="K14" s="2002"/>
      <c r="L14" s="2002"/>
      <c r="M14" s="2002"/>
      <c r="N14" s="2002"/>
    </row>
    <row r="15" spans="1:17" s="14" customFormat="1" ht="15" thickBot="1">
      <c r="B15" s="266"/>
      <c r="D15" s="790" t="s">
        <v>161</v>
      </c>
      <c r="E15" s="790" t="s">
        <v>161</v>
      </c>
      <c r="F15" s="790" t="s">
        <v>161</v>
      </c>
      <c r="G15" s="790" t="s">
        <v>161</v>
      </c>
      <c r="H15" s="790" t="s">
        <v>161</v>
      </c>
      <c r="I15" s="790" t="s">
        <v>161</v>
      </c>
      <c r="J15" s="2004"/>
      <c r="K15" s="2004"/>
      <c r="L15" s="2004"/>
      <c r="M15" s="2004"/>
      <c r="N15" s="2004"/>
    </row>
    <row r="16" spans="1:17" s="14" customFormat="1">
      <c r="B16" s="266" t="s">
        <v>725</v>
      </c>
      <c r="D16" s="2014">
        <f>SUM(E16:I16)</f>
        <v>0</v>
      </c>
      <c r="E16" s="2015"/>
      <c r="F16" s="2016"/>
      <c r="G16" s="2015"/>
      <c r="H16" s="2016"/>
      <c r="I16" s="2015"/>
      <c r="J16" s="2005"/>
      <c r="K16" s="2005"/>
      <c r="L16" s="2005"/>
      <c r="M16" s="2005"/>
      <c r="N16" s="2005"/>
    </row>
    <row r="17" spans="2:14" s="14" customFormat="1">
      <c r="B17" s="266" t="s">
        <v>726</v>
      </c>
      <c r="D17" s="2014">
        <f>SUM(E17:I17)</f>
        <v>0</v>
      </c>
      <c r="E17" s="2015"/>
      <c r="F17" s="2016"/>
      <c r="G17" s="2015"/>
      <c r="H17" s="2016"/>
      <c r="I17" s="2015"/>
      <c r="J17" s="2005"/>
      <c r="K17" s="2005"/>
      <c r="L17" s="2005"/>
      <c r="M17" s="2005"/>
      <c r="N17" s="2005"/>
    </row>
    <row r="18" spans="2:14" s="14" customFormat="1" ht="15.75" thickBot="1">
      <c r="B18" s="22" t="s">
        <v>160</v>
      </c>
      <c r="D18" s="2017">
        <f t="shared" ref="D18:I18" si="1">SUM(D16:D17)</f>
        <v>0</v>
      </c>
      <c r="E18" s="2017">
        <f t="shared" si="1"/>
        <v>0</v>
      </c>
      <c r="F18" s="2018">
        <f t="shared" si="1"/>
        <v>0</v>
      </c>
      <c r="G18" s="2017">
        <f t="shared" si="1"/>
        <v>0</v>
      </c>
      <c r="H18" s="2018">
        <f t="shared" si="1"/>
        <v>0</v>
      </c>
      <c r="I18" s="2017">
        <f t="shared" si="1"/>
        <v>0</v>
      </c>
      <c r="J18" s="2006"/>
      <c r="K18" s="2006"/>
      <c r="L18" s="2006"/>
      <c r="M18" s="2006"/>
      <c r="N18" s="2006"/>
    </row>
    <row r="19" spans="2:14" s="14" customFormat="1" ht="15.75" thickBot="1">
      <c r="B19" s="266"/>
      <c r="D19" s="2007"/>
      <c r="E19" s="2007"/>
      <c r="F19" s="2007"/>
      <c r="G19" s="2007"/>
      <c r="H19" s="2007"/>
      <c r="I19" s="2007"/>
      <c r="J19" s="2007"/>
      <c r="K19" s="2007"/>
      <c r="L19" s="2007"/>
      <c r="M19" s="2007"/>
      <c r="N19" s="2007"/>
    </row>
    <row r="20" spans="2:14" s="14" customFormat="1" ht="15" thickBot="1">
      <c r="B20" s="266"/>
      <c r="D20" s="790" t="s">
        <v>1026</v>
      </c>
      <c r="E20" s="790" t="s">
        <v>1026</v>
      </c>
      <c r="F20" s="790" t="s">
        <v>1026</v>
      </c>
      <c r="G20" s="790" t="s">
        <v>1026</v>
      </c>
      <c r="H20" s="790" t="s">
        <v>1026</v>
      </c>
      <c r="I20" s="790" t="s">
        <v>1026</v>
      </c>
      <c r="J20" s="2004"/>
      <c r="K20" s="2047"/>
      <c r="L20" s="2047"/>
      <c r="M20" s="2004"/>
      <c r="N20" s="2004"/>
    </row>
    <row r="21" spans="2:14" s="14" customFormat="1">
      <c r="B21" s="266" t="s">
        <v>695</v>
      </c>
      <c r="D21" s="2084" t="str">
        <f t="shared" ref="D21:I21" si="2">IF(D16&gt;0,(D11*1000000)/D16,"")</f>
        <v/>
      </c>
      <c r="E21" s="2048" t="str">
        <f t="shared" si="2"/>
        <v/>
      </c>
      <c r="F21" s="2049" t="str">
        <f t="shared" si="2"/>
        <v/>
      </c>
      <c r="G21" s="2048" t="str">
        <f t="shared" si="2"/>
        <v/>
      </c>
      <c r="H21" s="2049" t="str">
        <f t="shared" si="2"/>
        <v/>
      </c>
      <c r="I21" s="2048" t="str">
        <f t="shared" si="2"/>
        <v/>
      </c>
      <c r="J21" s="2012"/>
      <c r="K21" s="2012"/>
      <c r="L21" s="2012"/>
      <c r="M21" s="2012"/>
      <c r="N21" s="2012"/>
    </row>
    <row r="22" spans="2:14" s="14" customFormat="1" ht="15" thickBot="1">
      <c r="B22" s="266" t="s">
        <v>194</v>
      </c>
      <c r="D22" s="2085" t="str">
        <f t="shared" ref="D22:I22" si="3">IF(D17&gt;0,(D12*1000000)/D17,"")</f>
        <v/>
      </c>
      <c r="E22" s="2050" t="str">
        <f t="shared" si="3"/>
        <v/>
      </c>
      <c r="F22" s="2051" t="str">
        <f t="shared" si="3"/>
        <v/>
      </c>
      <c r="G22" s="2050" t="str">
        <f t="shared" si="3"/>
        <v/>
      </c>
      <c r="H22" s="2051" t="str">
        <f t="shared" si="3"/>
        <v/>
      </c>
      <c r="I22" s="2050" t="str">
        <f t="shared" si="3"/>
        <v/>
      </c>
      <c r="J22" s="2013"/>
      <c r="K22" s="2013"/>
      <c r="L22" s="2013"/>
      <c r="M22" s="2013"/>
      <c r="N22" s="2013"/>
    </row>
    <row r="23" spans="2:14" s="14" customFormat="1" ht="15.75" thickBot="1">
      <c r="B23" s="266"/>
      <c r="D23" s="825"/>
      <c r="E23" s="825"/>
      <c r="F23" s="825"/>
      <c r="G23" s="825"/>
      <c r="H23" s="825"/>
      <c r="I23" s="825"/>
      <c r="J23" s="825"/>
      <c r="K23" s="825"/>
      <c r="L23" s="825"/>
      <c r="M23" s="825"/>
      <c r="N23" s="825"/>
    </row>
    <row r="24" spans="2:14" s="14" customFormat="1" ht="15" thickBot="1">
      <c r="B24" s="266" t="s">
        <v>694</v>
      </c>
      <c r="D24" s="978">
        <f>SUM(E24:I24)</f>
        <v>0</v>
      </c>
      <c r="E24" s="2010"/>
      <c r="F24" s="2011"/>
      <c r="G24" s="2010"/>
      <c r="H24" s="2011"/>
      <c r="I24" s="2010"/>
      <c r="J24" s="2012"/>
      <c r="K24" s="2010"/>
      <c r="L24" s="2010"/>
      <c r="M24" s="2012"/>
      <c r="N24" s="2012"/>
    </row>
    <row r="25" spans="2:14" s="14" customFormat="1" ht="15" thickBot="1">
      <c r="B25" s="266" t="s">
        <v>693</v>
      </c>
      <c r="D25" s="1042">
        <f>SUM(E25:I25)</f>
        <v>0</v>
      </c>
      <c r="E25" s="808"/>
      <c r="F25" s="2019"/>
      <c r="G25" s="808"/>
      <c r="H25" s="2019"/>
      <c r="I25" s="808"/>
      <c r="J25" s="2020"/>
      <c r="K25" s="2020"/>
      <c r="L25" s="2020"/>
      <c r="M25" s="808"/>
      <c r="N25" s="808"/>
    </row>
    <row r="26" spans="2:14" s="14" customFormat="1" ht="15.75" thickBot="1">
      <c r="B26" s="22" t="s">
        <v>195</v>
      </c>
      <c r="D26" s="805">
        <f t="shared" ref="D26:I26" si="4">SUM(D24:D25)</f>
        <v>0</v>
      </c>
      <c r="E26" s="805">
        <f t="shared" si="4"/>
        <v>0</v>
      </c>
      <c r="F26" s="1999">
        <f t="shared" si="4"/>
        <v>0</v>
      </c>
      <c r="G26" s="805">
        <f t="shared" si="4"/>
        <v>0</v>
      </c>
      <c r="H26" s="1999">
        <f t="shared" si="4"/>
        <v>0</v>
      </c>
      <c r="I26" s="805">
        <f t="shared" si="4"/>
        <v>0</v>
      </c>
      <c r="J26" s="2006"/>
      <c r="K26" s="2006"/>
      <c r="L26" s="2006"/>
      <c r="M26" s="2006"/>
      <c r="N26" s="2006"/>
    </row>
    <row r="27" spans="2:14" s="14" customFormat="1" ht="15.75" thickBot="1">
      <c r="B27" s="266"/>
      <c r="D27" s="481"/>
      <c r="E27" s="517"/>
      <c r="G27" s="791"/>
      <c r="H27" s="807"/>
      <c r="I27" s="791"/>
      <c r="J27" s="791"/>
      <c r="K27" s="791"/>
      <c r="L27" s="791"/>
      <c r="M27" s="791"/>
    </row>
    <row r="28" spans="2:14" s="14" customFormat="1" ht="15" thickBot="1">
      <c r="B28" s="266" t="s">
        <v>742</v>
      </c>
      <c r="D28" s="1042"/>
      <c r="E28" s="808"/>
      <c r="F28" s="2019"/>
      <c r="G28" s="808"/>
      <c r="H28" s="2019"/>
      <c r="I28" s="808"/>
      <c r="J28" s="2020"/>
    </row>
    <row r="29" spans="2:14" s="14" customFormat="1" ht="15.75" thickBot="1">
      <c r="B29" s="266"/>
      <c r="D29" s="481"/>
      <c r="E29" s="517"/>
      <c r="G29" s="791"/>
      <c r="H29" s="807"/>
      <c r="I29" s="791"/>
      <c r="J29" s="791"/>
      <c r="K29" s="791"/>
      <c r="L29" s="791"/>
      <c r="M29" s="791"/>
    </row>
    <row r="30" spans="2:14" s="14" customFormat="1" ht="15" thickBot="1">
      <c r="B30" s="397" t="s">
        <v>1033</v>
      </c>
      <c r="D30" s="1042"/>
      <c r="E30" s="808"/>
      <c r="F30" s="2019"/>
      <c r="G30" s="808"/>
      <c r="H30" s="2019"/>
      <c r="I30" s="808"/>
      <c r="J30" s="2020"/>
    </row>
    <row r="31" spans="2:14" s="14" customFormat="1" ht="12.75">
      <c r="G31" s="791"/>
      <c r="H31" s="791"/>
      <c r="I31" s="791"/>
      <c r="J31" s="791"/>
      <c r="K31" s="791"/>
      <c r="L31" s="791"/>
      <c r="M31" s="791"/>
    </row>
    <row r="32" spans="2:14" s="14" customFormat="1" ht="15.75" thickBot="1">
      <c r="B32" s="6"/>
      <c r="C32" s="629"/>
      <c r="D32" s="13"/>
      <c r="E32" s="292"/>
      <c r="F32" s="13"/>
      <c r="G32" s="782"/>
      <c r="H32" s="782"/>
      <c r="I32" s="791"/>
      <c r="J32" s="791"/>
      <c r="K32" s="791"/>
      <c r="L32" s="791"/>
      <c r="M32" s="791"/>
    </row>
    <row r="33" spans="1:14" s="14" customFormat="1" ht="110.25" customHeight="1" thickBot="1">
      <c r="B33" s="2056" t="s">
        <v>741</v>
      </c>
      <c r="C33" s="11"/>
      <c r="D33" s="796" t="s">
        <v>160</v>
      </c>
      <c r="E33" s="902" t="s">
        <v>635</v>
      </c>
      <c r="F33" s="902" t="s">
        <v>581</v>
      </c>
      <c r="G33" s="902" t="s">
        <v>584</v>
      </c>
      <c r="H33" s="902" t="s">
        <v>826</v>
      </c>
      <c r="I33" s="902" t="s">
        <v>1167</v>
      </c>
      <c r="J33" s="2004"/>
      <c r="K33" s="902" t="s">
        <v>649</v>
      </c>
      <c r="L33" s="902" t="s">
        <v>691</v>
      </c>
      <c r="M33" s="902" t="s">
        <v>692</v>
      </c>
      <c r="N33" s="902" t="s">
        <v>196</v>
      </c>
    </row>
    <row r="34" spans="1:14" s="14" customFormat="1" ht="15" thickBot="1">
      <c r="B34" s="266"/>
      <c r="C34" s="11"/>
      <c r="D34" s="790" t="s">
        <v>481</v>
      </c>
      <c r="E34" s="790" t="s">
        <v>481</v>
      </c>
      <c r="F34" s="790" t="s">
        <v>481</v>
      </c>
      <c r="G34" s="790" t="s">
        <v>481</v>
      </c>
      <c r="H34" s="790" t="s">
        <v>481</v>
      </c>
      <c r="I34" s="790" t="s">
        <v>481</v>
      </c>
      <c r="J34" s="2012"/>
      <c r="K34" s="790" t="s">
        <v>481</v>
      </c>
      <c r="L34" s="790" t="s">
        <v>481</v>
      </c>
      <c r="M34" s="790" t="s">
        <v>481</v>
      </c>
      <c r="N34" s="790" t="s">
        <v>481</v>
      </c>
    </row>
    <row r="35" spans="1:14" s="14" customFormat="1" ht="15" thickBot="1">
      <c r="B35" s="266" t="s">
        <v>566</v>
      </c>
      <c r="C35" s="11"/>
      <c r="D35" s="978">
        <f>SUM(E35:N35)</f>
        <v>0</v>
      </c>
      <c r="E35" s="2005"/>
      <c r="F35" s="1998"/>
      <c r="G35" s="2005"/>
      <c r="H35" s="1998"/>
      <c r="I35" s="792"/>
      <c r="J35" s="2013"/>
      <c r="K35" s="792"/>
      <c r="L35" s="792"/>
      <c r="M35" s="1998"/>
      <c r="N35" s="792"/>
    </row>
    <row r="36" spans="1:14" s="14" customFormat="1" ht="15" thickBot="1">
      <c r="B36" s="266" t="s">
        <v>567</v>
      </c>
      <c r="C36" s="11"/>
      <c r="D36" s="797">
        <f>SUM(E36:N36)</f>
        <v>0</v>
      </c>
      <c r="E36" s="2005"/>
      <c r="F36" s="1998"/>
      <c r="G36" s="2005"/>
      <c r="H36" s="792"/>
      <c r="I36" s="792"/>
      <c r="J36" s="2013"/>
      <c r="K36" s="792"/>
      <c r="L36" s="792"/>
      <c r="M36" s="1998"/>
      <c r="N36" s="792"/>
    </row>
    <row r="37" spans="1:14" s="14" customFormat="1" ht="15" thickBot="1">
      <c r="B37" s="266" t="s">
        <v>1154</v>
      </c>
      <c r="C37" s="11"/>
      <c r="D37" s="797">
        <f>SUM(E37:N37)</f>
        <v>0</v>
      </c>
      <c r="E37" s="2005"/>
      <c r="F37" s="1998"/>
      <c r="G37" s="2005"/>
      <c r="H37" s="2005"/>
      <c r="I37" s="792"/>
      <c r="J37" s="2004"/>
      <c r="K37" s="792"/>
      <c r="L37" s="792"/>
      <c r="M37" s="1998"/>
      <c r="N37" s="792"/>
    </row>
    <row r="38" spans="1:14" s="14" customFormat="1" ht="15" thickBot="1">
      <c r="B38" s="266" t="s">
        <v>197</v>
      </c>
      <c r="C38" s="11"/>
      <c r="D38" s="797">
        <f>SUM(E38:N38)</f>
        <v>0</v>
      </c>
      <c r="E38" s="792"/>
      <c r="F38" s="1998"/>
      <c r="G38" s="792"/>
      <c r="H38" s="1998"/>
      <c r="I38" s="792"/>
      <c r="J38" s="2004"/>
      <c r="K38" s="792"/>
      <c r="L38" s="792"/>
      <c r="M38" s="1998"/>
      <c r="N38" s="792"/>
    </row>
    <row r="39" spans="1:14" s="14" customFormat="1" ht="15.75" thickBot="1">
      <c r="B39" s="22" t="s">
        <v>160</v>
      </c>
      <c r="C39" s="11"/>
      <c r="D39" s="2000">
        <f t="shared" ref="D39:I39" si="5">SUM(D35:D38)</f>
        <v>0</v>
      </c>
      <c r="E39" s="805">
        <f t="shared" si="5"/>
        <v>0</v>
      </c>
      <c r="F39" s="805">
        <f t="shared" si="5"/>
        <v>0</v>
      </c>
      <c r="G39" s="805">
        <f t="shared" si="5"/>
        <v>0</v>
      </c>
      <c r="H39" s="805">
        <f t="shared" si="5"/>
        <v>0</v>
      </c>
      <c r="I39" s="805">
        <f t="shared" si="5"/>
        <v>0</v>
      </c>
      <c r="J39" s="2013"/>
      <c r="K39" s="805"/>
      <c r="L39" s="805">
        <f>SUM(L35:L38)</f>
        <v>0</v>
      </c>
      <c r="M39" s="805">
        <f>SUM(M35:M38)</f>
        <v>0</v>
      </c>
      <c r="N39" s="805">
        <f>SUM(N35:N38)</f>
        <v>0</v>
      </c>
    </row>
    <row r="40" spans="1:14" s="14" customFormat="1">
      <c r="B40" s="11"/>
      <c r="C40" s="11"/>
      <c r="D40" s="11"/>
      <c r="E40" s="517"/>
      <c r="G40" s="791"/>
      <c r="H40" s="807"/>
      <c r="I40" s="791"/>
      <c r="J40" s="791"/>
      <c r="K40" s="791"/>
      <c r="L40" s="791"/>
      <c r="M40" s="791"/>
    </row>
    <row r="41" spans="1:14" s="14" customFormat="1">
      <c r="A41" s="517"/>
      <c r="B41" s="517"/>
      <c r="D41" s="11"/>
      <c r="E41" s="517"/>
      <c r="G41" s="791"/>
      <c r="H41" s="807"/>
      <c r="I41" s="791"/>
      <c r="J41" s="791"/>
      <c r="K41" s="791"/>
      <c r="L41" s="791"/>
      <c r="M41" s="791"/>
    </row>
    <row r="42" spans="1:14" s="14" customFormat="1" ht="12.75">
      <c r="B42" s="4"/>
      <c r="C42" s="11"/>
      <c r="D42" s="4"/>
      <c r="E42" s="4"/>
      <c r="F42" s="4"/>
    </row>
    <row r="43" spans="1:14" s="14" customFormat="1" ht="12.75">
      <c r="B43" s="4"/>
      <c r="C43" s="4"/>
      <c r="D43" s="4"/>
      <c r="E43" s="4"/>
      <c r="F43" s="4"/>
    </row>
    <row r="44" spans="1:14" s="14" customFormat="1" ht="12.75">
      <c r="B44" s="4"/>
      <c r="C44" s="4"/>
      <c r="D44" s="4"/>
      <c r="E44" s="4"/>
      <c r="F44" s="4"/>
    </row>
    <row r="45" spans="1:14" s="14" customFormat="1" ht="12.75">
      <c r="B45" s="4"/>
      <c r="C45" s="4"/>
      <c r="D45" s="4"/>
      <c r="E45" s="4"/>
      <c r="F45" s="4"/>
    </row>
    <row r="46" spans="1:14" s="14" customFormat="1" ht="12.75">
      <c r="B46" s="4"/>
      <c r="C46" s="4"/>
      <c r="D46" s="4"/>
      <c r="E46" s="4"/>
      <c r="F46" s="4"/>
    </row>
    <row r="47" spans="1:14" s="14" customFormat="1" ht="12.75">
      <c r="B47" s="4"/>
      <c r="C47" s="4"/>
      <c r="D47" s="4"/>
      <c r="E47" s="4"/>
      <c r="F47" s="4"/>
    </row>
    <row r="48" spans="1:14" s="14" customFormat="1" ht="12.75">
      <c r="B48" s="4"/>
      <c r="C48" s="4"/>
      <c r="D48" s="4"/>
      <c r="E48" s="4"/>
      <c r="F48" s="4"/>
    </row>
    <row r="49" spans="2:6" s="14" customFormat="1" ht="12.75">
      <c r="B49" s="4"/>
      <c r="C49" s="4"/>
      <c r="D49" s="4"/>
      <c r="E49" s="4"/>
      <c r="F49" s="4"/>
    </row>
    <row r="50" spans="2:6" s="14" customFormat="1" ht="12.75">
      <c r="B50" s="4"/>
      <c r="C50" s="4"/>
      <c r="D50" s="4"/>
      <c r="E50" s="4"/>
      <c r="F50" s="4"/>
    </row>
    <row r="51" spans="2:6" s="14" customFormat="1" ht="12.75">
      <c r="B51" s="4"/>
      <c r="C51" s="4"/>
      <c r="D51" s="4"/>
      <c r="E51" s="4"/>
      <c r="F51" s="4"/>
    </row>
    <row r="52" spans="2:6" s="14" customFormat="1" ht="12.75">
      <c r="B52" s="4"/>
      <c r="C52" s="4"/>
      <c r="D52" s="4"/>
      <c r="E52" s="4"/>
      <c r="F52" s="4"/>
    </row>
    <row r="53" spans="2:6" s="14" customFormat="1" ht="12.75">
      <c r="B53" s="4"/>
      <c r="C53" s="4"/>
      <c r="D53" s="4"/>
      <c r="E53" s="4"/>
      <c r="F53" s="4"/>
    </row>
    <row r="54" spans="2:6" s="14" customFormat="1" ht="12.75">
      <c r="B54" s="4"/>
      <c r="C54" s="4"/>
      <c r="D54" s="4"/>
      <c r="E54" s="4"/>
      <c r="F54" s="4"/>
    </row>
    <row r="55" spans="2:6" s="14" customFormat="1" ht="12.75">
      <c r="B55" s="4"/>
      <c r="C55" s="4"/>
      <c r="D55" s="4"/>
      <c r="E55" s="4"/>
      <c r="F55" s="4"/>
    </row>
    <row r="56" spans="2:6" s="14" customFormat="1" ht="12.75">
      <c r="B56" s="4"/>
      <c r="C56" s="4"/>
      <c r="D56" s="4"/>
      <c r="E56" s="4"/>
      <c r="F56" s="4"/>
    </row>
    <row r="57" spans="2:6" s="14" customFormat="1" ht="12.75">
      <c r="B57" s="4"/>
      <c r="C57" s="4"/>
      <c r="D57" s="4"/>
      <c r="E57" s="4"/>
      <c r="F57" s="4"/>
    </row>
    <row r="58" spans="2:6" s="14" customFormat="1" ht="12.75">
      <c r="B58" s="4"/>
      <c r="C58" s="4"/>
      <c r="D58" s="4"/>
      <c r="E58" s="4"/>
      <c r="F58" s="4"/>
    </row>
    <row r="59" spans="2:6" s="14" customFormat="1" ht="12.75">
      <c r="B59" s="4"/>
      <c r="C59" s="4"/>
      <c r="D59" s="4"/>
      <c r="E59" s="4"/>
      <c r="F59" s="4"/>
    </row>
    <row r="60" spans="2:6" s="14" customFormat="1" ht="12.75">
      <c r="B60" s="4"/>
      <c r="C60" s="4"/>
      <c r="D60" s="4"/>
      <c r="E60" s="4"/>
      <c r="F60" s="4"/>
    </row>
    <row r="61" spans="2:6" s="14" customFormat="1" ht="12.75">
      <c r="B61" s="4"/>
      <c r="C61" s="4"/>
      <c r="D61" s="4"/>
      <c r="E61" s="4"/>
      <c r="F61" s="4"/>
    </row>
    <row r="62" spans="2:6" s="14" customFormat="1" ht="12.75">
      <c r="B62" s="4"/>
      <c r="C62" s="4"/>
      <c r="D62" s="4"/>
      <c r="E62" s="4"/>
      <c r="F62" s="4"/>
    </row>
    <row r="63" spans="2:6" s="14" customFormat="1" ht="12.75">
      <c r="B63" s="4"/>
      <c r="C63" s="4"/>
      <c r="D63" s="4"/>
      <c r="E63" s="4"/>
      <c r="F63" s="4"/>
    </row>
    <row r="64" spans="2:6" s="14" customFormat="1" ht="12.75">
      <c r="B64" s="4"/>
      <c r="C64" s="4"/>
      <c r="D64" s="4"/>
      <c r="E64" s="4"/>
      <c r="F64" s="4"/>
    </row>
    <row r="65" spans="2:6" s="14" customFormat="1" ht="12.75">
      <c r="B65" s="4"/>
      <c r="C65" s="4"/>
      <c r="D65" s="4"/>
      <c r="E65" s="4"/>
      <c r="F65" s="4"/>
    </row>
    <row r="66" spans="2:6" s="14" customFormat="1" ht="12.75">
      <c r="B66" s="4"/>
      <c r="C66" s="4"/>
      <c r="D66" s="4"/>
      <c r="E66" s="4"/>
      <c r="F66" s="4"/>
    </row>
    <row r="67" spans="2:6" s="14" customFormat="1" ht="12.75">
      <c r="B67" s="4"/>
      <c r="C67" s="4"/>
      <c r="D67" s="4"/>
      <c r="E67" s="4"/>
      <c r="F67" s="4"/>
    </row>
    <row r="68" spans="2:6" s="14" customFormat="1" ht="12.75">
      <c r="B68" s="4"/>
      <c r="C68" s="4"/>
      <c r="D68" s="4"/>
      <c r="E68" s="4"/>
      <c r="F68" s="4"/>
    </row>
    <row r="69" spans="2:6" s="14" customFormat="1" ht="12.75">
      <c r="B69" s="4"/>
      <c r="C69" s="4"/>
      <c r="D69" s="4"/>
      <c r="E69" s="4"/>
      <c r="F69" s="4"/>
    </row>
    <row r="70" spans="2:6" s="14" customFormat="1" ht="12.75">
      <c r="B70" s="4"/>
      <c r="C70" s="4"/>
      <c r="D70" s="4"/>
      <c r="E70" s="4"/>
      <c r="F70" s="4"/>
    </row>
    <row r="71" spans="2:6" s="14" customFormat="1" ht="12.75">
      <c r="B71" s="4"/>
      <c r="C71" s="4"/>
      <c r="D71" s="4"/>
      <c r="E71" s="4"/>
      <c r="F71" s="4"/>
    </row>
    <row r="72" spans="2:6" s="14" customFormat="1" ht="12.75">
      <c r="B72" s="4"/>
      <c r="C72" s="4"/>
      <c r="D72" s="4"/>
      <c r="E72" s="4"/>
      <c r="F72" s="4"/>
    </row>
    <row r="73" spans="2:6" s="14" customFormat="1" ht="12.75">
      <c r="B73" s="4"/>
      <c r="C73" s="4"/>
      <c r="D73" s="4"/>
      <c r="E73" s="4"/>
      <c r="F73" s="4"/>
    </row>
    <row r="74" spans="2:6" s="14" customFormat="1" ht="12.75">
      <c r="B74" s="4"/>
      <c r="C74" s="4"/>
      <c r="D74" s="4"/>
      <c r="E74" s="4"/>
      <c r="F74" s="4"/>
    </row>
    <row r="75" spans="2:6" s="14" customFormat="1" ht="12.75">
      <c r="B75" s="4"/>
      <c r="C75" s="4"/>
      <c r="D75" s="4"/>
      <c r="E75" s="4"/>
      <c r="F75" s="4"/>
    </row>
    <row r="76" spans="2:6" s="14" customFormat="1" ht="12.75">
      <c r="B76" s="4"/>
      <c r="C76" s="4"/>
      <c r="D76" s="4"/>
      <c r="E76" s="4"/>
      <c r="F76" s="4"/>
    </row>
    <row r="77" spans="2:6" s="14" customFormat="1" ht="12.75">
      <c r="B77" s="4"/>
      <c r="C77" s="4"/>
      <c r="D77" s="4"/>
      <c r="E77" s="4"/>
      <c r="F77" s="4"/>
    </row>
    <row r="78" spans="2:6" s="14" customFormat="1" ht="12.75">
      <c r="B78" s="4"/>
      <c r="C78" s="4"/>
      <c r="D78" s="4"/>
      <c r="E78" s="4"/>
      <c r="F78" s="4"/>
    </row>
    <row r="79" spans="2:6" s="14" customFormat="1" ht="12.75">
      <c r="B79" s="4"/>
      <c r="C79" s="4"/>
      <c r="D79" s="4"/>
      <c r="E79" s="4"/>
      <c r="F79" s="4"/>
    </row>
    <row r="80" spans="2:6" s="14" customFormat="1" ht="12.75">
      <c r="B80" s="4"/>
      <c r="C80" s="4"/>
      <c r="D80" s="4"/>
      <c r="E80" s="4"/>
      <c r="F80" s="4"/>
    </row>
    <row r="81" spans="2:6" s="14" customFormat="1" ht="12.75">
      <c r="B81" s="4"/>
      <c r="C81" s="4"/>
      <c r="D81" s="4"/>
      <c r="E81" s="4"/>
      <c r="F81" s="4"/>
    </row>
    <row r="82" spans="2:6" s="14" customFormat="1" ht="12.75">
      <c r="B82" s="4"/>
      <c r="C82" s="4"/>
      <c r="D82" s="4"/>
      <c r="E82" s="4"/>
      <c r="F82" s="4"/>
    </row>
    <row r="83" spans="2:6" s="14" customFormat="1" ht="12.75">
      <c r="B83" s="4"/>
      <c r="C83" s="4"/>
      <c r="D83" s="4"/>
      <c r="E83" s="4"/>
      <c r="F83" s="4"/>
    </row>
    <row r="84" spans="2:6" s="14" customFormat="1" ht="12.75">
      <c r="B84" s="4"/>
      <c r="C84" s="4"/>
      <c r="D84" s="4"/>
      <c r="E84" s="4"/>
      <c r="F84" s="4"/>
    </row>
    <row r="85" spans="2:6" s="14" customFormat="1" ht="12.75">
      <c r="B85" s="4"/>
      <c r="C85" s="4"/>
      <c r="D85" s="4"/>
      <c r="E85" s="4"/>
      <c r="F85" s="4"/>
    </row>
    <row r="86" spans="2:6" s="14" customFormat="1" ht="12.75">
      <c r="B86" s="4"/>
      <c r="C86" s="4"/>
      <c r="D86" s="4"/>
      <c r="E86" s="4"/>
      <c r="F86" s="4"/>
    </row>
    <row r="87" spans="2:6" s="14" customFormat="1" ht="12.75">
      <c r="B87" s="4"/>
      <c r="C87" s="4"/>
      <c r="D87" s="4"/>
      <c r="E87" s="4"/>
      <c r="F87" s="4"/>
    </row>
    <row r="88" spans="2:6" s="14" customFormat="1" ht="12.75">
      <c r="B88" s="4"/>
      <c r="C88" s="4"/>
      <c r="D88" s="4"/>
      <c r="E88" s="4"/>
      <c r="F88" s="4"/>
    </row>
    <row r="89" spans="2:6" s="14" customFormat="1" ht="12.75">
      <c r="B89" s="4"/>
      <c r="C89" s="4"/>
      <c r="D89" s="4"/>
      <c r="E89" s="4"/>
      <c r="F89" s="4"/>
    </row>
    <row r="90" spans="2:6" s="14" customFormat="1" ht="12.75">
      <c r="B90" s="4"/>
      <c r="C90" s="4"/>
      <c r="D90" s="4"/>
      <c r="E90" s="4"/>
      <c r="F90" s="4"/>
    </row>
    <row r="91" spans="2:6" s="14" customFormat="1" ht="12.75">
      <c r="B91" s="4"/>
      <c r="C91" s="4"/>
      <c r="D91" s="4"/>
      <c r="E91" s="4"/>
      <c r="F91" s="4"/>
    </row>
    <row r="92" spans="2:6" s="14" customFormat="1" ht="12.75">
      <c r="B92" s="4"/>
      <c r="C92" s="4"/>
      <c r="D92" s="4"/>
      <c r="E92" s="4"/>
      <c r="F92" s="4"/>
    </row>
    <row r="93" spans="2:6" s="14" customFormat="1" ht="12.75">
      <c r="B93" s="4"/>
      <c r="C93" s="4"/>
      <c r="D93" s="4"/>
      <c r="E93" s="4"/>
      <c r="F93" s="4"/>
    </row>
    <row r="94" spans="2:6" s="14" customFormat="1" ht="12.75">
      <c r="B94" s="4"/>
      <c r="C94" s="4"/>
      <c r="D94" s="4"/>
      <c r="E94" s="4"/>
      <c r="F94" s="4"/>
    </row>
    <row r="95" spans="2:6" s="14" customFormat="1" ht="12.75">
      <c r="B95" s="4"/>
      <c r="C95" s="4"/>
      <c r="D95" s="4"/>
      <c r="E95" s="4"/>
      <c r="F95" s="4"/>
    </row>
    <row r="96" spans="2:6" s="14" customFormat="1" ht="12.75">
      <c r="B96" s="4"/>
      <c r="C96" s="4"/>
      <c r="D96" s="4"/>
      <c r="E96" s="4"/>
      <c r="F96" s="4"/>
    </row>
    <row r="97" spans="2:6" s="14" customFormat="1" ht="12.75">
      <c r="B97" s="4"/>
      <c r="C97" s="4"/>
      <c r="D97" s="4"/>
      <c r="E97" s="4"/>
      <c r="F97" s="4"/>
    </row>
    <row r="98" spans="2:6" s="14" customFormat="1" ht="12.75">
      <c r="B98" s="4"/>
      <c r="C98" s="4"/>
      <c r="D98" s="4"/>
      <c r="E98" s="4"/>
      <c r="F98" s="4"/>
    </row>
    <row r="99" spans="2:6" s="14" customFormat="1" ht="12.75">
      <c r="B99" s="4"/>
      <c r="C99" s="4"/>
      <c r="D99" s="4"/>
      <c r="E99" s="4"/>
      <c r="F99" s="4"/>
    </row>
    <row r="100" spans="2:6" s="14" customFormat="1" ht="12.75">
      <c r="B100" s="4"/>
      <c r="C100" s="4"/>
      <c r="D100" s="4"/>
      <c r="E100" s="4"/>
      <c r="F100" s="4"/>
    </row>
    <row r="101" spans="2:6" s="14" customFormat="1" ht="12.75">
      <c r="B101" s="4"/>
      <c r="C101" s="4"/>
      <c r="D101" s="4"/>
      <c r="E101" s="4"/>
      <c r="F101" s="4"/>
    </row>
    <row r="102" spans="2:6" s="14" customFormat="1" ht="12.75">
      <c r="B102" s="4"/>
      <c r="C102" s="4"/>
      <c r="D102" s="4"/>
      <c r="E102" s="4"/>
      <c r="F102" s="4"/>
    </row>
    <row r="103" spans="2:6" s="14" customFormat="1" ht="12.75">
      <c r="B103" s="4"/>
      <c r="C103" s="4"/>
      <c r="D103" s="4"/>
      <c r="E103" s="4"/>
      <c r="F103" s="4"/>
    </row>
    <row r="104" spans="2:6" s="14" customFormat="1" ht="12.75">
      <c r="B104" s="4"/>
      <c r="C104" s="4"/>
      <c r="D104" s="4"/>
      <c r="E104" s="4"/>
      <c r="F104" s="4"/>
    </row>
    <row r="105" spans="2:6" s="14" customFormat="1" ht="12.75">
      <c r="B105" s="4"/>
      <c r="C105" s="4"/>
      <c r="D105" s="4"/>
      <c r="E105" s="4"/>
      <c r="F105" s="4"/>
    </row>
    <row r="106" spans="2:6" s="14" customFormat="1" ht="12.75">
      <c r="B106" s="4"/>
      <c r="C106" s="4"/>
      <c r="D106" s="4"/>
      <c r="E106" s="4"/>
      <c r="F106" s="4"/>
    </row>
    <row r="107" spans="2:6" s="14" customFormat="1" ht="12.75">
      <c r="B107" s="4"/>
      <c r="C107" s="4"/>
      <c r="D107" s="4"/>
      <c r="E107" s="4"/>
      <c r="F107" s="4"/>
    </row>
    <row r="108" spans="2:6" s="14" customFormat="1" ht="12.75">
      <c r="B108" s="4"/>
      <c r="C108" s="4"/>
      <c r="D108" s="4"/>
      <c r="E108" s="4"/>
      <c r="F108" s="4"/>
    </row>
    <row r="109" spans="2:6" s="14" customFormat="1" ht="12.75">
      <c r="B109" s="4"/>
      <c r="C109" s="4"/>
      <c r="D109" s="4"/>
      <c r="E109" s="4"/>
      <c r="F109" s="4"/>
    </row>
    <row r="110" spans="2:6" s="14" customFormat="1" ht="12.75">
      <c r="B110" s="4"/>
      <c r="C110" s="4"/>
      <c r="D110" s="4"/>
      <c r="E110" s="4"/>
      <c r="F110" s="4"/>
    </row>
    <row r="111" spans="2:6" s="14" customFormat="1" ht="12.75">
      <c r="B111" s="4"/>
      <c r="C111" s="4"/>
      <c r="D111" s="4"/>
      <c r="E111" s="4"/>
      <c r="F111" s="4"/>
    </row>
    <row r="112" spans="2:6" s="14" customFormat="1" ht="12.75">
      <c r="B112" s="4"/>
      <c r="C112" s="4"/>
      <c r="D112" s="4"/>
      <c r="E112" s="4"/>
      <c r="F112" s="4"/>
    </row>
    <row r="113" spans="2:6" s="14" customFormat="1" ht="12.75">
      <c r="B113" s="4"/>
      <c r="C113" s="4"/>
      <c r="D113" s="4"/>
      <c r="E113" s="4"/>
      <c r="F113" s="4"/>
    </row>
    <row r="114" spans="2:6" s="14" customFormat="1" ht="12.75">
      <c r="B114" s="4"/>
      <c r="C114" s="4"/>
      <c r="D114" s="4"/>
      <c r="E114" s="4"/>
      <c r="F114" s="4"/>
    </row>
    <row r="115" spans="2:6" s="14" customFormat="1" ht="12.75">
      <c r="B115" s="4"/>
      <c r="C115" s="4"/>
      <c r="D115" s="4"/>
      <c r="E115" s="4"/>
      <c r="F115" s="4"/>
    </row>
    <row r="116" spans="2:6" s="14" customFormat="1" ht="12.75">
      <c r="B116" s="4"/>
      <c r="C116" s="4"/>
      <c r="D116" s="4"/>
      <c r="E116" s="4"/>
      <c r="F116" s="4"/>
    </row>
    <row r="117" spans="2:6" s="14" customFormat="1" ht="12.75">
      <c r="B117" s="4"/>
      <c r="C117" s="4"/>
      <c r="D117" s="4"/>
      <c r="E117" s="4"/>
      <c r="F117" s="4"/>
    </row>
    <row r="118" spans="2:6" s="14" customFormat="1" ht="12.75">
      <c r="B118" s="4"/>
      <c r="C118" s="4"/>
      <c r="D118" s="4"/>
      <c r="E118" s="4"/>
      <c r="F118" s="4"/>
    </row>
    <row r="119" spans="2:6" s="14" customFormat="1" ht="12.75">
      <c r="B119" s="4"/>
      <c r="C119" s="4"/>
      <c r="D119" s="4"/>
      <c r="E119" s="4"/>
      <c r="F119" s="4"/>
    </row>
    <row r="120" spans="2:6" s="14" customFormat="1" ht="12.75">
      <c r="B120" s="4"/>
      <c r="C120" s="4"/>
      <c r="D120" s="4"/>
      <c r="E120" s="4"/>
      <c r="F120" s="4"/>
    </row>
    <row r="121" spans="2:6" s="14" customFormat="1" ht="12.75">
      <c r="B121" s="4"/>
      <c r="C121" s="4"/>
      <c r="D121" s="4"/>
      <c r="E121" s="4"/>
      <c r="F121" s="4"/>
    </row>
    <row r="122" spans="2:6" s="14" customFormat="1" ht="12.75">
      <c r="B122" s="4"/>
      <c r="C122" s="4"/>
      <c r="D122" s="4"/>
      <c r="E122" s="4"/>
      <c r="F122" s="4"/>
    </row>
    <row r="123" spans="2:6" s="14" customFormat="1" ht="12.75">
      <c r="B123" s="4"/>
      <c r="C123" s="4"/>
      <c r="D123" s="4"/>
      <c r="E123" s="4"/>
      <c r="F123" s="4"/>
    </row>
    <row r="124" spans="2:6" s="14" customFormat="1" ht="12.75">
      <c r="B124" s="4"/>
      <c r="C124" s="4"/>
      <c r="D124" s="4"/>
      <c r="E124" s="4"/>
      <c r="F124" s="4"/>
    </row>
    <row r="125" spans="2:6" s="14" customFormat="1" ht="12.75">
      <c r="B125" s="4"/>
      <c r="C125" s="4"/>
      <c r="D125" s="4"/>
      <c r="E125" s="4"/>
      <c r="F125" s="4"/>
    </row>
    <row r="126" spans="2:6" s="14" customFormat="1" ht="12.75">
      <c r="B126" s="4"/>
      <c r="C126" s="4"/>
      <c r="D126" s="4"/>
      <c r="E126" s="4"/>
      <c r="F126" s="4"/>
    </row>
    <row r="127" spans="2:6" s="14" customFormat="1" ht="12.75">
      <c r="B127" s="4"/>
      <c r="C127" s="4"/>
      <c r="D127" s="4"/>
      <c r="E127" s="4"/>
      <c r="F127" s="4"/>
    </row>
    <row r="128" spans="2:6" s="14" customFormat="1" ht="12.75">
      <c r="B128" s="4"/>
      <c r="C128" s="4"/>
      <c r="D128" s="4"/>
      <c r="E128" s="4"/>
      <c r="F128" s="4"/>
    </row>
    <row r="129" spans="2:6" s="14" customFormat="1" ht="12.75">
      <c r="B129" s="4"/>
      <c r="C129" s="4"/>
      <c r="D129" s="4"/>
      <c r="E129" s="4"/>
      <c r="F129" s="4"/>
    </row>
    <row r="130" spans="2:6" s="14" customFormat="1" ht="12.75">
      <c r="B130" s="4"/>
      <c r="C130" s="4"/>
      <c r="D130" s="4"/>
      <c r="E130" s="4"/>
      <c r="F130" s="4"/>
    </row>
    <row r="131" spans="2:6" s="14" customFormat="1" ht="12.75">
      <c r="B131" s="4"/>
      <c r="C131" s="4"/>
      <c r="D131" s="4"/>
      <c r="E131" s="4"/>
      <c r="F131" s="4"/>
    </row>
    <row r="132" spans="2:6" s="14" customFormat="1" ht="12.75">
      <c r="B132" s="4"/>
      <c r="C132" s="4"/>
      <c r="D132" s="4"/>
      <c r="E132" s="4"/>
      <c r="F132" s="4"/>
    </row>
    <row r="133" spans="2:6" s="14" customFormat="1" ht="12.75">
      <c r="B133" s="4"/>
      <c r="C133" s="4"/>
      <c r="D133" s="4"/>
      <c r="E133" s="4"/>
      <c r="F133" s="4"/>
    </row>
    <row r="134" spans="2:6" s="14" customFormat="1" ht="12.75">
      <c r="B134" s="4"/>
      <c r="C134" s="4"/>
      <c r="D134" s="4"/>
      <c r="E134" s="4"/>
      <c r="F134" s="4"/>
    </row>
    <row r="135" spans="2:6" s="14" customFormat="1" ht="12.75">
      <c r="B135" s="4"/>
      <c r="C135" s="4"/>
      <c r="D135" s="4"/>
      <c r="E135" s="4"/>
      <c r="F135" s="4"/>
    </row>
    <row r="136" spans="2:6" s="14" customFormat="1" ht="12.75">
      <c r="B136" s="4"/>
      <c r="C136" s="4"/>
      <c r="D136" s="4"/>
      <c r="E136" s="4"/>
      <c r="F136" s="4"/>
    </row>
    <row r="137" spans="2:6" s="14" customFormat="1" ht="12.75">
      <c r="B137" s="4"/>
      <c r="C137" s="4"/>
      <c r="D137" s="4"/>
      <c r="E137" s="4"/>
      <c r="F137" s="4"/>
    </row>
    <row r="138" spans="2:6" s="14" customFormat="1" ht="12.75">
      <c r="B138" s="4"/>
      <c r="C138" s="4"/>
      <c r="D138" s="4"/>
      <c r="E138" s="4"/>
      <c r="F138" s="4"/>
    </row>
    <row r="139" spans="2:6" s="14" customFormat="1" ht="12.75">
      <c r="B139" s="4"/>
      <c r="C139" s="4"/>
      <c r="D139" s="4"/>
      <c r="E139" s="4"/>
      <c r="F139" s="4"/>
    </row>
    <row r="140" spans="2:6" s="14" customFormat="1" ht="12.75">
      <c r="B140" s="4"/>
      <c r="C140" s="4"/>
      <c r="D140" s="4"/>
      <c r="E140" s="4"/>
      <c r="F140" s="4"/>
    </row>
    <row r="141" spans="2:6" s="14" customFormat="1" ht="12.75">
      <c r="B141" s="4"/>
      <c r="C141" s="4"/>
      <c r="D141" s="4"/>
      <c r="E141" s="4"/>
      <c r="F141" s="4"/>
    </row>
    <row r="142" spans="2:6" s="14" customFormat="1" ht="12.75">
      <c r="B142" s="4"/>
      <c r="C142" s="4"/>
      <c r="D142" s="4"/>
      <c r="E142" s="4"/>
      <c r="F142" s="4"/>
    </row>
    <row r="143" spans="2:6" s="14" customFormat="1" ht="12.75">
      <c r="B143" s="4"/>
      <c r="C143" s="4"/>
      <c r="D143" s="4"/>
      <c r="E143" s="4"/>
      <c r="F143" s="4"/>
    </row>
    <row r="144" spans="2:6" s="14" customFormat="1" ht="12.75">
      <c r="B144" s="4"/>
      <c r="C144" s="4"/>
      <c r="D144" s="4"/>
      <c r="E144" s="4"/>
      <c r="F144" s="4"/>
    </row>
    <row r="145" spans="2:6" s="14" customFormat="1" ht="12.75">
      <c r="B145" s="4"/>
      <c r="C145" s="4"/>
      <c r="D145" s="4"/>
      <c r="E145" s="4"/>
      <c r="F145" s="4"/>
    </row>
    <row r="146" spans="2:6" s="14" customFormat="1" ht="12.75">
      <c r="B146" s="4"/>
      <c r="C146" s="4"/>
      <c r="D146" s="4"/>
      <c r="E146" s="4"/>
      <c r="F146" s="4"/>
    </row>
    <row r="147" spans="2:6" s="14" customFormat="1" ht="12.75">
      <c r="B147" s="4"/>
      <c r="C147" s="4"/>
      <c r="D147" s="4"/>
      <c r="E147" s="4"/>
      <c r="F147" s="4"/>
    </row>
    <row r="148" spans="2:6" s="14" customFormat="1" ht="12.75">
      <c r="B148" s="4"/>
      <c r="C148" s="4"/>
      <c r="D148" s="4"/>
      <c r="E148" s="4"/>
      <c r="F148" s="4"/>
    </row>
    <row r="149" spans="2:6" s="14" customFormat="1" ht="12.75">
      <c r="B149" s="4"/>
      <c r="C149" s="4"/>
      <c r="D149" s="4"/>
      <c r="E149" s="4"/>
      <c r="F149" s="4"/>
    </row>
    <row r="150" spans="2:6" s="14" customFormat="1" ht="12.75">
      <c r="B150" s="4"/>
      <c r="C150" s="4"/>
      <c r="D150" s="4"/>
      <c r="E150" s="4"/>
      <c r="F150" s="4"/>
    </row>
    <row r="151" spans="2:6" s="14" customFormat="1" ht="12.75">
      <c r="B151" s="4"/>
      <c r="C151" s="4"/>
      <c r="D151" s="4"/>
      <c r="E151" s="4"/>
      <c r="F151" s="4"/>
    </row>
    <row r="152" spans="2:6" s="14" customFormat="1" ht="12.75">
      <c r="B152" s="4"/>
      <c r="C152" s="4"/>
      <c r="D152" s="4"/>
      <c r="E152" s="4"/>
      <c r="F152" s="4"/>
    </row>
    <row r="153" spans="2:6" s="14" customFormat="1" ht="12.75">
      <c r="B153" s="4"/>
      <c r="C153" s="4"/>
      <c r="D153" s="4"/>
      <c r="E153" s="4"/>
      <c r="F153" s="4"/>
    </row>
    <row r="154" spans="2:6" s="14" customFormat="1" ht="12.75">
      <c r="B154" s="4"/>
      <c r="C154" s="4"/>
      <c r="D154" s="4"/>
      <c r="E154" s="4"/>
      <c r="F154" s="4"/>
    </row>
    <row r="155" spans="2:6" s="14" customFormat="1" ht="12.75">
      <c r="B155" s="4"/>
      <c r="C155" s="4"/>
      <c r="D155" s="4"/>
      <c r="E155" s="4"/>
      <c r="F155" s="4"/>
    </row>
    <row r="156" spans="2:6" s="14" customFormat="1" ht="12.75">
      <c r="B156" s="4"/>
      <c r="C156" s="4"/>
      <c r="D156" s="4"/>
      <c r="E156" s="4"/>
      <c r="F156" s="4"/>
    </row>
    <row r="157" spans="2:6" s="14" customFormat="1" ht="12.75">
      <c r="B157" s="4"/>
      <c r="C157" s="4"/>
      <c r="D157" s="4"/>
      <c r="E157" s="4"/>
      <c r="F157" s="4"/>
    </row>
    <row r="158" spans="2:6" s="14" customFormat="1" ht="12.75">
      <c r="B158" s="4"/>
      <c r="C158" s="4"/>
      <c r="D158" s="4"/>
      <c r="E158" s="4"/>
      <c r="F158" s="4"/>
    </row>
    <row r="159" spans="2:6" s="14" customFormat="1" ht="12.75">
      <c r="B159" s="4"/>
      <c r="C159" s="4"/>
      <c r="D159" s="4"/>
      <c r="E159" s="4"/>
      <c r="F159" s="4"/>
    </row>
    <row r="160" spans="2:6" s="14" customFormat="1" ht="12.75">
      <c r="B160" s="4"/>
      <c r="C160" s="4"/>
      <c r="D160" s="4"/>
      <c r="E160" s="4"/>
      <c r="F160" s="4"/>
    </row>
    <row r="161" spans="2:6" s="14" customFormat="1" ht="12.75">
      <c r="B161" s="4"/>
      <c r="C161" s="4"/>
      <c r="D161" s="4"/>
      <c r="E161" s="4"/>
      <c r="F161" s="4"/>
    </row>
    <row r="162" spans="2:6" s="14" customFormat="1" ht="12.75">
      <c r="B162" s="4"/>
      <c r="C162" s="4"/>
      <c r="D162" s="4"/>
      <c r="E162" s="4"/>
      <c r="F162" s="4"/>
    </row>
    <row r="163" spans="2:6" s="14" customFormat="1" ht="12.75">
      <c r="B163" s="4"/>
      <c r="C163" s="4"/>
      <c r="D163" s="4"/>
      <c r="E163" s="4"/>
      <c r="F163" s="4"/>
    </row>
    <row r="164" spans="2:6" s="14" customFormat="1" ht="12.75">
      <c r="B164" s="4"/>
      <c r="C164" s="4"/>
      <c r="D164" s="4"/>
      <c r="E164" s="4"/>
      <c r="F164" s="4"/>
    </row>
    <row r="165" spans="2:6" s="14" customFormat="1" ht="12.75">
      <c r="B165" s="4"/>
      <c r="C165" s="4"/>
      <c r="D165" s="4"/>
      <c r="E165" s="4"/>
      <c r="F165" s="4"/>
    </row>
    <row r="166" spans="2:6" s="14" customFormat="1" ht="12.75">
      <c r="B166" s="4"/>
      <c r="C166" s="4"/>
      <c r="D166" s="4"/>
      <c r="E166" s="4"/>
      <c r="F166" s="4"/>
    </row>
    <row r="167" spans="2:6" s="14" customFormat="1" ht="12.75">
      <c r="B167" s="4"/>
      <c r="C167" s="4"/>
      <c r="D167" s="4"/>
      <c r="E167" s="4"/>
      <c r="F167" s="4"/>
    </row>
    <row r="168" spans="2:6" s="14" customFormat="1" ht="12.75">
      <c r="B168" s="4"/>
      <c r="C168" s="4"/>
      <c r="D168" s="4"/>
      <c r="E168" s="4"/>
      <c r="F168" s="4"/>
    </row>
    <row r="169" spans="2:6" s="14" customFormat="1" ht="12.75">
      <c r="B169" s="4"/>
      <c r="C169" s="4"/>
      <c r="D169" s="4"/>
      <c r="E169" s="4"/>
      <c r="F169" s="4"/>
    </row>
    <row r="170" spans="2:6" s="14" customFormat="1" ht="12.75">
      <c r="B170" s="4"/>
      <c r="C170" s="4"/>
      <c r="D170" s="4"/>
      <c r="E170" s="4"/>
      <c r="F170" s="4"/>
    </row>
    <row r="171" spans="2:6" s="14" customFormat="1" ht="12.75">
      <c r="B171" s="4"/>
      <c r="C171" s="4"/>
      <c r="D171" s="4"/>
      <c r="E171" s="4"/>
      <c r="F171" s="4"/>
    </row>
    <row r="172" spans="2:6" s="14" customFormat="1" ht="12.75">
      <c r="B172" s="4"/>
      <c r="C172" s="4"/>
      <c r="D172" s="4"/>
      <c r="E172" s="4"/>
      <c r="F172" s="4"/>
    </row>
    <row r="173" spans="2:6" s="14" customFormat="1" ht="12.75">
      <c r="B173" s="4"/>
      <c r="C173" s="4"/>
      <c r="D173" s="4"/>
      <c r="E173" s="4"/>
      <c r="F173" s="4"/>
    </row>
    <row r="174" spans="2:6" s="14" customFormat="1" ht="12.75">
      <c r="B174" s="4"/>
      <c r="C174" s="4"/>
      <c r="D174" s="4"/>
      <c r="E174" s="4"/>
      <c r="F174" s="4"/>
    </row>
    <row r="175" spans="2:6" s="14" customFormat="1" ht="12.75">
      <c r="B175" s="4"/>
      <c r="C175" s="4"/>
      <c r="D175" s="4"/>
      <c r="E175" s="4"/>
      <c r="F175" s="4"/>
    </row>
    <row r="176" spans="2:6" s="14" customFormat="1" ht="12.75">
      <c r="B176" s="4"/>
      <c r="C176" s="4"/>
      <c r="D176" s="4"/>
      <c r="E176" s="4"/>
      <c r="F176" s="4"/>
    </row>
    <row r="177" spans="2:6" s="14" customFormat="1" ht="12.75">
      <c r="B177" s="4"/>
      <c r="C177" s="4"/>
      <c r="D177" s="4"/>
      <c r="E177" s="4"/>
      <c r="F177" s="4"/>
    </row>
    <row r="178" spans="2:6" s="14" customFormat="1" ht="12.75">
      <c r="B178" s="4"/>
      <c r="C178" s="4"/>
      <c r="D178" s="4"/>
      <c r="E178" s="4"/>
      <c r="F178" s="4"/>
    </row>
    <row r="179" spans="2:6" s="14" customFormat="1" ht="12.75">
      <c r="B179" s="4"/>
      <c r="C179" s="4"/>
      <c r="D179" s="4"/>
      <c r="E179" s="4"/>
      <c r="F179" s="4"/>
    </row>
    <row r="180" spans="2:6" s="14" customFormat="1" ht="12.75">
      <c r="B180" s="4"/>
      <c r="C180" s="4"/>
      <c r="D180" s="4"/>
      <c r="E180" s="4"/>
      <c r="F180" s="4"/>
    </row>
    <row r="181" spans="2:6" s="14" customFormat="1" ht="12.75">
      <c r="B181" s="4"/>
      <c r="C181" s="4"/>
      <c r="D181" s="4"/>
      <c r="E181" s="4"/>
      <c r="F181" s="4"/>
    </row>
    <row r="182" spans="2:6" s="14" customFormat="1" ht="12.75">
      <c r="B182" s="4"/>
      <c r="C182" s="4"/>
      <c r="D182" s="4"/>
      <c r="E182" s="4"/>
      <c r="F182" s="4"/>
    </row>
    <row r="183" spans="2:6" s="14" customFormat="1" ht="12.75">
      <c r="B183" s="4"/>
      <c r="C183" s="4"/>
      <c r="D183" s="4"/>
      <c r="E183" s="4"/>
      <c r="F183" s="4"/>
    </row>
    <row r="184" spans="2:6" s="14" customFormat="1" ht="12.75">
      <c r="B184" s="4"/>
      <c r="C184" s="4"/>
      <c r="D184" s="4"/>
      <c r="E184" s="4"/>
      <c r="F184" s="4"/>
    </row>
    <row r="185" spans="2:6" s="14" customFormat="1" ht="12.75">
      <c r="B185" s="4"/>
      <c r="C185" s="4"/>
      <c r="D185" s="4"/>
      <c r="E185" s="4"/>
      <c r="F185" s="4"/>
    </row>
    <row r="186" spans="2:6" s="14" customFormat="1" ht="12.75">
      <c r="B186" s="4"/>
      <c r="C186" s="4"/>
      <c r="D186" s="4"/>
      <c r="E186" s="4"/>
      <c r="F186" s="4"/>
    </row>
    <row r="187" spans="2:6" s="14" customFormat="1" ht="12.75">
      <c r="B187" s="4"/>
      <c r="C187" s="4"/>
      <c r="D187" s="4"/>
      <c r="E187" s="4"/>
      <c r="F187" s="4"/>
    </row>
    <row r="188" spans="2:6" s="14" customFormat="1" ht="12.75">
      <c r="B188" s="4"/>
      <c r="C188" s="4"/>
      <c r="D188" s="4"/>
      <c r="E188" s="4"/>
      <c r="F188" s="4"/>
    </row>
    <row r="189" spans="2:6" s="14" customFormat="1" ht="12.75">
      <c r="B189" s="4"/>
      <c r="C189" s="4"/>
      <c r="D189" s="4"/>
      <c r="E189" s="4"/>
      <c r="F189" s="4"/>
    </row>
    <row r="190" spans="2:6" s="14" customFormat="1" ht="12.75">
      <c r="B190" s="4"/>
      <c r="C190" s="4"/>
      <c r="D190" s="4"/>
      <c r="E190" s="4"/>
      <c r="F190" s="4"/>
    </row>
    <row r="191" spans="2:6" s="14" customFormat="1" ht="12.75">
      <c r="B191" s="4"/>
      <c r="C191" s="4"/>
      <c r="D191" s="4"/>
      <c r="E191" s="4"/>
      <c r="F191" s="4"/>
    </row>
    <row r="192" spans="2:6" s="14" customFormat="1" ht="12.75">
      <c r="B192" s="4"/>
      <c r="C192" s="4"/>
      <c r="D192" s="4"/>
      <c r="E192" s="4"/>
      <c r="F192" s="4"/>
    </row>
    <row r="193" spans="2:6" s="14" customFormat="1" ht="12.75">
      <c r="B193" s="4"/>
      <c r="C193" s="4"/>
      <c r="D193" s="4"/>
      <c r="E193" s="4"/>
      <c r="F193" s="4"/>
    </row>
    <row r="194" spans="2:6" s="14" customFormat="1" ht="12.75">
      <c r="B194" s="4"/>
      <c r="C194" s="4"/>
      <c r="D194" s="4"/>
      <c r="E194" s="4"/>
      <c r="F194" s="4"/>
    </row>
    <row r="195" spans="2:6" s="14" customFormat="1" ht="12.75">
      <c r="B195" s="4"/>
      <c r="C195" s="4"/>
      <c r="D195" s="4"/>
      <c r="E195" s="4"/>
      <c r="F195" s="4"/>
    </row>
    <row r="196" spans="2:6" s="14" customFormat="1" ht="12.75">
      <c r="B196" s="4"/>
      <c r="C196" s="4"/>
      <c r="D196" s="4"/>
      <c r="E196" s="4"/>
      <c r="F196" s="4"/>
    </row>
    <row r="197" spans="2:6" s="14" customFormat="1" ht="12.75">
      <c r="B197" s="4"/>
      <c r="C197" s="4"/>
      <c r="D197" s="4"/>
      <c r="E197" s="4"/>
      <c r="F197" s="4"/>
    </row>
    <row r="198" spans="2:6" s="14" customFormat="1" ht="12.75">
      <c r="B198" s="4"/>
      <c r="C198" s="4"/>
      <c r="D198" s="4"/>
      <c r="E198" s="4"/>
      <c r="F198" s="4"/>
    </row>
    <row r="199" spans="2:6" s="14" customFormat="1" ht="12.75">
      <c r="B199" s="4"/>
      <c r="C199" s="4"/>
      <c r="D199" s="4"/>
      <c r="E199" s="4"/>
      <c r="F199" s="4"/>
    </row>
    <row r="200" spans="2:6" s="14" customFormat="1" ht="12.75">
      <c r="B200" s="4"/>
      <c r="C200" s="4"/>
      <c r="D200" s="4"/>
      <c r="E200" s="4"/>
      <c r="F200" s="4"/>
    </row>
    <row r="201" spans="2:6" s="14" customFormat="1" ht="12.75">
      <c r="B201" s="4"/>
      <c r="C201" s="4"/>
      <c r="D201" s="4"/>
      <c r="E201" s="4"/>
      <c r="F201" s="4"/>
    </row>
    <row r="202" spans="2:6" s="14" customFormat="1" ht="12.75">
      <c r="B202" s="4"/>
      <c r="C202" s="4"/>
      <c r="D202" s="4"/>
      <c r="E202" s="4"/>
      <c r="F202" s="4"/>
    </row>
    <row r="203" spans="2:6" s="14" customFormat="1" ht="12.75">
      <c r="B203" s="4"/>
      <c r="C203" s="4"/>
      <c r="D203" s="4"/>
      <c r="E203" s="4"/>
      <c r="F203" s="4"/>
    </row>
    <row r="204" spans="2:6" s="14" customFormat="1" ht="12.75">
      <c r="B204" s="4"/>
      <c r="C204" s="4"/>
      <c r="D204" s="4"/>
      <c r="E204" s="4"/>
      <c r="F204" s="4"/>
    </row>
    <row r="205" spans="2:6" s="14" customFormat="1" ht="12.75">
      <c r="B205" s="4"/>
      <c r="C205" s="4"/>
      <c r="D205" s="4"/>
      <c r="E205" s="4"/>
      <c r="F205" s="4"/>
    </row>
    <row r="206" spans="2:6" s="14" customFormat="1" ht="12.75">
      <c r="B206" s="4"/>
      <c r="C206" s="4"/>
      <c r="D206" s="4"/>
      <c r="E206" s="4"/>
      <c r="F206" s="4"/>
    </row>
    <row r="207" spans="2:6" s="14" customFormat="1" ht="12.75">
      <c r="B207" s="4"/>
      <c r="C207" s="4"/>
      <c r="D207" s="4"/>
      <c r="E207" s="4"/>
      <c r="F207" s="4"/>
    </row>
    <row r="208" spans="2:6" s="14" customFormat="1" ht="12.75">
      <c r="B208" s="4"/>
      <c r="C208" s="4"/>
      <c r="D208" s="4"/>
      <c r="E208" s="4"/>
      <c r="F208" s="4"/>
    </row>
    <row r="209" spans="2:6" s="14" customFormat="1" ht="12.75">
      <c r="B209" s="4"/>
      <c r="C209" s="4"/>
      <c r="D209" s="4"/>
      <c r="E209" s="4"/>
      <c r="F209" s="4"/>
    </row>
    <row r="210" spans="2:6" s="14" customFormat="1" ht="12.75">
      <c r="B210" s="4"/>
      <c r="C210" s="4"/>
      <c r="D210" s="4"/>
      <c r="E210" s="4"/>
      <c r="F210" s="4"/>
    </row>
    <row r="211" spans="2:6" s="14" customFormat="1" ht="12.75">
      <c r="B211" s="4"/>
      <c r="C211" s="4"/>
      <c r="D211" s="4"/>
      <c r="E211" s="4"/>
      <c r="F211" s="4"/>
    </row>
    <row r="212" spans="2:6" s="14" customFormat="1" ht="12.75">
      <c r="B212" s="4"/>
      <c r="C212" s="4"/>
      <c r="D212" s="4"/>
      <c r="E212" s="4"/>
      <c r="F212" s="4"/>
    </row>
    <row r="213" spans="2:6" s="14" customFormat="1" ht="12.75">
      <c r="B213" s="4"/>
      <c r="C213" s="4"/>
      <c r="D213" s="4"/>
      <c r="E213" s="4"/>
      <c r="F213" s="4"/>
    </row>
    <row r="214" spans="2:6" s="14" customFormat="1" ht="12.75">
      <c r="B214" s="4"/>
      <c r="C214" s="4"/>
      <c r="D214" s="4"/>
      <c r="E214" s="4"/>
      <c r="F214" s="4"/>
    </row>
    <row r="215" spans="2:6" s="14" customFormat="1" ht="12.75">
      <c r="B215" s="4"/>
      <c r="C215" s="4"/>
      <c r="D215" s="4"/>
      <c r="E215" s="4"/>
      <c r="F215" s="4"/>
    </row>
    <row r="216" spans="2:6" s="14" customFormat="1" ht="12.75">
      <c r="B216" s="4"/>
      <c r="C216" s="4"/>
      <c r="D216" s="4"/>
      <c r="E216" s="4"/>
      <c r="F216" s="4"/>
    </row>
    <row r="217" spans="2:6" s="14" customFormat="1" ht="12.75">
      <c r="B217" s="4"/>
      <c r="C217" s="4"/>
      <c r="D217" s="4"/>
      <c r="E217" s="4"/>
      <c r="F217" s="4"/>
    </row>
    <row r="218" spans="2:6" s="14" customFormat="1" ht="12.75">
      <c r="B218" s="4"/>
      <c r="C218" s="4"/>
      <c r="D218" s="4"/>
      <c r="E218" s="4"/>
      <c r="F218" s="4"/>
    </row>
    <row r="219" spans="2:6" s="14" customFormat="1" ht="12.75">
      <c r="B219" s="4"/>
      <c r="C219" s="4"/>
      <c r="D219" s="4"/>
      <c r="E219" s="4"/>
      <c r="F219" s="4"/>
    </row>
    <row r="220" spans="2:6" s="14" customFormat="1" ht="12.75">
      <c r="B220" s="4"/>
      <c r="C220" s="4"/>
      <c r="D220" s="4"/>
      <c r="E220" s="4"/>
      <c r="F220" s="4"/>
    </row>
    <row r="221" spans="2:6" s="14" customFormat="1" ht="12.75">
      <c r="B221" s="4"/>
      <c r="C221" s="4"/>
      <c r="D221" s="4"/>
      <c r="E221" s="4"/>
      <c r="F221" s="4"/>
    </row>
    <row r="222" spans="2:6" s="14" customFormat="1" ht="12.75">
      <c r="B222" s="4"/>
      <c r="C222" s="4"/>
      <c r="D222" s="4"/>
      <c r="E222" s="4"/>
      <c r="F222" s="4"/>
    </row>
    <row r="223" spans="2:6" s="14" customFormat="1" ht="12.75">
      <c r="B223" s="4"/>
      <c r="C223" s="4"/>
      <c r="D223" s="4"/>
      <c r="E223" s="4"/>
      <c r="F223" s="4"/>
    </row>
    <row r="224" spans="2:6" s="14" customFormat="1" ht="12.75">
      <c r="B224" s="4"/>
      <c r="C224" s="4"/>
      <c r="D224" s="4"/>
      <c r="E224" s="4"/>
      <c r="F224" s="4"/>
    </row>
    <row r="225" spans="2:6" s="14" customFormat="1" ht="12.75">
      <c r="B225" s="4"/>
      <c r="C225" s="4"/>
      <c r="D225" s="4"/>
      <c r="E225" s="4"/>
      <c r="F225" s="4"/>
    </row>
    <row r="226" spans="2:6" s="14" customFormat="1" ht="12.75">
      <c r="B226" s="4"/>
      <c r="C226" s="4"/>
      <c r="D226" s="4"/>
      <c r="E226" s="4"/>
      <c r="F226" s="4"/>
    </row>
    <row r="227" spans="2:6" s="14" customFormat="1" ht="12.75">
      <c r="B227" s="4"/>
      <c r="C227" s="4"/>
      <c r="D227" s="4"/>
      <c r="E227" s="4"/>
      <c r="F227" s="4"/>
    </row>
    <row r="228" spans="2:6" s="14" customFormat="1" ht="12.75">
      <c r="B228" s="4"/>
      <c r="C228" s="4"/>
      <c r="D228" s="4"/>
      <c r="E228" s="4"/>
      <c r="F228" s="4"/>
    </row>
    <row r="229" spans="2:6" s="14" customFormat="1" ht="12.75">
      <c r="B229" s="4"/>
      <c r="C229" s="4"/>
      <c r="D229" s="4"/>
      <c r="E229" s="4"/>
      <c r="F229" s="4"/>
    </row>
    <row r="230" spans="2:6" s="14" customFormat="1" ht="12.75">
      <c r="B230" s="4"/>
      <c r="C230" s="4"/>
      <c r="D230" s="4"/>
      <c r="E230" s="4"/>
      <c r="F230" s="4"/>
    </row>
    <row r="231" spans="2:6" s="14" customFormat="1" ht="12.75">
      <c r="B231" s="4"/>
      <c r="C231" s="4"/>
      <c r="D231" s="4"/>
      <c r="E231" s="4"/>
      <c r="F231" s="4"/>
    </row>
    <row r="232" spans="2:6" s="14" customFormat="1" ht="12.75">
      <c r="B232" s="4"/>
      <c r="C232" s="4"/>
      <c r="D232" s="4"/>
      <c r="E232" s="4"/>
      <c r="F232" s="4"/>
    </row>
    <row r="233" spans="2:6" s="14" customFormat="1" ht="12.75">
      <c r="B233" s="4"/>
      <c r="C233" s="4"/>
      <c r="D233" s="4"/>
      <c r="E233" s="4"/>
      <c r="F233" s="4"/>
    </row>
    <row r="234" spans="2:6" s="14" customFormat="1" ht="12.75">
      <c r="B234" s="4"/>
      <c r="C234" s="4"/>
      <c r="D234" s="4"/>
      <c r="E234" s="4"/>
      <c r="F234" s="4"/>
    </row>
    <row r="235" spans="2:6" s="14" customFormat="1" ht="12.75">
      <c r="B235" s="4"/>
      <c r="C235" s="4"/>
      <c r="D235" s="4"/>
      <c r="E235" s="4"/>
      <c r="F235" s="4"/>
    </row>
    <row r="236" spans="2:6" s="14" customFormat="1" ht="12.75">
      <c r="B236" s="4"/>
      <c r="C236" s="4"/>
      <c r="D236" s="4"/>
      <c r="E236" s="4"/>
      <c r="F236" s="4"/>
    </row>
    <row r="237" spans="2:6" s="14" customFormat="1" ht="12.75">
      <c r="B237" s="4"/>
      <c r="C237" s="4"/>
      <c r="D237" s="4"/>
      <c r="E237" s="4"/>
      <c r="F237" s="4"/>
    </row>
    <row r="238" spans="2:6" s="14" customFormat="1" ht="12.75">
      <c r="B238" s="4"/>
      <c r="C238" s="4"/>
      <c r="D238" s="4"/>
      <c r="E238" s="4"/>
      <c r="F238" s="4"/>
    </row>
    <row r="239" spans="2:6" s="14" customFormat="1" ht="12.75">
      <c r="B239" s="4"/>
      <c r="C239" s="4"/>
      <c r="D239" s="4"/>
      <c r="E239" s="4"/>
      <c r="F239" s="4"/>
    </row>
    <row r="240" spans="2:6" s="14" customFormat="1" ht="12.75">
      <c r="B240" s="4"/>
      <c r="C240" s="4"/>
      <c r="D240" s="4"/>
      <c r="E240" s="4"/>
      <c r="F240" s="4"/>
    </row>
    <row r="241" spans="2:6" s="14" customFormat="1" ht="12.75">
      <c r="B241" s="4"/>
      <c r="C241" s="4"/>
      <c r="D241" s="4"/>
      <c r="E241" s="4"/>
      <c r="F241" s="4"/>
    </row>
    <row r="242" spans="2:6" s="14" customFormat="1" ht="12.75">
      <c r="B242" s="4"/>
      <c r="C242" s="4"/>
      <c r="D242" s="4"/>
      <c r="E242" s="4"/>
      <c r="F242" s="4"/>
    </row>
    <row r="243" spans="2:6" s="14" customFormat="1" ht="12.75">
      <c r="B243" s="4"/>
      <c r="C243" s="4"/>
      <c r="D243" s="4"/>
      <c r="E243" s="4"/>
      <c r="F243" s="4"/>
    </row>
    <row r="244" spans="2:6" s="14" customFormat="1" ht="12.75">
      <c r="B244" s="4"/>
      <c r="C244" s="4"/>
      <c r="D244" s="4"/>
      <c r="E244" s="4"/>
      <c r="F244" s="4"/>
    </row>
    <row r="245" spans="2:6" s="14" customFormat="1" ht="12.75">
      <c r="B245" s="4"/>
      <c r="C245" s="4"/>
      <c r="D245" s="4"/>
      <c r="E245" s="4"/>
      <c r="F245" s="4"/>
    </row>
    <row r="246" spans="2:6" s="14" customFormat="1" ht="12.75">
      <c r="B246" s="4"/>
      <c r="C246" s="4"/>
      <c r="D246" s="4"/>
      <c r="E246" s="4"/>
      <c r="F246" s="4"/>
    </row>
    <row r="247" spans="2:6" s="14" customFormat="1" ht="12.75">
      <c r="B247" s="4"/>
      <c r="C247" s="4"/>
      <c r="D247" s="4"/>
      <c r="E247" s="4"/>
      <c r="F247" s="4"/>
    </row>
    <row r="248" spans="2:6" s="14" customFormat="1" ht="12.75">
      <c r="B248" s="4"/>
      <c r="C248" s="4"/>
      <c r="D248" s="4"/>
      <c r="E248" s="4"/>
      <c r="F248" s="4"/>
    </row>
    <row r="249" spans="2:6" s="14" customFormat="1" ht="12.75">
      <c r="B249" s="4"/>
      <c r="C249" s="4"/>
      <c r="D249" s="4"/>
      <c r="E249" s="4"/>
      <c r="F249" s="4"/>
    </row>
    <row r="250" spans="2:6" s="14" customFormat="1" ht="12.75">
      <c r="B250" s="4"/>
      <c r="C250" s="4"/>
      <c r="D250" s="4"/>
      <c r="E250" s="4"/>
      <c r="F250" s="4"/>
    </row>
    <row r="251" spans="2:6" s="14" customFormat="1" ht="12.75">
      <c r="B251" s="4"/>
      <c r="C251" s="4"/>
      <c r="D251" s="4"/>
      <c r="E251" s="4"/>
      <c r="F251" s="4"/>
    </row>
    <row r="252" spans="2:6" s="14" customFormat="1" ht="12.75">
      <c r="B252" s="4"/>
      <c r="C252" s="4"/>
      <c r="D252" s="4"/>
      <c r="E252" s="4"/>
      <c r="F252" s="4"/>
    </row>
    <row r="253" spans="2:6" s="14" customFormat="1" ht="12.75">
      <c r="B253" s="4"/>
      <c r="C253" s="4"/>
      <c r="D253" s="4"/>
      <c r="E253" s="4"/>
      <c r="F253" s="4"/>
    </row>
    <row r="254" spans="2:6" s="14" customFormat="1" ht="12.75">
      <c r="B254" s="4"/>
      <c r="C254" s="4"/>
      <c r="D254" s="4"/>
      <c r="E254" s="4"/>
      <c r="F254" s="4"/>
    </row>
    <row r="255" spans="2:6" s="14" customFormat="1" ht="12.75">
      <c r="B255" s="4"/>
      <c r="C255" s="4"/>
      <c r="D255" s="4"/>
      <c r="E255" s="4"/>
      <c r="F255" s="4"/>
    </row>
    <row r="256" spans="2:6" s="14" customFormat="1" ht="12.75">
      <c r="B256" s="4"/>
      <c r="C256" s="4"/>
      <c r="D256" s="4"/>
      <c r="E256" s="4"/>
      <c r="F256" s="4"/>
    </row>
    <row r="257" spans="2:6" s="14" customFormat="1" ht="12.75">
      <c r="B257" s="4"/>
      <c r="C257" s="4"/>
      <c r="D257" s="4"/>
      <c r="E257" s="4"/>
      <c r="F257" s="4"/>
    </row>
    <row r="258" spans="2:6" s="14" customFormat="1" ht="12.75">
      <c r="B258" s="4"/>
      <c r="C258" s="4"/>
      <c r="D258" s="4"/>
      <c r="E258" s="4"/>
      <c r="F258" s="4"/>
    </row>
    <row r="259" spans="2:6" s="14" customFormat="1" ht="12.75">
      <c r="B259" s="4"/>
      <c r="C259" s="4"/>
      <c r="D259" s="4"/>
      <c r="E259" s="4"/>
      <c r="F259" s="4"/>
    </row>
    <row r="260" spans="2:6" s="14" customFormat="1" ht="12.75">
      <c r="B260" s="4"/>
      <c r="C260" s="4"/>
      <c r="D260" s="4"/>
      <c r="E260" s="4"/>
      <c r="F260" s="4"/>
    </row>
    <row r="261" spans="2:6" s="14" customFormat="1" ht="12.75">
      <c r="B261" s="4"/>
      <c r="C261" s="4"/>
      <c r="D261" s="4"/>
      <c r="E261" s="4"/>
      <c r="F261" s="4"/>
    </row>
    <row r="262" spans="2:6" s="14" customFormat="1" ht="12.75">
      <c r="B262" s="4"/>
      <c r="C262" s="4"/>
      <c r="D262" s="4"/>
      <c r="E262" s="4"/>
      <c r="F262" s="4"/>
    </row>
    <row r="263" spans="2:6" s="14" customFormat="1" ht="12.75">
      <c r="B263" s="4"/>
      <c r="C263" s="4"/>
      <c r="D263" s="4"/>
      <c r="E263" s="4"/>
      <c r="F263" s="4"/>
    </row>
    <row r="264" spans="2:6" s="14" customFormat="1" ht="12.75">
      <c r="B264" s="4"/>
      <c r="C264" s="4"/>
      <c r="D264" s="4"/>
      <c r="E264" s="4"/>
      <c r="F264" s="4"/>
    </row>
    <row r="265" spans="2:6" s="14" customFormat="1" ht="12.75">
      <c r="B265" s="4"/>
      <c r="C265" s="4"/>
      <c r="D265" s="4"/>
      <c r="E265" s="4"/>
      <c r="F265" s="4"/>
    </row>
    <row r="266" spans="2:6" s="14" customFormat="1" ht="12.75">
      <c r="B266" s="4"/>
      <c r="C266" s="4"/>
      <c r="D266" s="4"/>
      <c r="E266" s="4"/>
      <c r="F266" s="4"/>
    </row>
    <row r="267" spans="2:6" s="14" customFormat="1" ht="12.75">
      <c r="B267" s="4"/>
      <c r="C267" s="4"/>
      <c r="D267" s="4"/>
      <c r="E267" s="4"/>
      <c r="F267" s="4"/>
    </row>
    <row r="268" spans="2:6" s="14" customFormat="1" ht="12.75">
      <c r="B268" s="4"/>
      <c r="C268" s="4"/>
      <c r="D268" s="4"/>
      <c r="E268" s="4"/>
      <c r="F268" s="4"/>
    </row>
    <row r="269" spans="2:6" s="14" customFormat="1" ht="12.75">
      <c r="B269" s="4"/>
      <c r="C269" s="4"/>
      <c r="D269" s="4"/>
      <c r="E269" s="4"/>
      <c r="F269" s="4"/>
    </row>
    <row r="270" spans="2:6" s="14" customFormat="1" ht="12.75">
      <c r="B270" s="4"/>
      <c r="C270" s="4"/>
      <c r="D270" s="4"/>
      <c r="E270" s="4"/>
      <c r="F270" s="4"/>
    </row>
    <row r="271" spans="2:6" s="14" customFormat="1" ht="12.75">
      <c r="B271" s="4"/>
      <c r="C271" s="4"/>
      <c r="D271" s="4"/>
      <c r="E271" s="4"/>
      <c r="F271" s="4"/>
    </row>
    <row r="272" spans="2:6" s="14" customFormat="1" ht="12.75">
      <c r="B272" s="4"/>
      <c r="C272" s="4"/>
      <c r="D272" s="4"/>
      <c r="E272" s="4"/>
      <c r="F272" s="4"/>
    </row>
    <row r="273" spans="2:6" s="14" customFormat="1" ht="12.75">
      <c r="B273" s="4"/>
      <c r="C273" s="4"/>
      <c r="D273" s="4"/>
      <c r="E273" s="4"/>
      <c r="F273" s="4"/>
    </row>
    <row r="274" spans="2:6" s="14" customFormat="1" ht="12.75">
      <c r="B274" s="4"/>
      <c r="C274" s="4"/>
      <c r="D274" s="4"/>
      <c r="E274" s="4"/>
      <c r="F274" s="4"/>
    </row>
    <row r="275" spans="2:6" s="14" customFormat="1" ht="12.75">
      <c r="B275" s="4"/>
      <c r="C275" s="4"/>
      <c r="D275" s="4"/>
      <c r="E275" s="4"/>
      <c r="F275" s="4"/>
    </row>
    <row r="276" spans="2:6" s="14" customFormat="1" ht="12.75">
      <c r="B276" s="4"/>
      <c r="C276" s="4"/>
      <c r="D276" s="4"/>
      <c r="E276" s="4"/>
      <c r="F276" s="4"/>
    </row>
    <row r="277" spans="2:6" s="14" customFormat="1" ht="12.75">
      <c r="B277" s="4"/>
      <c r="C277" s="4"/>
      <c r="D277" s="4"/>
      <c r="E277" s="4"/>
      <c r="F277" s="4"/>
    </row>
    <row r="278" spans="2:6" s="14" customFormat="1" ht="12.75">
      <c r="B278" s="4"/>
      <c r="C278" s="4"/>
      <c r="D278" s="4"/>
      <c r="E278" s="4"/>
      <c r="F278" s="4"/>
    </row>
    <row r="279" spans="2:6" s="14" customFormat="1" ht="12.75">
      <c r="B279" s="4"/>
      <c r="C279" s="4"/>
      <c r="D279" s="4"/>
      <c r="E279" s="4"/>
      <c r="F279" s="4"/>
    </row>
    <row r="280" spans="2:6" s="14" customFormat="1" ht="12.75">
      <c r="B280" s="4"/>
      <c r="C280" s="4"/>
      <c r="D280" s="4"/>
      <c r="E280" s="4"/>
      <c r="F280" s="4"/>
    </row>
    <row r="281" spans="2:6" s="14" customFormat="1" ht="12.75">
      <c r="B281" s="4"/>
      <c r="C281" s="4"/>
      <c r="D281" s="4"/>
      <c r="E281" s="4"/>
      <c r="F281" s="4"/>
    </row>
    <row r="282" spans="2:6" s="14" customFormat="1" ht="12.75">
      <c r="B282" s="4"/>
      <c r="C282" s="4"/>
      <c r="D282" s="4"/>
      <c r="E282" s="4"/>
      <c r="F282" s="4"/>
    </row>
    <row r="283" spans="2:6" s="14" customFormat="1" ht="12.75">
      <c r="B283" s="4"/>
      <c r="C283" s="4"/>
      <c r="D283" s="4"/>
      <c r="E283" s="4"/>
      <c r="F283" s="4"/>
    </row>
    <row r="284" spans="2:6" s="14" customFormat="1" ht="12.75">
      <c r="B284" s="4"/>
      <c r="C284" s="4"/>
      <c r="D284" s="4"/>
      <c r="E284" s="4"/>
      <c r="F284" s="4"/>
    </row>
    <row r="285" spans="2:6" s="14" customFormat="1" ht="12.75">
      <c r="B285" s="4"/>
      <c r="C285" s="4"/>
      <c r="D285" s="4"/>
      <c r="E285" s="4"/>
      <c r="F285" s="4"/>
    </row>
    <row r="286" spans="2:6" s="14" customFormat="1" ht="12.75">
      <c r="B286" s="4"/>
      <c r="C286" s="4"/>
      <c r="D286" s="4"/>
      <c r="E286" s="4"/>
      <c r="F286" s="4"/>
    </row>
    <row r="287" spans="2:6" s="14" customFormat="1" ht="12.75">
      <c r="B287" s="4"/>
      <c r="C287" s="4"/>
      <c r="D287" s="4"/>
      <c r="E287" s="4"/>
      <c r="F287" s="4"/>
    </row>
    <row r="288" spans="2:6" s="14" customFormat="1" ht="12.75">
      <c r="B288" s="4"/>
      <c r="C288" s="4"/>
      <c r="D288" s="4"/>
      <c r="E288" s="4"/>
      <c r="F288" s="4"/>
    </row>
    <row r="289" spans="2:6" s="14" customFormat="1" ht="12.75">
      <c r="B289" s="4"/>
      <c r="C289" s="4"/>
      <c r="D289" s="4"/>
      <c r="E289" s="4"/>
      <c r="F289" s="4"/>
    </row>
    <row r="290" spans="2:6" s="14" customFormat="1" ht="12.75">
      <c r="B290" s="4"/>
      <c r="C290" s="4"/>
      <c r="D290" s="4"/>
      <c r="E290" s="4"/>
      <c r="F290" s="4"/>
    </row>
    <row r="291" spans="2:6" s="14" customFormat="1" ht="12.75">
      <c r="B291" s="4"/>
      <c r="C291" s="4"/>
      <c r="D291" s="4"/>
      <c r="E291" s="4"/>
      <c r="F291" s="4"/>
    </row>
    <row r="292" spans="2:6" s="14" customFormat="1" ht="12.75">
      <c r="B292" s="4"/>
      <c r="C292" s="4"/>
      <c r="D292" s="4"/>
      <c r="E292" s="4"/>
      <c r="F292" s="4"/>
    </row>
    <row r="293" spans="2:6" s="14" customFormat="1" ht="12.75">
      <c r="B293" s="4"/>
      <c r="C293" s="4"/>
      <c r="D293" s="4"/>
      <c r="E293" s="4"/>
      <c r="F293" s="4"/>
    </row>
    <row r="294" spans="2:6" s="14" customFormat="1" ht="12.75">
      <c r="B294" s="4"/>
      <c r="C294" s="4"/>
      <c r="D294" s="4"/>
      <c r="E294" s="4"/>
      <c r="F294" s="4"/>
    </row>
    <row r="295" spans="2:6" s="14" customFormat="1" ht="12.75">
      <c r="B295" s="4"/>
      <c r="C295" s="4"/>
      <c r="D295" s="4"/>
      <c r="E295" s="4"/>
      <c r="F295" s="4"/>
    </row>
    <row r="296" spans="2:6" s="14" customFormat="1" ht="12.75">
      <c r="B296" s="4"/>
      <c r="C296" s="4"/>
      <c r="D296" s="4"/>
      <c r="E296" s="4"/>
      <c r="F296" s="4"/>
    </row>
    <row r="297" spans="2:6" s="14" customFormat="1" ht="12.75">
      <c r="B297" s="4"/>
      <c r="C297" s="4"/>
      <c r="D297" s="4"/>
      <c r="E297" s="4"/>
      <c r="F297" s="4"/>
    </row>
    <row r="298" spans="2:6" s="14" customFormat="1" ht="12.75">
      <c r="B298" s="4"/>
      <c r="C298" s="4"/>
      <c r="D298" s="4"/>
      <c r="E298" s="4"/>
      <c r="F298" s="4"/>
    </row>
    <row r="299" spans="2:6" s="14" customFormat="1" ht="12.75">
      <c r="B299" s="4"/>
      <c r="C299" s="4"/>
      <c r="D299" s="4"/>
      <c r="E299" s="4"/>
      <c r="F299" s="4"/>
    </row>
    <row r="300" spans="2:6" s="14" customFormat="1" ht="12.75">
      <c r="B300" s="4"/>
      <c r="C300" s="4"/>
      <c r="D300" s="4"/>
      <c r="E300" s="4"/>
      <c r="F300" s="4"/>
    </row>
    <row r="301" spans="2:6" s="14" customFormat="1" ht="12.75">
      <c r="B301" s="4"/>
      <c r="C301" s="4"/>
      <c r="D301" s="4"/>
      <c r="E301" s="4"/>
      <c r="F301" s="4"/>
    </row>
    <row r="302" spans="2:6" s="14" customFormat="1" ht="12.75">
      <c r="B302" s="4"/>
      <c r="C302" s="4"/>
      <c r="D302" s="4"/>
      <c r="E302" s="4"/>
      <c r="F302" s="4"/>
    </row>
    <row r="303" spans="2:6" s="14" customFormat="1" ht="12.75">
      <c r="B303" s="4"/>
      <c r="C303" s="4"/>
      <c r="D303" s="4"/>
      <c r="E303" s="4"/>
      <c r="F303" s="4"/>
    </row>
    <row r="304" spans="2:6" s="14" customFormat="1" ht="12.75">
      <c r="B304" s="4"/>
      <c r="C304" s="4"/>
      <c r="D304" s="4"/>
      <c r="E304" s="4"/>
      <c r="F304" s="4"/>
    </row>
    <row r="305" spans="2:6" s="14" customFormat="1" ht="12.75">
      <c r="B305" s="4"/>
      <c r="C305" s="4"/>
      <c r="D305" s="4"/>
      <c r="E305" s="4"/>
      <c r="F305" s="4"/>
    </row>
    <row r="306" spans="2:6" s="14" customFormat="1" ht="12.75">
      <c r="B306" s="4"/>
      <c r="C306" s="4"/>
      <c r="D306" s="4"/>
      <c r="E306" s="4"/>
      <c r="F306" s="4"/>
    </row>
    <row r="307" spans="2:6" s="14" customFormat="1" ht="12.75">
      <c r="B307" s="4"/>
      <c r="C307" s="4"/>
      <c r="D307" s="4"/>
      <c r="E307" s="4"/>
      <c r="F307" s="4"/>
    </row>
    <row r="308" spans="2:6" s="14" customFormat="1" ht="12.75">
      <c r="B308" s="4"/>
      <c r="C308" s="4"/>
      <c r="D308" s="4"/>
      <c r="E308" s="4"/>
      <c r="F308" s="4"/>
    </row>
    <row r="309" spans="2:6" s="14" customFormat="1" ht="12.75">
      <c r="B309" s="4"/>
      <c r="C309" s="4"/>
      <c r="D309" s="4"/>
      <c r="E309" s="4"/>
      <c r="F309" s="4"/>
    </row>
    <row r="310" spans="2:6" s="14" customFormat="1" ht="12.75">
      <c r="B310" s="4"/>
      <c r="C310" s="4"/>
      <c r="D310" s="4"/>
      <c r="E310" s="4"/>
      <c r="F310" s="4"/>
    </row>
    <row r="311" spans="2:6" s="14" customFormat="1" ht="12.75">
      <c r="B311" s="4"/>
      <c r="C311" s="4"/>
      <c r="D311" s="4"/>
      <c r="E311" s="4"/>
      <c r="F311" s="4"/>
    </row>
    <row r="312" spans="2:6" s="14" customFormat="1" ht="12.75">
      <c r="B312" s="4"/>
      <c r="C312" s="4"/>
      <c r="D312" s="4"/>
      <c r="E312" s="4"/>
      <c r="F312" s="4"/>
    </row>
    <row r="313" spans="2:6" s="14" customFormat="1" ht="12.75">
      <c r="B313" s="4"/>
      <c r="C313" s="4"/>
      <c r="D313" s="4"/>
      <c r="E313" s="4"/>
      <c r="F313" s="4"/>
    </row>
    <row r="314" spans="2:6" s="14" customFormat="1" ht="12.75">
      <c r="B314" s="4"/>
      <c r="C314" s="4"/>
      <c r="D314" s="4"/>
      <c r="E314" s="4"/>
      <c r="F314" s="4"/>
    </row>
    <row r="315" spans="2:6" s="14" customFormat="1" ht="12.75">
      <c r="B315" s="4"/>
      <c r="C315" s="4"/>
      <c r="D315" s="4"/>
      <c r="E315" s="4"/>
      <c r="F315" s="4"/>
    </row>
    <row r="316" spans="2:6" s="14" customFormat="1" ht="12.75">
      <c r="B316" s="4"/>
      <c r="C316" s="4"/>
      <c r="D316" s="4"/>
      <c r="E316" s="4"/>
      <c r="F316" s="4"/>
    </row>
    <row r="317" spans="2:6" s="14" customFormat="1" ht="12.75">
      <c r="B317" s="4"/>
      <c r="C317" s="4"/>
      <c r="D317" s="4"/>
      <c r="E317" s="4"/>
      <c r="F317" s="4"/>
    </row>
    <row r="318" spans="2:6" s="14" customFormat="1" ht="12.75">
      <c r="B318" s="4"/>
      <c r="C318" s="4"/>
      <c r="D318" s="4"/>
      <c r="E318" s="4"/>
      <c r="F318" s="4"/>
    </row>
    <row r="319" spans="2:6" s="14" customFormat="1" ht="12.75">
      <c r="B319" s="4"/>
      <c r="C319" s="4"/>
      <c r="D319" s="4"/>
      <c r="E319" s="4"/>
      <c r="F319" s="4"/>
    </row>
    <row r="320" spans="2:6" s="14" customFormat="1" ht="12.75">
      <c r="B320" s="4"/>
      <c r="C320" s="4"/>
      <c r="D320" s="4"/>
      <c r="E320" s="4"/>
      <c r="F320" s="4"/>
    </row>
    <row r="321" spans="2:6" s="14" customFormat="1" ht="12.75">
      <c r="B321" s="4"/>
      <c r="C321" s="4"/>
      <c r="D321" s="4"/>
      <c r="E321" s="4"/>
      <c r="F321" s="4"/>
    </row>
    <row r="322" spans="2:6" s="14" customFormat="1" ht="12.75">
      <c r="B322" s="4"/>
      <c r="C322" s="4"/>
      <c r="D322" s="4"/>
      <c r="E322" s="4"/>
      <c r="F322" s="4"/>
    </row>
    <row r="323" spans="2:6" s="14" customFormat="1" ht="12.75">
      <c r="B323" s="4"/>
      <c r="C323" s="4"/>
      <c r="D323" s="4"/>
      <c r="E323" s="4"/>
      <c r="F323" s="4"/>
    </row>
    <row r="324" spans="2:6" s="14" customFormat="1" ht="12.75">
      <c r="B324" s="4"/>
      <c r="C324" s="4"/>
      <c r="D324" s="4"/>
      <c r="E324" s="4"/>
      <c r="F324" s="4"/>
    </row>
    <row r="325" spans="2:6" s="14" customFormat="1" ht="12.75">
      <c r="B325" s="4"/>
      <c r="C325" s="4"/>
      <c r="D325" s="4"/>
      <c r="E325" s="4"/>
      <c r="F325" s="4"/>
    </row>
    <row r="326" spans="2:6" s="14" customFormat="1" ht="12.75">
      <c r="B326" s="4"/>
      <c r="C326" s="4"/>
      <c r="D326" s="4"/>
      <c r="E326" s="4"/>
      <c r="F326" s="4"/>
    </row>
    <row r="327" spans="2:6" s="14" customFormat="1" ht="12.75">
      <c r="B327" s="4"/>
      <c r="C327" s="4"/>
      <c r="D327" s="4"/>
      <c r="E327" s="4"/>
      <c r="F327" s="4"/>
    </row>
    <row r="328" spans="2:6" s="14" customFormat="1" ht="12.75">
      <c r="B328" s="4"/>
      <c r="C328" s="4"/>
      <c r="D328" s="4"/>
      <c r="E328" s="4"/>
      <c r="F328" s="4"/>
    </row>
    <row r="329" spans="2:6" s="14" customFormat="1" ht="12.75">
      <c r="B329" s="4"/>
      <c r="C329" s="4"/>
      <c r="D329" s="4"/>
      <c r="E329" s="4"/>
      <c r="F329" s="4"/>
    </row>
    <row r="330" spans="2:6" s="14" customFormat="1" ht="12.75">
      <c r="B330" s="4"/>
      <c r="C330" s="4"/>
      <c r="D330" s="4"/>
      <c r="E330" s="4"/>
      <c r="F330" s="4"/>
    </row>
    <row r="331" spans="2:6" s="14" customFormat="1" ht="12.75">
      <c r="B331" s="4"/>
      <c r="C331" s="4"/>
      <c r="D331" s="4"/>
      <c r="E331" s="4"/>
      <c r="F331" s="4"/>
    </row>
    <row r="332" spans="2:6" s="14" customFormat="1" ht="12.75">
      <c r="B332" s="4"/>
      <c r="C332" s="4"/>
      <c r="D332" s="4"/>
      <c r="E332" s="4"/>
      <c r="F332" s="4"/>
    </row>
    <row r="333" spans="2:6" s="14" customFormat="1" ht="12.75">
      <c r="B333" s="4"/>
      <c r="C333" s="4"/>
      <c r="D333" s="4"/>
      <c r="E333" s="4"/>
      <c r="F333" s="4"/>
    </row>
    <row r="334" spans="2:6" s="14" customFormat="1" ht="12.75">
      <c r="B334" s="4"/>
      <c r="C334" s="4"/>
      <c r="D334" s="4"/>
      <c r="E334" s="4"/>
      <c r="F334" s="4"/>
    </row>
    <row r="335" spans="2:6" s="14" customFormat="1" ht="12.75">
      <c r="B335" s="4"/>
      <c r="C335" s="4"/>
      <c r="D335" s="4"/>
      <c r="E335" s="4"/>
      <c r="F335" s="4"/>
    </row>
    <row r="336" spans="2:6" s="14" customFormat="1" ht="12.75">
      <c r="B336" s="4"/>
      <c r="C336" s="4"/>
      <c r="D336" s="4"/>
      <c r="E336" s="4"/>
      <c r="F336" s="4"/>
    </row>
    <row r="337" spans="2:6" s="14" customFormat="1" ht="12.75">
      <c r="B337" s="4"/>
      <c r="C337" s="4"/>
      <c r="D337" s="4"/>
      <c r="E337" s="4"/>
      <c r="F337" s="4"/>
    </row>
    <row r="338" spans="2:6" s="14" customFormat="1" ht="12.75">
      <c r="B338" s="4"/>
      <c r="C338" s="4"/>
      <c r="D338" s="4"/>
      <c r="E338" s="4"/>
      <c r="F338" s="4"/>
    </row>
    <row r="339" spans="2:6" s="14" customFormat="1" ht="12.75">
      <c r="B339" s="4"/>
      <c r="C339" s="4"/>
      <c r="D339" s="4"/>
      <c r="E339" s="4"/>
      <c r="F339" s="4"/>
    </row>
    <row r="340" spans="2:6" s="14" customFormat="1" ht="12.75">
      <c r="B340" s="4"/>
      <c r="C340" s="4"/>
      <c r="D340" s="4"/>
      <c r="E340" s="4"/>
      <c r="F340" s="4"/>
    </row>
    <row r="341" spans="2:6" s="14" customFormat="1" ht="12.75">
      <c r="B341" s="4"/>
      <c r="C341" s="4"/>
      <c r="D341" s="4"/>
      <c r="E341" s="4"/>
      <c r="F341" s="4"/>
    </row>
    <row r="342" spans="2:6" s="14" customFormat="1" ht="12.75">
      <c r="B342" s="4"/>
      <c r="C342" s="4"/>
      <c r="D342" s="4"/>
      <c r="E342" s="4"/>
      <c r="F342" s="4"/>
    </row>
    <row r="343" spans="2:6" s="14" customFormat="1" ht="12.75">
      <c r="B343" s="4"/>
      <c r="C343" s="4"/>
      <c r="D343" s="4"/>
      <c r="E343" s="4"/>
      <c r="F343" s="4"/>
    </row>
    <row r="344" spans="2:6" s="14" customFormat="1" ht="12.75">
      <c r="B344" s="4"/>
      <c r="C344" s="4"/>
      <c r="D344" s="4"/>
      <c r="E344" s="4"/>
      <c r="F344" s="4"/>
    </row>
    <row r="345" spans="2:6" s="14" customFormat="1" ht="12.75">
      <c r="B345" s="4"/>
      <c r="C345" s="4"/>
      <c r="D345" s="4"/>
      <c r="E345" s="4"/>
      <c r="F345" s="4"/>
    </row>
    <row r="346" spans="2:6" s="14" customFormat="1" ht="12.75">
      <c r="B346" s="4"/>
      <c r="C346" s="4"/>
      <c r="D346" s="4"/>
      <c r="E346" s="4"/>
      <c r="F346" s="4"/>
    </row>
    <row r="347" spans="2:6" s="14" customFormat="1" ht="12.75">
      <c r="B347" s="4"/>
      <c r="C347" s="4"/>
      <c r="D347" s="4"/>
      <c r="E347" s="4"/>
      <c r="F347" s="4"/>
    </row>
    <row r="348" spans="2:6" s="14" customFormat="1" ht="12.75">
      <c r="B348" s="4"/>
      <c r="C348" s="4"/>
      <c r="D348" s="4"/>
      <c r="E348" s="4"/>
      <c r="F348" s="4"/>
    </row>
    <row r="349" spans="2:6" s="14" customFormat="1" ht="12.75">
      <c r="B349" s="4"/>
      <c r="C349" s="4"/>
      <c r="D349" s="4"/>
      <c r="E349" s="4"/>
      <c r="F349" s="4"/>
    </row>
    <row r="350" spans="2:6" s="14" customFormat="1" ht="12.75">
      <c r="B350" s="4"/>
      <c r="C350" s="4"/>
      <c r="D350" s="4"/>
      <c r="E350" s="4"/>
      <c r="F350" s="4"/>
    </row>
    <row r="351" spans="2:6" s="14" customFormat="1" ht="12.75">
      <c r="B351" s="4"/>
      <c r="C351" s="4"/>
      <c r="D351" s="4"/>
      <c r="E351" s="4"/>
      <c r="F351" s="4"/>
    </row>
    <row r="352" spans="2:6" s="14" customFormat="1" ht="12.75">
      <c r="B352" s="4"/>
      <c r="C352" s="4"/>
      <c r="D352" s="4"/>
      <c r="E352" s="4"/>
      <c r="F352" s="4"/>
    </row>
    <row r="353" spans="2:6" s="14" customFormat="1" ht="12.75">
      <c r="B353" s="4"/>
      <c r="C353" s="4"/>
      <c r="D353" s="4"/>
      <c r="E353" s="4"/>
      <c r="F353" s="4"/>
    </row>
    <row r="354" spans="2:6" s="14" customFormat="1" ht="12.75">
      <c r="B354" s="4"/>
      <c r="C354" s="4"/>
      <c r="D354" s="4"/>
      <c r="E354" s="4"/>
      <c r="F354" s="4"/>
    </row>
    <row r="355" spans="2:6" s="14" customFormat="1" ht="12.75">
      <c r="B355" s="4"/>
      <c r="C355" s="4"/>
      <c r="D355" s="4"/>
      <c r="E355" s="4"/>
      <c r="F355" s="4"/>
    </row>
    <row r="356" spans="2:6" s="14" customFormat="1" ht="12.75">
      <c r="B356" s="4"/>
      <c r="C356" s="4"/>
      <c r="D356" s="4"/>
      <c r="E356" s="4"/>
      <c r="F356" s="4"/>
    </row>
    <row r="357" spans="2:6" s="14" customFormat="1" ht="12.75">
      <c r="B357" s="4"/>
      <c r="C357" s="4"/>
      <c r="D357" s="4"/>
      <c r="E357" s="4"/>
      <c r="F357" s="4"/>
    </row>
    <row r="358" spans="2:6" s="14" customFormat="1" ht="12.75">
      <c r="B358" s="4"/>
      <c r="C358" s="4"/>
      <c r="D358" s="4"/>
      <c r="E358" s="4"/>
      <c r="F358" s="4"/>
    </row>
    <row r="359" spans="2:6" s="14" customFormat="1" ht="12.75">
      <c r="B359" s="4"/>
      <c r="C359" s="4"/>
      <c r="D359" s="4"/>
      <c r="E359" s="4"/>
      <c r="F359" s="4"/>
    </row>
    <row r="360" spans="2:6" s="14" customFormat="1" ht="12.75">
      <c r="B360" s="4"/>
      <c r="C360" s="4"/>
      <c r="D360" s="4"/>
      <c r="E360" s="4"/>
      <c r="F360" s="4"/>
    </row>
    <row r="361" spans="2:6" s="14" customFormat="1" ht="12.75">
      <c r="B361" s="4"/>
      <c r="C361" s="4"/>
      <c r="D361" s="4"/>
      <c r="E361" s="4"/>
      <c r="F361" s="4"/>
    </row>
    <row r="362" spans="2:6" s="14" customFormat="1" ht="12.75">
      <c r="B362" s="4"/>
      <c r="C362" s="4"/>
      <c r="D362" s="4"/>
      <c r="E362" s="4"/>
      <c r="F362" s="4"/>
    </row>
    <row r="363" spans="2:6" s="14" customFormat="1" ht="12.75">
      <c r="B363" s="4"/>
      <c r="C363" s="4"/>
      <c r="D363" s="4"/>
      <c r="E363" s="4"/>
      <c r="F363" s="4"/>
    </row>
    <row r="364" spans="2:6" s="14" customFormat="1" ht="12.75">
      <c r="B364" s="4"/>
      <c r="C364" s="4"/>
      <c r="D364" s="4"/>
      <c r="E364" s="4"/>
      <c r="F364" s="4"/>
    </row>
    <row r="365" spans="2:6" s="14" customFormat="1" ht="12.75">
      <c r="B365" s="4"/>
      <c r="C365" s="4"/>
      <c r="D365" s="4"/>
      <c r="E365" s="4"/>
      <c r="F365" s="4"/>
    </row>
    <row r="366" spans="2:6" s="14" customFormat="1" ht="12.75">
      <c r="B366" s="4"/>
      <c r="C366" s="4"/>
      <c r="D366" s="4"/>
      <c r="E366" s="4"/>
      <c r="F366" s="4"/>
    </row>
    <row r="367" spans="2:6" s="14" customFormat="1" ht="12.75">
      <c r="B367" s="4"/>
      <c r="C367" s="4"/>
      <c r="D367" s="4"/>
      <c r="E367" s="4"/>
      <c r="F367" s="4"/>
    </row>
    <row r="368" spans="2:6" s="14" customFormat="1" ht="12.75">
      <c r="B368" s="4"/>
      <c r="C368" s="4"/>
      <c r="D368" s="4"/>
      <c r="E368" s="4"/>
      <c r="F368" s="4"/>
    </row>
    <row r="369" spans="2:6" s="14" customFormat="1" ht="12.75">
      <c r="B369" s="4"/>
      <c r="C369" s="4"/>
      <c r="D369" s="4"/>
      <c r="E369" s="4"/>
      <c r="F369" s="4"/>
    </row>
    <row r="370" spans="2:6" s="14" customFormat="1" ht="12.75">
      <c r="B370" s="4"/>
      <c r="C370" s="4"/>
      <c r="D370" s="4"/>
      <c r="E370" s="4"/>
      <c r="F370" s="4"/>
    </row>
    <row r="371" spans="2:6" s="14" customFormat="1" ht="12.75">
      <c r="B371" s="4"/>
      <c r="C371" s="4"/>
      <c r="D371" s="4"/>
      <c r="E371" s="4"/>
      <c r="F371" s="4"/>
    </row>
    <row r="372" spans="2:6" s="14" customFormat="1" ht="12.75">
      <c r="B372" s="4"/>
      <c r="C372" s="4"/>
      <c r="D372" s="4"/>
      <c r="E372" s="4"/>
      <c r="F372" s="4"/>
    </row>
    <row r="373" spans="2:6" s="14" customFormat="1" ht="12.75">
      <c r="B373" s="4"/>
      <c r="C373" s="4"/>
      <c r="D373" s="4"/>
      <c r="E373" s="4"/>
      <c r="F373" s="4"/>
    </row>
    <row r="374" spans="2:6" s="14" customFormat="1" ht="12.75">
      <c r="B374" s="4"/>
      <c r="C374" s="4"/>
      <c r="D374" s="4"/>
      <c r="E374" s="4"/>
      <c r="F374" s="4"/>
    </row>
    <row r="375" spans="2:6" s="14" customFormat="1" ht="12.75">
      <c r="B375" s="4"/>
      <c r="C375" s="4"/>
      <c r="D375" s="4"/>
      <c r="E375" s="4"/>
      <c r="F375" s="4"/>
    </row>
    <row r="376" spans="2:6" s="14" customFormat="1" ht="12.75">
      <c r="B376" s="4"/>
      <c r="C376" s="4"/>
      <c r="D376" s="4"/>
      <c r="E376" s="4"/>
      <c r="F376" s="4"/>
    </row>
    <row r="377" spans="2:6" s="14" customFormat="1" ht="12.75">
      <c r="B377" s="4"/>
      <c r="C377" s="4"/>
      <c r="D377" s="4"/>
      <c r="E377" s="4"/>
      <c r="F377" s="4"/>
    </row>
    <row r="378" spans="2:6" s="14" customFormat="1" ht="12.75">
      <c r="B378" s="4"/>
      <c r="C378" s="4"/>
      <c r="D378" s="4"/>
      <c r="E378" s="4"/>
      <c r="F378" s="4"/>
    </row>
    <row r="379" spans="2:6" s="14" customFormat="1" ht="12.75">
      <c r="B379" s="4"/>
      <c r="C379" s="4"/>
      <c r="D379" s="4"/>
      <c r="E379" s="4"/>
      <c r="F379" s="4"/>
    </row>
    <row r="380" spans="2:6" s="14" customFormat="1" ht="12.75">
      <c r="B380" s="4"/>
      <c r="C380" s="4"/>
      <c r="D380" s="4"/>
      <c r="E380" s="4"/>
      <c r="F380" s="4"/>
    </row>
    <row r="381" spans="2:6" s="14" customFormat="1" ht="12.75">
      <c r="B381" s="4"/>
      <c r="C381" s="4"/>
      <c r="D381" s="4"/>
      <c r="E381" s="4"/>
      <c r="F381" s="4"/>
    </row>
    <row r="382" spans="2:6" s="14" customFormat="1" ht="12.75">
      <c r="B382" s="4"/>
      <c r="C382" s="4"/>
      <c r="D382" s="4"/>
      <c r="E382" s="4"/>
      <c r="F382" s="4"/>
    </row>
    <row r="383" spans="2:6" s="14" customFormat="1" ht="12.75">
      <c r="B383" s="4"/>
      <c r="C383" s="4"/>
      <c r="D383" s="4"/>
      <c r="E383" s="4"/>
      <c r="F383" s="4"/>
    </row>
    <row r="384" spans="2:6" s="14" customFormat="1" ht="12.75">
      <c r="B384" s="4"/>
      <c r="C384" s="4"/>
      <c r="D384" s="4"/>
      <c r="E384" s="4"/>
      <c r="F384" s="4"/>
    </row>
    <row r="385" spans="2:6" s="14" customFormat="1" ht="12.75">
      <c r="B385" s="4"/>
      <c r="C385" s="4"/>
      <c r="D385" s="4"/>
      <c r="E385" s="4"/>
      <c r="F385" s="4"/>
    </row>
    <row r="386" spans="2:6" s="14" customFormat="1" ht="12.75">
      <c r="B386" s="4"/>
      <c r="C386" s="4"/>
      <c r="D386" s="4"/>
      <c r="E386" s="4"/>
      <c r="F386" s="4"/>
    </row>
    <row r="387" spans="2:6" s="14" customFormat="1" ht="12.75">
      <c r="B387" s="4"/>
      <c r="C387" s="4"/>
      <c r="D387" s="4"/>
      <c r="E387" s="4"/>
      <c r="F387" s="4"/>
    </row>
    <row r="388" spans="2:6" s="14" customFormat="1" ht="12.75">
      <c r="B388" s="4"/>
      <c r="C388" s="4"/>
      <c r="D388" s="4"/>
      <c r="E388" s="4"/>
      <c r="F388" s="4"/>
    </row>
    <row r="389" spans="2:6" s="14" customFormat="1" ht="12.75">
      <c r="B389" s="4"/>
      <c r="C389" s="4"/>
      <c r="D389" s="4"/>
      <c r="E389" s="4"/>
      <c r="F389" s="4"/>
    </row>
    <row r="390" spans="2:6" s="14" customFormat="1" ht="12.75">
      <c r="B390" s="4"/>
      <c r="C390" s="4"/>
      <c r="D390" s="4"/>
      <c r="E390" s="4"/>
      <c r="F390" s="4"/>
    </row>
    <row r="391" spans="2:6" s="14" customFormat="1" ht="12.75">
      <c r="B391" s="4"/>
      <c r="C391" s="4"/>
      <c r="D391" s="4"/>
      <c r="E391" s="4"/>
      <c r="F391" s="4"/>
    </row>
    <row r="392" spans="2:6" s="14" customFormat="1" ht="12.75">
      <c r="B392" s="4"/>
      <c r="C392" s="4"/>
      <c r="D392" s="4"/>
      <c r="E392" s="4"/>
      <c r="F392" s="4"/>
    </row>
    <row r="393" spans="2:6" s="14" customFormat="1" ht="12.75">
      <c r="B393" s="4"/>
      <c r="C393" s="4"/>
      <c r="D393" s="4"/>
      <c r="E393" s="4"/>
      <c r="F393" s="4"/>
    </row>
    <row r="394" spans="2:6" s="14" customFormat="1" ht="12.75">
      <c r="B394" s="4"/>
      <c r="C394" s="4"/>
      <c r="D394" s="4"/>
      <c r="E394" s="4"/>
      <c r="F394" s="4"/>
    </row>
    <row r="395" spans="2:6" s="14" customFormat="1" ht="12.75">
      <c r="B395" s="4"/>
      <c r="C395" s="4"/>
      <c r="D395" s="4"/>
      <c r="E395" s="4"/>
      <c r="F395" s="4"/>
    </row>
    <row r="396" spans="2:6" s="14" customFormat="1" ht="12.75">
      <c r="B396" s="4"/>
      <c r="C396" s="4"/>
      <c r="D396" s="4"/>
      <c r="E396" s="4"/>
      <c r="F396" s="4"/>
    </row>
    <row r="397" spans="2:6" s="14" customFormat="1" ht="12.75">
      <c r="B397" s="4"/>
      <c r="C397" s="4"/>
      <c r="D397" s="4"/>
      <c r="E397" s="4"/>
      <c r="F397" s="4"/>
    </row>
    <row r="398" spans="2:6" s="14" customFormat="1" ht="12.75">
      <c r="B398" s="4"/>
      <c r="C398" s="4"/>
      <c r="D398" s="4"/>
      <c r="E398" s="4"/>
      <c r="F398" s="4"/>
    </row>
    <row r="399" spans="2:6" s="14" customFormat="1" ht="12.75">
      <c r="B399" s="4"/>
      <c r="C399" s="4"/>
      <c r="D399" s="4"/>
      <c r="E399" s="4"/>
      <c r="F399" s="4"/>
    </row>
    <row r="400" spans="2:6" s="14" customFormat="1" ht="12.75">
      <c r="B400" s="4"/>
      <c r="C400" s="4"/>
      <c r="D400" s="4"/>
      <c r="E400" s="4"/>
      <c r="F400" s="4"/>
    </row>
    <row r="401" spans="2:6" s="14" customFormat="1" ht="12.75">
      <c r="B401" s="4"/>
      <c r="C401" s="4"/>
      <c r="D401" s="4"/>
      <c r="E401" s="4"/>
      <c r="F401" s="4"/>
    </row>
    <row r="402" spans="2:6" s="14" customFormat="1" ht="12.75">
      <c r="B402" s="4"/>
      <c r="C402" s="4"/>
      <c r="D402" s="4"/>
      <c r="E402" s="4"/>
      <c r="F402" s="4"/>
    </row>
    <row r="403" spans="2:6" s="14" customFormat="1" ht="12.75">
      <c r="B403" s="4"/>
      <c r="C403" s="4"/>
      <c r="D403" s="4"/>
      <c r="E403" s="4"/>
      <c r="F403" s="4"/>
    </row>
    <row r="404" spans="2:6" s="14" customFormat="1" ht="12.75">
      <c r="B404" s="4"/>
      <c r="C404" s="4"/>
      <c r="D404" s="4"/>
      <c r="E404" s="4"/>
      <c r="F404" s="4"/>
    </row>
    <row r="405" spans="2:6" s="14" customFormat="1" ht="12.75">
      <c r="B405" s="4"/>
      <c r="C405" s="4"/>
      <c r="D405" s="4"/>
      <c r="E405" s="4"/>
      <c r="F405" s="4"/>
    </row>
    <row r="406" spans="2:6" s="14" customFormat="1" ht="12.75">
      <c r="B406" s="4"/>
      <c r="C406" s="4"/>
      <c r="D406" s="4"/>
      <c r="E406" s="4"/>
      <c r="F406" s="4"/>
    </row>
    <row r="407" spans="2:6" s="14" customFormat="1" ht="12.75">
      <c r="B407" s="4"/>
      <c r="C407" s="4"/>
      <c r="D407" s="4"/>
      <c r="E407" s="4"/>
      <c r="F407" s="4"/>
    </row>
    <row r="408" spans="2:6" s="14" customFormat="1" ht="12.75">
      <c r="B408" s="4"/>
      <c r="C408" s="4"/>
      <c r="D408" s="4"/>
      <c r="E408" s="4"/>
      <c r="F408" s="4"/>
    </row>
    <row r="409" spans="2:6" s="14" customFormat="1" ht="12.75">
      <c r="B409" s="4"/>
      <c r="C409" s="4"/>
      <c r="D409" s="4"/>
      <c r="E409" s="4"/>
      <c r="F409" s="4"/>
    </row>
    <row r="410" spans="2:6" s="14" customFormat="1" ht="12.75">
      <c r="B410" s="4"/>
      <c r="C410" s="4"/>
      <c r="D410" s="4"/>
      <c r="E410" s="4"/>
      <c r="F410" s="4"/>
    </row>
    <row r="411" spans="2:6" s="14" customFormat="1" ht="12.75">
      <c r="B411" s="4"/>
      <c r="C411" s="4"/>
      <c r="D411" s="4"/>
      <c r="E411" s="4"/>
      <c r="F411" s="4"/>
    </row>
    <row r="412" spans="2:6" s="14" customFormat="1" ht="12.75">
      <c r="B412" s="4"/>
      <c r="C412" s="4"/>
      <c r="D412" s="4"/>
      <c r="E412" s="4"/>
      <c r="F412" s="4"/>
    </row>
    <row r="413" spans="2:6" s="14" customFormat="1" ht="12.75">
      <c r="B413" s="4"/>
      <c r="C413" s="4"/>
      <c r="D413" s="4"/>
      <c r="E413" s="4"/>
      <c r="F413" s="4"/>
    </row>
    <row r="414" spans="2:6" s="14" customFormat="1" ht="12.75">
      <c r="B414" s="4"/>
      <c r="C414" s="4"/>
      <c r="D414" s="4"/>
      <c r="E414" s="4"/>
      <c r="F414" s="4"/>
    </row>
    <row r="415" spans="2:6" s="14" customFormat="1" ht="12.75">
      <c r="B415" s="4"/>
      <c r="C415" s="4"/>
      <c r="D415" s="4"/>
      <c r="E415" s="4"/>
      <c r="F415" s="4"/>
    </row>
    <row r="416" spans="2:6" s="14" customFormat="1" ht="12.75">
      <c r="B416" s="4"/>
      <c r="C416" s="4"/>
      <c r="D416" s="4"/>
      <c r="E416" s="4"/>
      <c r="F416" s="4"/>
    </row>
    <row r="417" spans="2:6" s="14" customFormat="1" ht="12.75">
      <c r="B417" s="4"/>
      <c r="C417" s="4"/>
      <c r="D417" s="4"/>
      <c r="E417" s="4"/>
      <c r="F417" s="4"/>
    </row>
    <row r="418" spans="2:6" s="14" customFormat="1" ht="12.75">
      <c r="B418" s="4"/>
      <c r="C418" s="4"/>
      <c r="D418" s="4"/>
      <c r="E418" s="4"/>
      <c r="F418" s="4"/>
    </row>
    <row r="419" spans="2:6" s="14" customFormat="1" ht="12.75">
      <c r="B419" s="4"/>
      <c r="C419" s="4"/>
      <c r="D419" s="4"/>
      <c r="E419" s="4"/>
      <c r="F419" s="4"/>
    </row>
    <row r="420" spans="2:6" s="14" customFormat="1" ht="12.75">
      <c r="B420" s="4"/>
      <c r="C420" s="4"/>
      <c r="D420" s="4"/>
      <c r="E420" s="4"/>
      <c r="F420" s="4"/>
    </row>
    <row r="421" spans="2:6" s="14" customFormat="1" ht="12.75">
      <c r="B421" s="4"/>
      <c r="C421" s="4"/>
      <c r="D421" s="4"/>
      <c r="E421" s="4"/>
      <c r="F421" s="4"/>
    </row>
    <row r="422" spans="2:6" s="14" customFormat="1" ht="12.75">
      <c r="B422" s="4"/>
      <c r="C422" s="4"/>
      <c r="D422" s="4"/>
      <c r="E422" s="4"/>
      <c r="F422" s="4"/>
    </row>
    <row r="423" spans="2:6" s="14" customFormat="1" ht="12.75">
      <c r="B423" s="4"/>
      <c r="C423" s="4"/>
      <c r="D423" s="4"/>
      <c r="E423" s="4"/>
      <c r="F423" s="4"/>
    </row>
    <row r="424" spans="2:6" s="14" customFormat="1" ht="12.75">
      <c r="B424" s="4"/>
      <c r="C424" s="4"/>
      <c r="D424" s="4"/>
      <c r="E424" s="4"/>
      <c r="F424" s="4"/>
    </row>
    <row r="425" spans="2:6" s="14" customFormat="1" ht="12.75">
      <c r="B425" s="4"/>
      <c r="C425" s="4"/>
      <c r="D425" s="4"/>
      <c r="E425" s="4"/>
      <c r="F425" s="4"/>
    </row>
    <row r="426" spans="2:6" s="14" customFormat="1" ht="12.75">
      <c r="B426" s="4"/>
      <c r="C426" s="4"/>
      <c r="D426" s="4"/>
      <c r="E426" s="4"/>
      <c r="F426" s="4"/>
    </row>
    <row r="427" spans="2:6" s="14" customFormat="1" ht="12.75">
      <c r="B427" s="4"/>
      <c r="C427" s="4"/>
      <c r="D427" s="4"/>
      <c r="E427" s="4"/>
      <c r="F427" s="4"/>
    </row>
    <row r="428" spans="2:6" s="14" customFormat="1" ht="12.75">
      <c r="B428" s="4"/>
      <c r="C428" s="4"/>
      <c r="D428" s="4"/>
      <c r="E428" s="4"/>
      <c r="F428" s="4"/>
    </row>
    <row r="429" spans="2:6" s="14" customFormat="1" ht="12.75">
      <c r="B429" s="4"/>
      <c r="C429" s="4"/>
      <c r="D429" s="4"/>
      <c r="E429" s="4"/>
      <c r="F429" s="4"/>
    </row>
    <row r="430" spans="2:6" s="14" customFormat="1" ht="12.75">
      <c r="B430" s="4"/>
      <c r="C430" s="4"/>
      <c r="D430" s="4"/>
      <c r="E430" s="4"/>
      <c r="F430" s="4"/>
    </row>
    <row r="431" spans="2:6" s="14" customFormat="1" ht="12.75">
      <c r="B431" s="4"/>
      <c r="C431" s="4"/>
      <c r="D431" s="4"/>
      <c r="E431" s="4"/>
      <c r="F431" s="4"/>
    </row>
    <row r="432" spans="2:6" s="14" customFormat="1" ht="12.75">
      <c r="B432" s="4"/>
      <c r="C432" s="4"/>
      <c r="D432" s="4"/>
      <c r="E432" s="4"/>
      <c r="F432" s="4"/>
    </row>
    <row r="433" spans="2:6" s="14" customFormat="1" ht="12.75">
      <c r="B433" s="4"/>
      <c r="C433" s="4"/>
      <c r="D433" s="4"/>
      <c r="E433" s="4"/>
      <c r="F433" s="4"/>
    </row>
    <row r="434" spans="2:6" s="14" customFormat="1" ht="12.75">
      <c r="B434" s="4"/>
      <c r="C434" s="4"/>
      <c r="D434" s="4"/>
      <c r="E434" s="4"/>
      <c r="F434" s="4"/>
    </row>
    <row r="435" spans="2:6" s="14" customFormat="1" ht="12.75">
      <c r="B435" s="4"/>
      <c r="C435" s="4"/>
      <c r="D435" s="4"/>
      <c r="E435" s="4"/>
      <c r="F435" s="4"/>
    </row>
    <row r="436" spans="2:6" s="14" customFormat="1" ht="12.75">
      <c r="B436" s="4"/>
      <c r="C436" s="4"/>
      <c r="D436" s="4"/>
      <c r="E436" s="4"/>
      <c r="F436" s="4"/>
    </row>
    <row r="437" spans="2:6" s="14" customFormat="1" ht="12.75">
      <c r="B437" s="4"/>
      <c r="C437" s="4"/>
      <c r="D437" s="4"/>
      <c r="E437" s="4"/>
      <c r="F437" s="4"/>
    </row>
    <row r="438" spans="2:6" s="14" customFormat="1" ht="12.75">
      <c r="B438" s="4"/>
      <c r="C438" s="4"/>
      <c r="D438" s="4"/>
      <c r="E438" s="4"/>
      <c r="F438" s="4"/>
    </row>
    <row r="439" spans="2:6" s="14" customFormat="1" ht="12.75">
      <c r="B439" s="4"/>
      <c r="C439" s="4"/>
      <c r="D439" s="4"/>
      <c r="E439" s="4"/>
      <c r="F439" s="4"/>
    </row>
    <row r="440" spans="2:6" s="14" customFormat="1" ht="12.75">
      <c r="B440" s="4"/>
      <c r="C440" s="4"/>
      <c r="D440" s="4"/>
      <c r="E440" s="4"/>
      <c r="F440" s="4"/>
    </row>
    <row r="441" spans="2:6" s="14" customFormat="1" ht="12.75">
      <c r="B441" s="4"/>
      <c r="C441" s="4"/>
      <c r="D441" s="4"/>
      <c r="E441" s="4"/>
      <c r="F441" s="4"/>
    </row>
    <row r="442" spans="2:6" s="14" customFormat="1" ht="12.75">
      <c r="B442" s="4"/>
      <c r="C442" s="4"/>
      <c r="D442" s="4"/>
      <c r="E442" s="4"/>
      <c r="F442" s="4"/>
    </row>
    <row r="443" spans="2:6" s="14" customFormat="1" ht="12.75">
      <c r="B443" s="4"/>
      <c r="C443" s="4"/>
      <c r="D443" s="4"/>
      <c r="E443" s="4"/>
      <c r="F443" s="4"/>
    </row>
    <row r="444" spans="2:6" s="14" customFormat="1" ht="12.75">
      <c r="B444" s="4"/>
      <c r="C444" s="4"/>
      <c r="D444" s="4"/>
      <c r="E444" s="4"/>
      <c r="F444" s="4"/>
    </row>
    <row r="445" spans="2:6" s="14" customFormat="1" ht="12.75">
      <c r="B445" s="4"/>
      <c r="C445" s="4"/>
      <c r="D445" s="4"/>
      <c r="E445" s="4"/>
      <c r="F445" s="4"/>
    </row>
    <row r="446" spans="2:6" s="14" customFormat="1" ht="12.75">
      <c r="B446" s="4"/>
      <c r="C446" s="4"/>
      <c r="D446" s="4"/>
      <c r="E446" s="4"/>
      <c r="F446" s="4"/>
    </row>
    <row r="447" spans="2:6" s="14" customFormat="1" ht="12.75">
      <c r="B447" s="4"/>
      <c r="C447" s="4"/>
      <c r="D447" s="4"/>
      <c r="E447" s="4"/>
      <c r="F447" s="4"/>
    </row>
    <row r="448" spans="2:6" s="14" customFormat="1" ht="12.75">
      <c r="B448" s="4"/>
      <c r="C448" s="4"/>
      <c r="D448" s="4"/>
      <c r="E448" s="4"/>
      <c r="F448" s="4"/>
    </row>
    <row r="449" spans="2:6" s="14" customFormat="1" ht="12.75">
      <c r="B449" s="4"/>
      <c r="C449" s="4"/>
      <c r="D449" s="4"/>
      <c r="E449" s="4"/>
      <c r="F449" s="4"/>
    </row>
    <row r="450" spans="2:6" s="14" customFormat="1" ht="12.75">
      <c r="B450" s="4"/>
      <c r="C450" s="4"/>
      <c r="D450" s="4"/>
      <c r="E450" s="4"/>
      <c r="F450" s="4"/>
    </row>
    <row r="451" spans="2:6" s="14" customFormat="1" ht="12.75">
      <c r="B451" s="4"/>
      <c r="C451" s="4"/>
      <c r="D451" s="4"/>
      <c r="E451" s="4"/>
      <c r="F451" s="4"/>
    </row>
    <row r="452" spans="2:6" s="14" customFormat="1" ht="12.75">
      <c r="B452" s="4"/>
      <c r="C452" s="4"/>
      <c r="D452" s="4"/>
      <c r="E452" s="4"/>
      <c r="F452" s="4"/>
    </row>
    <row r="453" spans="2:6" s="14" customFormat="1" ht="12.75">
      <c r="B453" s="4"/>
      <c r="C453" s="4"/>
      <c r="D453" s="4"/>
      <c r="E453" s="4"/>
      <c r="F453" s="4"/>
    </row>
    <row r="454" spans="2:6" s="14" customFormat="1" ht="12.75">
      <c r="B454" s="4"/>
      <c r="C454" s="4"/>
      <c r="D454" s="4"/>
      <c r="E454" s="4"/>
      <c r="F454" s="4"/>
    </row>
    <row r="455" spans="2:6" s="14" customFormat="1" ht="12.75">
      <c r="B455" s="4"/>
      <c r="C455" s="4"/>
      <c r="D455" s="4"/>
      <c r="E455" s="4"/>
      <c r="F455" s="4"/>
    </row>
    <row r="456" spans="2:6" s="14" customFormat="1" ht="12.75">
      <c r="B456" s="4"/>
      <c r="C456" s="4"/>
      <c r="D456" s="4"/>
      <c r="E456" s="4"/>
      <c r="F456" s="4"/>
    </row>
    <row r="457" spans="2:6" s="14" customFormat="1" ht="12.75">
      <c r="B457" s="4"/>
      <c r="C457" s="4"/>
      <c r="D457" s="4"/>
      <c r="E457" s="4"/>
      <c r="F457" s="4"/>
    </row>
    <row r="458" spans="2:6" s="14" customFormat="1" ht="12.75">
      <c r="B458" s="4"/>
      <c r="C458" s="4"/>
      <c r="D458" s="4"/>
      <c r="E458" s="4"/>
      <c r="F458" s="4"/>
    </row>
    <row r="459" spans="2:6" s="14" customFormat="1" ht="12.75">
      <c r="B459" s="4"/>
      <c r="C459" s="4"/>
      <c r="D459" s="4"/>
      <c r="E459" s="4"/>
      <c r="F459" s="4"/>
    </row>
    <row r="460" spans="2:6" s="14" customFormat="1" ht="12.75">
      <c r="B460" s="4"/>
      <c r="C460" s="4"/>
      <c r="D460" s="4"/>
      <c r="E460" s="4"/>
      <c r="F460" s="4"/>
    </row>
    <row r="461" spans="2:6" s="14" customFormat="1" ht="12.75">
      <c r="B461" s="4"/>
      <c r="C461" s="4"/>
      <c r="D461" s="4"/>
      <c r="E461" s="4"/>
      <c r="F461" s="4"/>
    </row>
    <row r="462" spans="2:6" s="14" customFormat="1" ht="12.75">
      <c r="B462" s="4"/>
      <c r="C462" s="4"/>
      <c r="D462" s="4"/>
      <c r="E462" s="4"/>
      <c r="F462" s="4"/>
    </row>
    <row r="463" spans="2:6" s="14" customFormat="1" ht="12.75">
      <c r="B463" s="4"/>
      <c r="C463" s="4"/>
      <c r="D463" s="4"/>
      <c r="E463" s="4"/>
      <c r="F463" s="4"/>
    </row>
    <row r="464" spans="2:6" s="14" customFormat="1" ht="12.75">
      <c r="B464" s="4"/>
      <c r="C464" s="4"/>
      <c r="D464" s="4"/>
      <c r="E464" s="4"/>
      <c r="F464" s="4"/>
    </row>
    <row r="465" spans="2:6" s="14" customFormat="1" ht="12.75">
      <c r="B465" s="4"/>
      <c r="C465" s="4"/>
      <c r="D465" s="4"/>
      <c r="E465" s="4"/>
      <c r="F465" s="4"/>
    </row>
    <row r="466" spans="2:6" s="14" customFormat="1" ht="12.75">
      <c r="B466" s="4"/>
      <c r="C466" s="4"/>
      <c r="D466" s="4"/>
      <c r="E466" s="4"/>
      <c r="F466" s="4"/>
    </row>
    <row r="467" spans="2:6" s="14" customFormat="1" ht="12.75">
      <c r="B467" s="4"/>
      <c r="C467" s="4"/>
      <c r="D467" s="4"/>
      <c r="E467" s="4"/>
      <c r="F467" s="4"/>
    </row>
    <row r="468" spans="2:6" s="14" customFormat="1" ht="12.75">
      <c r="B468" s="4"/>
      <c r="C468" s="4"/>
      <c r="D468" s="4"/>
      <c r="E468" s="4"/>
      <c r="F468" s="4"/>
    </row>
    <row r="469" spans="2:6" s="14" customFormat="1" ht="12.75">
      <c r="B469" s="4"/>
      <c r="C469" s="4"/>
      <c r="D469" s="4"/>
      <c r="E469" s="4"/>
      <c r="F469" s="4"/>
    </row>
    <row r="470" spans="2:6" s="14" customFormat="1" ht="12.75">
      <c r="B470" s="4"/>
      <c r="C470" s="4"/>
      <c r="D470" s="4"/>
      <c r="E470" s="4"/>
      <c r="F470" s="4"/>
    </row>
    <row r="471" spans="2:6" s="14" customFormat="1" ht="12.75">
      <c r="B471" s="4"/>
      <c r="C471" s="4"/>
      <c r="D471" s="4"/>
      <c r="E471" s="4"/>
      <c r="F471" s="4"/>
    </row>
    <row r="472" spans="2:6" s="14" customFormat="1" ht="12.75">
      <c r="B472" s="4"/>
      <c r="C472" s="4"/>
      <c r="D472" s="4"/>
      <c r="E472" s="4"/>
      <c r="F472" s="4"/>
    </row>
    <row r="473" spans="2:6" s="14" customFormat="1" ht="12.75">
      <c r="B473" s="4"/>
      <c r="C473" s="4"/>
      <c r="D473" s="4"/>
      <c r="E473" s="4"/>
      <c r="F473" s="4"/>
    </row>
    <row r="474" spans="2:6" s="14" customFormat="1" ht="12.75">
      <c r="B474" s="4"/>
      <c r="C474" s="4"/>
      <c r="D474" s="4"/>
      <c r="E474" s="4"/>
      <c r="F474" s="4"/>
    </row>
    <row r="475" spans="2:6" s="14" customFormat="1" ht="12.75">
      <c r="B475" s="4"/>
      <c r="C475" s="4"/>
      <c r="D475" s="4"/>
      <c r="E475" s="4"/>
      <c r="F475" s="4"/>
    </row>
    <row r="476" spans="2:6" s="14" customFormat="1" ht="12.75">
      <c r="B476" s="4"/>
      <c r="C476" s="4"/>
      <c r="D476" s="4"/>
      <c r="E476" s="4"/>
      <c r="F476" s="4"/>
    </row>
    <row r="477" spans="2:6" s="14" customFormat="1" ht="12.75">
      <c r="B477" s="4"/>
      <c r="C477" s="4"/>
      <c r="D477" s="4"/>
      <c r="E477" s="4"/>
      <c r="F477" s="4"/>
    </row>
    <row r="478" spans="2:6" s="14" customFormat="1" ht="12.75">
      <c r="B478" s="4"/>
      <c r="C478" s="4"/>
      <c r="D478" s="4"/>
      <c r="E478" s="4"/>
      <c r="F478" s="4"/>
    </row>
    <row r="479" spans="2:6" s="14" customFormat="1" ht="12.75">
      <c r="B479" s="4"/>
      <c r="C479" s="4"/>
      <c r="D479" s="4"/>
      <c r="E479" s="4"/>
      <c r="F479" s="4"/>
    </row>
    <row r="480" spans="2:6" s="14" customFormat="1" ht="12.75">
      <c r="B480" s="4"/>
      <c r="C480" s="4"/>
      <c r="D480" s="4"/>
      <c r="E480" s="4"/>
      <c r="F480" s="4"/>
    </row>
    <row r="481" spans="2:6" s="14" customFormat="1" ht="12.75">
      <c r="B481" s="4"/>
      <c r="C481" s="4"/>
      <c r="D481" s="4"/>
      <c r="E481" s="4"/>
      <c r="F481" s="4"/>
    </row>
    <row r="482" spans="2:6" s="14" customFormat="1" ht="12.75">
      <c r="B482" s="4"/>
      <c r="C482" s="4"/>
      <c r="D482" s="4"/>
      <c r="E482" s="4"/>
      <c r="F482" s="4"/>
    </row>
    <row r="483" spans="2:6" s="14" customFormat="1" ht="12.75">
      <c r="B483" s="4"/>
      <c r="C483" s="4"/>
      <c r="D483" s="4"/>
      <c r="E483" s="4"/>
      <c r="F483" s="4"/>
    </row>
    <row r="484" spans="2:6" s="14" customFormat="1" ht="12.75">
      <c r="B484" s="4"/>
      <c r="C484" s="4"/>
      <c r="D484" s="4"/>
      <c r="E484" s="4"/>
      <c r="F484" s="4"/>
    </row>
    <row r="485" spans="2:6" s="14" customFormat="1" ht="12.75">
      <c r="B485" s="4"/>
      <c r="C485" s="4"/>
      <c r="D485" s="4"/>
      <c r="E485" s="4"/>
      <c r="F485" s="4"/>
    </row>
    <row r="486" spans="2:6" s="14" customFormat="1" ht="12.75">
      <c r="B486" s="4"/>
      <c r="C486" s="4"/>
      <c r="D486" s="4"/>
      <c r="E486" s="4"/>
      <c r="F486" s="4"/>
    </row>
    <row r="487" spans="2:6" s="14" customFormat="1" ht="12.75">
      <c r="B487" s="4"/>
      <c r="C487" s="4"/>
      <c r="D487" s="4"/>
      <c r="E487" s="4"/>
      <c r="F487" s="4"/>
    </row>
    <row r="488" spans="2:6" s="14" customFormat="1" ht="12.75">
      <c r="B488" s="4"/>
      <c r="C488" s="4"/>
      <c r="D488" s="4"/>
      <c r="E488" s="4"/>
      <c r="F488" s="4"/>
    </row>
    <row r="489" spans="2:6" s="14" customFormat="1" ht="12.75">
      <c r="B489" s="4"/>
      <c r="C489" s="4"/>
      <c r="D489" s="4"/>
      <c r="E489" s="4"/>
      <c r="F489" s="4"/>
    </row>
    <row r="490" spans="2:6" s="14" customFormat="1" ht="12.75">
      <c r="B490" s="4"/>
      <c r="C490" s="4"/>
      <c r="D490" s="4"/>
      <c r="E490" s="4"/>
      <c r="F490" s="4"/>
    </row>
    <row r="491" spans="2:6" s="14" customFormat="1" ht="12.75">
      <c r="B491" s="4"/>
      <c r="C491" s="4"/>
      <c r="D491" s="4"/>
      <c r="E491" s="4"/>
      <c r="F491" s="4"/>
    </row>
    <row r="492" spans="2:6" s="14" customFormat="1" ht="12.75">
      <c r="B492" s="4"/>
      <c r="C492" s="4"/>
      <c r="D492" s="4"/>
      <c r="E492" s="4"/>
      <c r="F492" s="4"/>
    </row>
    <row r="493" spans="2:6" s="14" customFormat="1" ht="12.75">
      <c r="B493" s="4"/>
      <c r="C493" s="4"/>
      <c r="D493" s="4"/>
      <c r="E493" s="4"/>
      <c r="F493" s="4"/>
    </row>
    <row r="494" spans="2:6" s="14" customFormat="1" ht="12.75">
      <c r="B494" s="4"/>
      <c r="C494" s="4"/>
      <c r="D494" s="4"/>
      <c r="E494" s="4"/>
      <c r="F494" s="4"/>
    </row>
    <row r="495" spans="2:6" s="14" customFormat="1" ht="12.75">
      <c r="B495" s="4"/>
      <c r="C495" s="4"/>
      <c r="D495" s="4"/>
      <c r="E495" s="4"/>
      <c r="F495" s="4"/>
    </row>
    <row r="496" spans="2:6" s="14" customFormat="1" ht="12.75">
      <c r="B496" s="4"/>
      <c r="C496" s="4"/>
      <c r="D496" s="4"/>
      <c r="E496" s="4"/>
      <c r="F496" s="4"/>
    </row>
    <row r="497" spans="2:6" s="14" customFormat="1" ht="12.75">
      <c r="B497" s="4"/>
      <c r="C497" s="4"/>
      <c r="D497" s="4"/>
      <c r="E497" s="4"/>
      <c r="F497" s="4"/>
    </row>
    <row r="498" spans="2:6" s="14" customFormat="1" ht="12.75">
      <c r="B498" s="4"/>
      <c r="C498" s="4"/>
      <c r="D498" s="4"/>
      <c r="E498" s="4"/>
      <c r="F498" s="4"/>
    </row>
    <row r="499" spans="2:6" s="14" customFormat="1" ht="12.75">
      <c r="B499" s="4"/>
      <c r="C499" s="4"/>
      <c r="D499" s="4"/>
      <c r="E499" s="4"/>
      <c r="F499" s="4"/>
    </row>
    <row r="500" spans="2:6" s="14" customFormat="1" ht="12.75">
      <c r="B500" s="4"/>
      <c r="C500" s="4"/>
      <c r="D500" s="4"/>
      <c r="E500" s="4"/>
      <c r="F500" s="4"/>
    </row>
    <row r="501" spans="2:6" s="14" customFormat="1" ht="12.75">
      <c r="B501" s="4"/>
      <c r="C501" s="4"/>
      <c r="D501" s="4"/>
      <c r="E501" s="4"/>
      <c r="F501" s="4"/>
    </row>
    <row r="502" spans="2:6" s="14" customFormat="1" ht="12.75">
      <c r="B502" s="4"/>
      <c r="C502" s="4"/>
      <c r="D502" s="4"/>
      <c r="E502" s="4"/>
      <c r="F502" s="4"/>
    </row>
    <row r="503" spans="2:6" s="14" customFormat="1" ht="12.75">
      <c r="B503" s="4"/>
      <c r="C503" s="4"/>
      <c r="D503" s="4"/>
      <c r="E503" s="4"/>
      <c r="F503" s="4"/>
    </row>
    <row r="504" spans="2:6" s="14" customFormat="1" ht="12.75">
      <c r="B504" s="4"/>
      <c r="C504" s="4"/>
      <c r="D504" s="4"/>
      <c r="E504" s="4"/>
      <c r="F504" s="4"/>
    </row>
    <row r="505" spans="2:6" s="14" customFormat="1" ht="12.75">
      <c r="B505" s="4"/>
      <c r="C505" s="4"/>
      <c r="D505" s="4"/>
      <c r="E505" s="4"/>
      <c r="F505" s="4"/>
    </row>
    <row r="506" spans="2:6" s="14" customFormat="1" ht="12.75">
      <c r="B506" s="4"/>
      <c r="C506" s="4"/>
      <c r="D506" s="4"/>
      <c r="E506" s="4"/>
      <c r="F506" s="4"/>
    </row>
    <row r="507" spans="2:6" s="14" customFormat="1" ht="12.75">
      <c r="B507" s="4"/>
      <c r="C507" s="4"/>
      <c r="D507" s="4"/>
      <c r="E507" s="4"/>
      <c r="F507" s="4"/>
    </row>
    <row r="508" spans="2:6" s="14" customFormat="1" ht="12.75">
      <c r="B508" s="4"/>
      <c r="C508" s="4"/>
      <c r="D508" s="4"/>
      <c r="E508" s="4"/>
      <c r="F508" s="4"/>
    </row>
    <row r="509" spans="2:6" s="14" customFormat="1" ht="12.75">
      <c r="B509" s="4"/>
      <c r="C509" s="4"/>
      <c r="D509" s="4"/>
      <c r="E509" s="4"/>
      <c r="F509" s="4"/>
    </row>
    <row r="510" spans="2:6" s="14" customFormat="1" ht="12.75">
      <c r="B510" s="4"/>
      <c r="C510" s="4"/>
      <c r="D510" s="4"/>
      <c r="E510" s="4"/>
      <c r="F510" s="4"/>
    </row>
    <row r="511" spans="2:6" s="14" customFormat="1" ht="12.75">
      <c r="B511" s="4"/>
      <c r="C511" s="4"/>
      <c r="D511" s="4"/>
      <c r="E511" s="4"/>
      <c r="F511" s="4"/>
    </row>
    <row r="512" spans="2:6" s="14" customFormat="1" ht="12.75">
      <c r="B512" s="4"/>
      <c r="C512" s="4"/>
      <c r="D512" s="4"/>
      <c r="E512" s="4"/>
      <c r="F512" s="4"/>
    </row>
    <row r="513" spans="2:6" s="14" customFormat="1" ht="12.75">
      <c r="B513" s="4"/>
      <c r="C513" s="4"/>
      <c r="D513" s="4"/>
      <c r="E513" s="4"/>
      <c r="F513" s="4"/>
    </row>
    <row r="514" spans="2:6" s="14" customFormat="1" ht="12.75">
      <c r="B514" s="4"/>
      <c r="C514" s="4"/>
      <c r="D514" s="4"/>
      <c r="E514" s="4"/>
      <c r="F514" s="4"/>
    </row>
    <row r="515" spans="2:6" s="14" customFormat="1" ht="12.75">
      <c r="B515" s="4"/>
      <c r="C515" s="4"/>
      <c r="D515" s="4"/>
      <c r="E515" s="4"/>
      <c r="F515" s="4"/>
    </row>
    <row r="516" spans="2:6" s="14" customFormat="1" ht="12.75">
      <c r="B516" s="4"/>
      <c r="C516" s="4"/>
      <c r="D516" s="4"/>
      <c r="E516" s="4"/>
      <c r="F516" s="4"/>
    </row>
    <row r="517" spans="2:6" s="14" customFormat="1" ht="12.75">
      <c r="B517" s="4"/>
      <c r="C517" s="4"/>
      <c r="D517" s="4"/>
      <c r="E517" s="4"/>
      <c r="F517" s="4"/>
    </row>
    <row r="518" spans="2:6" s="14" customFormat="1" ht="12.75">
      <c r="B518" s="4"/>
      <c r="C518" s="4"/>
      <c r="D518" s="4"/>
      <c r="E518" s="4"/>
      <c r="F518" s="4"/>
    </row>
    <row r="519" spans="2:6" s="14" customFormat="1" ht="12.75">
      <c r="B519" s="4"/>
      <c r="C519" s="4"/>
      <c r="D519" s="4"/>
      <c r="E519" s="4"/>
      <c r="F519" s="4"/>
    </row>
    <row r="520" spans="2:6" s="14" customFormat="1" ht="12.75">
      <c r="B520" s="4"/>
      <c r="C520" s="4"/>
      <c r="D520" s="4"/>
      <c r="E520" s="4"/>
      <c r="F520" s="4"/>
    </row>
    <row r="521" spans="2:6" s="14" customFormat="1" ht="12.75">
      <c r="B521" s="4"/>
      <c r="C521" s="4"/>
      <c r="D521" s="4"/>
      <c r="E521" s="4"/>
      <c r="F521" s="4"/>
    </row>
    <row r="522" spans="2:6" s="14" customFormat="1" ht="12.75">
      <c r="B522" s="4"/>
      <c r="C522" s="4"/>
      <c r="D522" s="4"/>
      <c r="E522" s="4"/>
      <c r="F522" s="4"/>
    </row>
    <row r="523" spans="2:6" s="14" customFormat="1" ht="12.75">
      <c r="B523" s="4"/>
      <c r="C523" s="4"/>
      <c r="D523" s="4"/>
      <c r="E523" s="4"/>
      <c r="F523" s="4"/>
    </row>
    <row r="524" spans="2:6" s="14" customFormat="1" ht="12.75">
      <c r="B524" s="4"/>
      <c r="C524" s="4"/>
      <c r="D524" s="4"/>
      <c r="E524" s="4"/>
      <c r="F524" s="4"/>
    </row>
    <row r="525" spans="2:6" s="14" customFormat="1" ht="12.75">
      <c r="B525" s="4"/>
      <c r="C525" s="4"/>
      <c r="D525" s="4"/>
      <c r="E525" s="4"/>
      <c r="F525" s="4"/>
    </row>
    <row r="526" spans="2:6" s="14" customFormat="1" ht="12.75">
      <c r="B526" s="4"/>
      <c r="C526" s="4"/>
      <c r="D526" s="4"/>
      <c r="E526" s="4"/>
      <c r="F526" s="4"/>
    </row>
    <row r="527" spans="2:6" s="14" customFormat="1" ht="12.75">
      <c r="B527" s="4"/>
      <c r="C527" s="4"/>
      <c r="D527" s="4"/>
      <c r="E527" s="4"/>
      <c r="F527" s="4"/>
    </row>
    <row r="528" spans="2:6" s="14" customFormat="1" ht="12.75">
      <c r="B528" s="4"/>
      <c r="C528" s="4"/>
      <c r="D528" s="4"/>
      <c r="E528" s="4"/>
      <c r="F528" s="4"/>
    </row>
    <row r="529" spans="2:6" s="14" customFormat="1" ht="12.75">
      <c r="B529" s="4"/>
      <c r="C529" s="4"/>
      <c r="D529" s="4"/>
      <c r="E529" s="4"/>
      <c r="F529" s="4"/>
    </row>
    <row r="530" spans="2:6" s="14" customFormat="1" ht="12.75">
      <c r="B530" s="4"/>
      <c r="C530" s="4"/>
      <c r="D530" s="4"/>
      <c r="E530" s="4"/>
      <c r="F530" s="4"/>
    </row>
    <row r="531" spans="2:6" s="14" customFormat="1" ht="12.75">
      <c r="B531" s="4"/>
      <c r="C531" s="4"/>
      <c r="D531" s="4"/>
      <c r="E531" s="4"/>
      <c r="F531" s="4"/>
    </row>
    <row r="532" spans="2:6" s="14" customFormat="1" ht="12.75">
      <c r="B532" s="4"/>
      <c r="C532" s="4"/>
      <c r="D532" s="4"/>
      <c r="E532" s="4"/>
      <c r="F532" s="4"/>
    </row>
    <row r="533" spans="2:6" s="14" customFormat="1" ht="12.75">
      <c r="B533" s="4"/>
      <c r="C533" s="4"/>
      <c r="D533" s="4"/>
      <c r="E533" s="4"/>
      <c r="F533" s="4"/>
    </row>
    <row r="534" spans="2:6" s="14" customFormat="1" ht="12.75">
      <c r="B534" s="4"/>
      <c r="C534" s="4"/>
      <c r="D534" s="4"/>
      <c r="E534" s="4"/>
      <c r="F534" s="4"/>
    </row>
    <row r="535" spans="2:6" s="14" customFormat="1" ht="12.75">
      <c r="B535" s="4"/>
      <c r="C535" s="4"/>
      <c r="D535" s="4"/>
      <c r="E535" s="4"/>
      <c r="F535" s="4"/>
    </row>
    <row r="536" spans="2:6" s="14" customFormat="1" ht="12.75">
      <c r="B536" s="4"/>
      <c r="C536" s="4"/>
      <c r="D536" s="4"/>
      <c r="E536" s="4"/>
      <c r="F536" s="4"/>
    </row>
    <row r="537" spans="2:6" s="14" customFormat="1" ht="12.75">
      <c r="B537" s="4"/>
      <c r="C537" s="4"/>
      <c r="D537" s="4"/>
      <c r="E537" s="4"/>
      <c r="F537" s="4"/>
    </row>
    <row r="538" spans="2:6" s="14" customFormat="1" ht="12.75">
      <c r="B538" s="4"/>
      <c r="C538" s="4"/>
      <c r="D538" s="4"/>
      <c r="E538" s="4"/>
      <c r="F538" s="4"/>
    </row>
    <row r="539" spans="2:6" s="14" customFormat="1" ht="12.75">
      <c r="B539" s="4"/>
      <c r="C539" s="4"/>
      <c r="D539" s="4"/>
      <c r="E539" s="4"/>
      <c r="F539" s="4"/>
    </row>
    <row r="540" spans="2:6" s="14" customFormat="1" ht="12.75">
      <c r="B540" s="4"/>
      <c r="C540" s="4"/>
      <c r="D540" s="4"/>
      <c r="E540" s="4"/>
      <c r="F540" s="4"/>
    </row>
    <row r="541" spans="2:6" s="14" customFormat="1" ht="12.75">
      <c r="B541" s="4"/>
      <c r="C541" s="4"/>
      <c r="D541" s="4"/>
      <c r="E541" s="4"/>
      <c r="F541" s="4"/>
    </row>
    <row r="542" spans="2:6" s="14" customFormat="1" ht="12.75">
      <c r="B542" s="4"/>
      <c r="C542" s="4"/>
      <c r="D542" s="4"/>
      <c r="E542" s="4"/>
      <c r="F542" s="4"/>
    </row>
    <row r="543" spans="2:6" s="14" customFormat="1" ht="12.75">
      <c r="B543" s="4"/>
      <c r="C543" s="4"/>
      <c r="D543" s="4"/>
      <c r="E543" s="4"/>
      <c r="F543" s="4"/>
    </row>
    <row r="544" spans="2:6" s="14" customFormat="1" ht="12.75">
      <c r="B544" s="4"/>
      <c r="C544" s="4"/>
      <c r="D544" s="4"/>
      <c r="E544" s="4"/>
      <c r="F544" s="4"/>
    </row>
    <row r="545" spans="2:6" s="14" customFormat="1" ht="12.75">
      <c r="B545" s="4"/>
      <c r="C545" s="4"/>
      <c r="D545" s="4"/>
      <c r="E545" s="4"/>
      <c r="F545" s="4"/>
    </row>
    <row r="546" spans="2:6" s="14" customFormat="1" ht="12.75">
      <c r="B546" s="4"/>
      <c r="C546" s="4"/>
      <c r="D546" s="4"/>
      <c r="E546" s="4"/>
      <c r="F546" s="4"/>
    </row>
    <row r="547" spans="2:6" s="14" customFormat="1" ht="12.75">
      <c r="B547" s="4"/>
      <c r="C547" s="4"/>
      <c r="D547" s="4"/>
      <c r="E547" s="4"/>
      <c r="F547" s="4"/>
    </row>
    <row r="548" spans="2:6" s="14" customFormat="1" ht="12.75">
      <c r="B548" s="4"/>
      <c r="C548" s="4"/>
      <c r="D548" s="4"/>
      <c r="E548" s="4"/>
      <c r="F548" s="4"/>
    </row>
    <row r="549" spans="2:6" s="14" customFormat="1" ht="12.75">
      <c r="B549" s="4"/>
      <c r="C549" s="4"/>
      <c r="D549" s="4"/>
      <c r="E549" s="4"/>
      <c r="F549" s="4"/>
    </row>
    <row r="550" spans="2:6" s="14" customFormat="1" ht="12.75">
      <c r="B550" s="4"/>
      <c r="C550" s="4"/>
      <c r="D550" s="4"/>
      <c r="E550" s="4"/>
      <c r="F550" s="4"/>
    </row>
    <row r="551" spans="2:6" s="14" customFormat="1" ht="12.75">
      <c r="B551" s="4"/>
      <c r="C551" s="4"/>
      <c r="D551" s="4"/>
      <c r="E551" s="4"/>
      <c r="F551" s="4"/>
    </row>
    <row r="552" spans="2:6" s="14" customFormat="1" ht="12.75">
      <c r="B552" s="4"/>
      <c r="C552" s="4"/>
      <c r="D552" s="4"/>
      <c r="E552" s="4"/>
      <c r="F552" s="4"/>
    </row>
    <row r="553" spans="2:6" s="14" customFormat="1" ht="12.75">
      <c r="B553" s="4"/>
      <c r="C553" s="4"/>
      <c r="D553" s="4"/>
      <c r="E553" s="4"/>
      <c r="F553" s="4"/>
    </row>
    <row r="554" spans="2:6" s="14" customFormat="1" ht="12.75">
      <c r="B554" s="4"/>
      <c r="C554" s="4"/>
      <c r="D554" s="4"/>
      <c r="E554" s="4"/>
      <c r="F554" s="4"/>
    </row>
    <row r="555" spans="2:6" s="14" customFormat="1" ht="12.75">
      <c r="B555" s="4"/>
      <c r="C555" s="4"/>
      <c r="D555" s="4"/>
      <c r="E555" s="4"/>
      <c r="F555" s="4"/>
    </row>
    <row r="556" spans="2:6" s="14" customFormat="1" ht="12.75">
      <c r="B556" s="4"/>
      <c r="C556" s="4"/>
      <c r="D556" s="4"/>
      <c r="E556" s="4"/>
      <c r="F556" s="4"/>
    </row>
    <row r="557" spans="2:6" s="14" customFormat="1" ht="12.75">
      <c r="B557" s="4"/>
      <c r="C557" s="4"/>
      <c r="D557" s="4"/>
      <c r="E557" s="4"/>
      <c r="F557" s="4"/>
    </row>
    <row r="558" spans="2:6" s="14" customFormat="1" ht="12.75">
      <c r="B558" s="4"/>
      <c r="C558" s="4"/>
      <c r="D558" s="4"/>
      <c r="E558" s="4"/>
      <c r="F558" s="4"/>
    </row>
    <row r="559" spans="2:6" s="14" customFormat="1" ht="12.75">
      <c r="B559" s="4"/>
      <c r="C559" s="4"/>
      <c r="D559" s="4"/>
      <c r="E559" s="4"/>
      <c r="F559" s="4"/>
    </row>
    <row r="560" spans="2:6" s="14" customFormat="1" ht="12.75">
      <c r="B560" s="4"/>
      <c r="C560" s="4"/>
      <c r="D560" s="4"/>
      <c r="E560" s="4"/>
      <c r="F560" s="4"/>
    </row>
    <row r="561" spans="2:6" s="14" customFormat="1" ht="12.75">
      <c r="B561" s="4"/>
      <c r="C561" s="4"/>
      <c r="D561" s="4"/>
      <c r="E561" s="4"/>
      <c r="F561" s="4"/>
    </row>
    <row r="562" spans="2:6" s="14" customFormat="1" ht="12.75">
      <c r="B562" s="4"/>
      <c r="C562" s="4"/>
      <c r="D562" s="4"/>
      <c r="E562" s="4"/>
      <c r="F562" s="4"/>
    </row>
    <row r="563" spans="2:6" s="14" customFormat="1" ht="12.75">
      <c r="B563" s="4"/>
      <c r="C563" s="4"/>
      <c r="D563" s="4"/>
      <c r="E563" s="4"/>
      <c r="F563" s="4"/>
    </row>
    <row r="564" spans="2:6" s="14" customFormat="1" ht="12.75">
      <c r="B564" s="4"/>
      <c r="C564" s="4"/>
      <c r="D564" s="4"/>
      <c r="E564" s="4"/>
      <c r="F564" s="4"/>
    </row>
    <row r="565" spans="2:6" s="14" customFormat="1" ht="12.75">
      <c r="B565" s="4"/>
      <c r="C565" s="4"/>
      <c r="D565" s="4"/>
      <c r="E565" s="4"/>
      <c r="F565" s="4"/>
    </row>
    <row r="566" spans="2:6" s="14" customFormat="1" ht="12.75">
      <c r="B566" s="4"/>
      <c r="C566" s="4"/>
      <c r="D566" s="4"/>
      <c r="E566" s="4"/>
      <c r="F566" s="4"/>
    </row>
    <row r="567" spans="2:6" s="14" customFormat="1" ht="12.75">
      <c r="B567" s="4"/>
      <c r="C567" s="4"/>
      <c r="D567" s="4"/>
      <c r="E567" s="4"/>
      <c r="F567" s="4"/>
    </row>
    <row r="568" spans="2:6" s="14" customFormat="1" ht="12.75">
      <c r="B568" s="4"/>
      <c r="C568" s="4"/>
      <c r="D568" s="4"/>
      <c r="E568" s="4"/>
      <c r="F568" s="4"/>
    </row>
    <row r="569" spans="2:6" s="14" customFormat="1" ht="12.75">
      <c r="B569" s="4"/>
      <c r="C569" s="4"/>
      <c r="D569" s="4"/>
      <c r="E569" s="4"/>
      <c r="F569" s="4"/>
    </row>
    <row r="570" spans="2:6" s="14" customFormat="1" ht="12.75">
      <c r="B570" s="4"/>
      <c r="C570" s="4"/>
      <c r="D570" s="4"/>
      <c r="E570" s="4"/>
      <c r="F570" s="4"/>
    </row>
    <row r="571" spans="2:6" s="14" customFormat="1" ht="12.75">
      <c r="B571" s="4"/>
      <c r="C571" s="4"/>
      <c r="D571" s="4"/>
      <c r="E571" s="4"/>
      <c r="F571" s="4"/>
    </row>
    <row r="572" spans="2:6" s="14" customFormat="1" ht="12.75">
      <c r="B572" s="4"/>
      <c r="C572" s="4"/>
      <c r="D572" s="4"/>
      <c r="E572" s="4"/>
      <c r="F572" s="4"/>
    </row>
    <row r="573" spans="2:6" s="14" customFormat="1" ht="12.75">
      <c r="B573" s="4"/>
      <c r="C573" s="4"/>
      <c r="D573" s="4"/>
      <c r="E573" s="4"/>
      <c r="F573" s="4"/>
    </row>
    <row r="574" spans="2:6" s="14" customFormat="1" ht="12.75">
      <c r="B574" s="4"/>
      <c r="C574" s="4"/>
      <c r="D574" s="4"/>
      <c r="E574" s="4"/>
      <c r="F574" s="4"/>
    </row>
    <row r="575" spans="2:6" s="14" customFormat="1" ht="12.75">
      <c r="B575" s="4"/>
      <c r="C575" s="4"/>
      <c r="D575" s="4"/>
      <c r="E575" s="4"/>
      <c r="F575" s="4"/>
    </row>
    <row r="576" spans="2:6" s="14" customFormat="1" ht="12.75">
      <c r="B576" s="4"/>
      <c r="C576" s="4"/>
      <c r="D576" s="4"/>
      <c r="E576" s="4"/>
      <c r="F576" s="4"/>
    </row>
    <row r="577" spans="2:6" s="14" customFormat="1" ht="12.75">
      <c r="B577" s="4"/>
      <c r="C577" s="4"/>
      <c r="D577" s="4"/>
      <c r="E577" s="4"/>
      <c r="F577" s="4"/>
    </row>
    <row r="578" spans="2:6" s="14" customFormat="1" ht="12.75">
      <c r="B578" s="4"/>
      <c r="C578" s="4"/>
      <c r="D578" s="4"/>
      <c r="E578" s="4"/>
      <c r="F578" s="4"/>
    </row>
    <row r="579" spans="2:6" s="14" customFormat="1" ht="12.75">
      <c r="B579" s="4"/>
      <c r="C579" s="4"/>
      <c r="D579" s="4"/>
      <c r="E579" s="4"/>
      <c r="F579" s="4"/>
    </row>
    <row r="580" spans="2:6" s="14" customFormat="1" ht="12.75">
      <c r="B580" s="4"/>
      <c r="C580" s="4"/>
      <c r="D580" s="4"/>
      <c r="E580" s="4"/>
      <c r="F580" s="4"/>
    </row>
    <row r="581" spans="2:6" s="14" customFormat="1" ht="12.75">
      <c r="B581" s="4"/>
      <c r="C581" s="4"/>
      <c r="D581" s="4"/>
      <c r="E581" s="4"/>
      <c r="F581" s="4"/>
    </row>
    <row r="582" spans="2:6" s="14" customFormat="1" ht="12.75">
      <c r="B582" s="4"/>
      <c r="C582" s="4"/>
      <c r="D582" s="4"/>
      <c r="E582" s="4"/>
      <c r="F582" s="4"/>
    </row>
    <row r="583" spans="2:6" s="14" customFormat="1" ht="12.75">
      <c r="B583" s="4"/>
      <c r="C583" s="4"/>
      <c r="D583" s="4"/>
      <c r="E583" s="4"/>
      <c r="F583" s="4"/>
    </row>
    <row r="584" spans="2:6" s="14" customFormat="1" ht="12.75">
      <c r="B584" s="4"/>
      <c r="C584" s="4"/>
      <c r="D584" s="4"/>
      <c r="E584" s="4"/>
      <c r="F584" s="4"/>
    </row>
    <row r="585" spans="2:6" s="14" customFormat="1" ht="12.75">
      <c r="B585" s="4"/>
      <c r="C585" s="4"/>
      <c r="D585" s="4"/>
      <c r="E585" s="4"/>
      <c r="F585" s="4"/>
    </row>
    <row r="586" spans="2:6" s="14" customFormat="1" ht="12.75">
      <c r="B586" s="4"/>
      <c r="C586" s="4"/>
      <c r="D586" s="4"/>
      <c r="E586" s="4"/>
      <c r="F586" s="4"/>
    </row>
    <row r="587" spans="2:6" s="14" customFormat="1" ht="12.75">
      <c r="B587" s="4"/>
      <c r="C587" s="4"/>
      <c r="D587" s="4"/>
      <c r="E587" s="4"/>
      <c r="F587" s="4"/>
    </row>
    <row r="588" spans="2:6" s="14" customFormat="1" ht="12.75">
      <c r="B588" s="4"/>
      <c r="C588" s="4"/>
      <c r="D588" s="4"/>
      <c r="E588" s="4"/>
      <c r="F588" s="4"/>
    </row>
    <row r="589" spans="2:6" s="14" customFormat="1" ht="12.75">
      <c r="B589" s="4"/>
      <c r="C589" s="4"/>
      <c r="D589" s="4"/>
      <c r="E589" s="4"/>
      <c r="F589" s="4"/>
    </row>
    <row r="590" spans="2:6" s="14" customFormat="1" ht="12.75">
      <c r="B590" s="4"/>
      <c r="C590" s="4"/>
      <c r="D590" s="4"/>
      <c r="E590" s="4"/>
      <c r="F590" s="4"/>
    </row>
    <row r="591" spans="2:6" s="14" customFormat="1" ht="12.75">
      <c r="B591" s="4"/>
      <c r="C591" s="4"/>
      <c r="D591" s="4"/>
      <c r="E591" s="4"/>
      <c r="F591" s="4"/>
    </row>
    <row r="592" spans="2:6" s="14" customFormat="1" ht="12.75">
      <c r="B592" s="4"/>
      <c r="C592" s="4"/>
      <c r="D592" s="4"/>
      <c r="E592" s="4"/>
      <c r="F592" s="4"/>
    </row>
    <row r="593" spans="2:6" s="14" customFormat="1" ht="12.75">
      <c r="B593" s="4"/>
      <c r="C593" s="4"/>
      <c r="D593" s="4"/>
      <c r="E593" s="4"/>
      <c r="F593" s="4"/>
    </row>
    <row r="594" spans="2:6" s="14" customFormat="1" ht="12.75">
      <c r="B594" s="4"/>
      <c r="C594" s="4"/>
      <c r="D594" s="4"/>
      <c r="E594" s="4"/>
      <c r="F594" s="4"/>
    </row>
    <row r="595" spans="2:6" s="14" customFormat="1" ht="12.75">
      <c r="B595" s="4"/>
      <c r="C595" s="4"/>
      <c r="D595" s="4"/>
      <c r="E595" s="4"/>
      <c r="F595" s="4"/>
    </row>
    <row r="596" spans="2:6" s="14" customFormat="1" ht="12.75">
      <c r="B596" s="4"/>
      <c r="C596" s="4"/>
      <c r="D596" s="4"/>
      <c r="E596" s="4"/>
      <c r="F596" s="4"/>
    </row>
    <row r="597" spans="2:6" s="14" customFormat="1" ht="12.75">
      <c r="B597" s="4"/>
      <c r="C597" s="4"/>
      <c r="D597" s="4"/>
      <c r="E597" s="4"/>
      <c r="F597" s="4"/>
    </row>
    <row r="598" spans="2:6" s="14" customFormat="1" ht="12.75">
      <c r="B598" s="4"/>
      <c r="C598" s="4"/>
      <c r="D598" s="4"/>
      <c r="E598" s="4"/>
      <c r="F598" s="4"/>
    </row>
    <row r="599" spans="2:6" s="14" customFormat="1" ht="12.75">
      <c r="B599" s="4"/>
      <c r="C599" s="4"/>
      <c r="D599" s="4"/>
      <c r="E599" s="4"/>
      <c r="F599" s="4"/>
    </row>
    <row r="600" spans="2:6" s="14" customFormat="1" ht="12.75">
      <c r="B600" s="4"/>
      <c r="C600" s="4"/>
      <c r="D600" s="4"/>
      <c r="E600" s="4"/>
      <c r="F600" s="4"/>
    </row>
    <row r="601" spans="2:6" s="14" customFormat="1" ht="12.75">
      <c r="B601" s="4"/>
      <c r="C601" s="4"/>
      <c r="D601" s="4"/>
      <c r="E601" s="4"/>
      <c r="F601" s="4"/>
    </row>
    <row r="602" spans="2:6" s="14" customFormat="1" ht="12.75">
      <c r="B602" s="4"/>
      <c r="C602" s="4"/>
      <c r="D602" s="4"/>
      <c r="E602" s="4"/>
      <c r="F602" s="4"/>
    </row>
    <row r="603" spans="2:6" s="14" customFormat="1" ht="12.75">
      <c r="B603" s="4"/>
      <c r="C603" s="4"/>
      <c r="D603" s="4"/>
      <c r="E603" s="4"/>
      <c r="F603" s="4"/>
    </row>
    <row r="604" spans="2:6" s="14" customFormat="1" ht="12.75">
      <c r="B604" s="4"/>
      <c r="C604" s="4"/>
      <c r="D604" s="4"/>
      <c r="E604" s="4"/>
      <c r="F604" s="4"/>
    </row>
    <row r="605" spans="2:6" s="14" customFormat="1" ht="12.75">
      <c r="B605" s="4"/>
      <c r="C605" s="4"/>
      <c r="D605" s="4"/>
      <c r="E605" s="4"/>
      <c r="F605" s="4"/>
    </row>
    <row r="606" spans="2:6" s="14" customFormat="1" ht="12.75">
      <c r="B606" s="4"/>
      <c r="C606" s="4"/>
      <c r="D606" s="4"/>
      <c r="E606" s="4"/>
      <c r="F606" s="4"/>
    </row>
    <row r="607" spans="2:6" s="14" customFormat="1" ht="12.75">
      <c r="B607" s="4"/>
      <c r="C607" s="4"/>
      <c r="D607" s="4"/>
      <c r="E607" s="4"/>
      <c r="F607" s="4"/>
    </row>
    <row r="608" spans="2:6" s="14" customFormat="1" ht="12.75">
      <c r="B608" s="4"/>
      <c r="C608" s="4"/>
      <c r="D608" s="4"/>
      <c r="E608" s="4"/>
      <c r="F608" s="4"/>
    </row>
    <row r="609" spans="2:6" s="14" customFormat="1" ht="12.75">
      <c r="B609" s="4"/>
      <c r="C609" s="4"/>
      <c r="D609" s="4"/>
      <c r="E609" s="4"/>
      <c r="F609" s="4"/>
    </row>
    <row r="610" spans="2:6" s="14" customFormat="1" ht="12.75">
      <c r="B610" s="4"/>
      <c r="C610" s="4"/>
      <c r="D610" s="4"/>
      <c r="E610" s="4"/>
      <c r="F610" s="4"/>
    </row>
    <row r="611" spans="2:6" s="14" customFormat="1" ht="12.75">
      <c r="B611" s="4"/>
      <c r="C611" s="4"/>
      <c r="D611" s="4"/>
      <c r="E611" s="4"/>
      <c r="F611" s="4"/>
    </row>
    <row r="612" spans="2:6" s="14" customFormat="1" ht="12.75">
      <c r="B612" s="4"/>
      <c r="C612" s="4"/>
      <c r="D612" s="4"/>
      <c r="E612" s="4"/>
      <c r="F612" s="4"/>
    </row>
    <row r="613" spans="2:6" s="14" customFormat="1" ht="12.75">
      <c r="B613" s="4"/>
      <c r="C613" s="4"/>
      <c r="D613" s="4"/>
      <c r="E613" s="4"/>
      <c r="F613" s="4"/>
    </row>
    <row r="614" spans="2:6" s="14" customFormat="1" ht="12.75">
      <c r="B614" s="4"/>
      <c r="C614" s="4"/>
      <c r="D614" s="4"/>
      <c r="E614" s="4"/>
      <c r="F614" s="4"/>
    </row>
    <row r="615" spans="2:6" s="14" customFormat="1" ht="12.75">
      <c r="B615" s="4"/>
      <c r="C615" s="4"/>
      <c r="D615" s="4"/>
      <c r="E615" s="4"/>
      <c r="F615" s="4"/>
    </row>
    <row r="616" spans="2:6" s="14" customFormat="1" ht="12.75">
      <c r="B616" s="4"/>
      <c r="C616" s="4"/>
      <c r="D616" s="4"/>
      <c r="E616" s="4"/>
      <c r="F616" s="4"/>
    </row>
    <row r="617" spans="2:6" s="14" customFormat="1" ht="12.75">
      <c r="B617" s="4"/>
      <c r="C617" s="4"/>
      <c r="D617" s="4"/>
      <c r="E617" s="4"/>
      <c r="F617" s="4"/>
    </row>
    <row r="618" spans="2:6" s="14" customFormat="1" ht="12.75">
      <c r="B618" s="4"/>
      <c r="C618" s="4"/>
      <c r="D618" s="4"/>
      <c r="E618" s="4"/>
      <c r="F618" s="4"/>
    </row>
    <row r="619" spans="2:6" s="14" customFormat="1" ht="12.75">
      <c r="B619" s="4"/>
      <c r="C619" s="4"/>
      <c r="D619" s="4"/>
      <c r="E619" s="4"/>
      <c r="F619" s="4"/>
    </row>
    <row r="620" spans="2:6" s="14" customFormat="1" ht="12.75">
      <c r="B620" s="4"/>
      <c r="C620" s="4"/>
      <c r="D620" s="4"/>
      <c r="E620" s="4"/>
      <c r="F620" s="4"/>
    </row>
    <row r="621" spans="2:6" s="14" customFormat="1" ht="12.75">
      <c r="B621" s="4"/>
      <c r="C621" s="4"/>
      <c r="D621" s="4"/>
      <c r="E621" s="4"/>
      <c r="F621" s="4"/>
    </row>
    <row r="622" spans="2:6" s="14" customFormat="1" ht="12.75">
      <c r="B622" s="4"/>
      <c r="C622" s="4"/>
      <c r="D622" s="4"/>
      <c r="E622" s="4"/>
      <c r="F622" s="4"/>
    </row>
    <row r="623" spans="2:6" s="14" customFormat="1" ht="12.75">
      <c r="B623" s="4"/>
      <c r="C623" s="4"/>
      <c r="D623" s="4"/>
      <c r="E623" s="4"/>
      <c r="F623" s="4"/>
    </row>
    <row r="624" spans="2:6" s="14" customFormat="1" ht="12.75">
      <c r="B624" s="4"/>
      <c r="C624" s="4"/>
      <c r="D624" s="4"/>
      <c r="E624" s="4"/>
      <c r="F624" s="4"/>
    </row>
    <row r="625" spans="2:6" s="14" customFormat="1" ht="12.75">
      <c r="B625" s="4"/>
      <c r="C625" s="4"/>
      <c r="D625" s="4"/>
      <c r="E625" s="4"/>
      <c r="F625" s="4"/>
    </row>
    <row r="626" spans="2:6" s="14" customFormat="1" ht="12.75">
      <c r="B626" s="4"/>
      <c r="C626" s="4"/>
      <c r="D626" s="4"/>
      <c r="E626" s="4"/>
      <c r="F626" s="4"/>
    </row>
    <row r="627" spans="2:6" s="14" customFormat="1" ht="12.75">
      <c r="B627" s="4"/>
      <c r="C627" s="4"/>
      <c r="D627" s="4"/>
      <c r="E627" s="4"/>
      <c r="F627" s="4"/>
    </row>
    <row r="628" spans="2:6" s="14" customFormat="1" ht="12.75">
      <c r="B628" s="4"/>
      <c r="C628" s="4"/>
      <c r="D628" s="4"/>
      <c r="E628" s="4"/>
      <c r="F628" s="4"/>
    </row>
    <row r="629" spans="2:6" s="14" customFormat="1" ht="12.75">
      <c r="B629" s="4"/>
      <c r="C629" s="4"/>
      <c r="D629" s="4"/>
      <c r="E629" s="4"/>
      <c r="F629" s="4"/>
    </row>
    <row r="630" spans="2:6" s="14" customFormat="1" ht="12.75">
      <c r="B630" s="4"/>
      <c r="C630" s="4"/>
      <c r="D630" s="4"/>
      <c r="E630" s="4"/>
      <c r="F630" s="4"/>
    </row>
    <row r="631" spans="2:6" s="14" customFormat="1" ht="12.75">
      <c r="B631" s="4"/>
      <c r="C631" s="4"/>
      <c r="D631" s="4"/>
      <c r="E631" s="4"/>
      <c r="F631" s="4"/>
    </row>
    <row r="632" spans="2:6" s="14" customFormat="1" ht="12.75">
      <c r="B632" s="4"/>
      <c r="C632" s="4"/>
      <c r="D632" s="4"/>
      <c r="E632" s="4"/>
      <c r="F632" s="4"/>
    </row>
    <row r="633" spans="2:6" s="14" customFormat="1" ht="12.75">
      <c r="B633" s="4"/>
      <c r="C633" s="4"/>
      <c r="D633" s="4"/>
      <c r="E633" s="4"/>
      <c r="F633" s="4"/>
    </row>
    <row r="634" spans="2:6" s="14" customFormat="1" ht="12.75">
      <c r="B634" s="4"/>
      <c r="C634" s="4"/>
      <c r="D634" s="4"/>
      <c r="E634" s="4"/>
      <c r="F634" s="4"/>
    </row>
    <row r="635" spans="2:6" s="14" customFormat="1" ht="12.75">
      <c r="B635" s="4"/>
      <c r="C635" s="4"/>
      <c r="D635" s="4"/>
      <c r="E635" s="4"/>
      <c r="F635" s="4"/>
    </row>
    <row r="636" spans="2:6" s="14" customFormat="1" ht="12.75">
      <c r="B636" s="4"/>
      <c r="C636" s="4"/>
      <c r="D636" s="4"/>
      <c r="E636" s="4"/>
      <c r="F636" s="4"/>
    </row>
    <row r="637" spans="2:6" s="14" customFormat="1" ht="12.75">
      <c r="B637" s="4"/>
      <c r="C637" s="4"/>
      <c r="D637" s="4"/>
      <c r="E637" s="4"/>
      <c r="F637" s="4"/>
    </row>
    <row r="638" spans="2:6" s="14" customFormat="1" ht="12.75">
      <c r="B638" s="4"/>
      <c r="C638" s="4"/>
      <c r="D638" s="4"/>
      <c r="E638" s="4"/>
      <c r="F638" s="4"/>
    </row>
    <row r="639" spans="2:6" s="14" customFormat="1" ht="12.75">
      <c r="B639" s="4"/>
      <c r="C639" s="4"/>
      <c r="D639" s="4"/>
      <c r="E639" s="4"/>
      <c r="F639" s="4"/>
    </row>
    <row r="640" spans="2:6" s="14" customFormat="1" ht="12.75">
      <c r="B640" s="4"/>
      <c r="C640" s="4"/>
      <c r="D640" s="4"/>
      <c r="E640" s="4"/>
      <c r="F640" s="4"/>
    </row>
    <row r="641" spans="2:6" s="14" customFormat="1" ht="12.75">
      <c r="B641" s="4"/>
      <c r="C641" s="4"/>
      <c r="D641" s="4"/>
      <c r="E641" s="4"/>
      <c r="F641" s="4"/>
    </row>
    <row r="642" spans="2:6" s="14" customFormat="1" ht="12.75">
      <c r="B642" s="4"/>
      <c r="C642" s="4"/>
      <c r="D642" s="4"/>
      <c r="E642" s="4"/>
      <c r="F642" s="4"/>
    </row>
    <row r="643" spans="2:6" s="14" customFormat="1" ht="12.75">
      <c r="B643" s="4"/>
      <c r="C643" s="4"/>
      <c r="D643" s="4"/>
      <c r="E643" s="4"/>
      <c r="F643" s="4"/>
    </row>
    <row r="644" spans="2:6" s="14" customFormat="1" ht="12.75">
      <c r="B644" s="4"/>
      <c r="C644" s="4"/>
      <c r="D644" s="4"/>
      <c r="E644" s="4"/>
      <c r="F644" s="4"/>
    </row>
    <row r="645" spans="2:6" s="14" customFormat="1" ht="12.75">
      <c r="B645" s="4"/>
      <c r="C645" s="4"/>
      <c r="D645" s="4"/>
      <c r="E645" s="4"/>
      <c r="F645" s="4"/>
    </row>
    <row r="646" spans="2:6" s="14" customFormat="1" ht="12.75">
      <c r="B646" s="4"/>
      <c r="C646" s="4"/>
      <c r="D646" s="4"/>
      <c r="E646" s="4"/>
      <c r="F646" s="4"/>
    </row>
    <row r="647" spans="2:6" s="14" customFormat="1" ht="12.75">
      <c r="B647" s="4"/>
      <c r="C647" s="4"/>
      <c r="D647" s="4"/>
      <c r="E647" s="4"/>
      <c r="F647" s="4"/>
    </row>
    <row r="648" spans="2:6" s="14" customFormat="1" ht="12.75">
      <c r="B648" s="4"/>
      <c r="C648" s="4"/>
      <c r="D648" s="4"/>
      <c r="E648" s="4"/>
      <c r="F648" s="4"/>
    </row>
    <row r="649" spans="2:6" s="14" customFormat="1" ht="12.75">
      <c r="B649" s="4"/>
      <c r="C649" s="4"/>
      <c r="D649" s="4"/>
      <c r="E649" s="4"/>
      <c r="F649" s="4"/>
    </row>
    <row r="650" spans="2:6" s="14" customFormat="1" ht="12.75">
      <c r="B650" s="4"/>
      <c r="C650" s="4"/>
      <c r="D650" s="4"/>
      <c r="E650" s="4"/>
      <c r="F650" s="4"/>
    </row>
    <row r="651" spans="2:6" s="14" customFormat="1" ht="12.75">
      <c r="B651" s="4"/>
      <c r="C651" s="4"/>
      <c r="D651" s="4"/>
      <c r="E651" s="4"/>
      <c r="F651" s="4"/>
    </row>
    <row r="652" spans="2:6" s="14" customFormat="1" ht="12.75">
      <c r="B652" s="4"/>
      <c r="C652" s="4"/>
      <c r="D652" s="4"/>
      <c r="E652" s="4"/>
      <c r="F652" s="4"/>
    </row>
    <row r="653" spans="2:6" s="14" customFormat="1" ht="12.75">
      <c r="B653" s="4"/>
      <c r="C653" s="4"/>
      <c r="D653" s="4"/>
      <c r="E653" s="4"/>
      <c r="F653" s="4"/>
    </row>
    <row r="654" spans="2:6" s="14" customFormat="1" ht="12.75">
      <c r="B654" s="4"/>
      <c r="C654" s="4"/>
      <c r="D654" s="4"/>
      <c r="E654" s="4"/>
      <c r="F654" s="4"/>
    </row>
    <row r="655" spans="2:6" s="14" customFormat="1" ht="12.75">
      <c r="B655" s="4"/>
      <c r="C655" s="4"/>
      <c r="D655" s="4"/>
      <c r="E655" s="4"/>
      <c r="F655" s="4"/>
    </row>
    <row r="656" spans="2:6" s="14" customFormat="1" ht="12.75">
      <c r="B656" s="4"/>
      <c r="C656" s="4"/>
      <c r="D656" s="4"/>
      <c r="E656" s="4"/>
      <c r="F656" s="4"/>
    </row>
    <row r="657" spans="2:6" s="14" customFormat="1" ht="12.75">
      <c r="B657" s="4"/>
      <c r="C657" s="4"/>
      <c r="D657" s="4"/>
      <c r="E657" s="4"/>
      <c r="F657" s="4"/>
    </row>
    <row r="658" spans="2:6" s="14" customFormat="1" ht="12.75">
      <c r="B658" s="4"/>
      <c r="C658" s="4"/>
      <c r="D658" s="4"/>
      <c r="E658" s="4"/>
      <c r="F658" s="4"/>
    </row>
    <row r="659" spans="2:6" s="14" customFormat="1" ht="12.75">
      <c r="B659" s="4"/>
      <c r="C659" s="4"/>
      <c r="D659" s="4"/>
      <c r="E659" s="4"/>
      <c r="F659" s="4"/>
    </row>
    <row r="660" spans="2:6" s="14" customFormat="1" ht="12.75">
      <c r="B660" s="4"/>
      <c r="C660" s="4"/>
      <c r="D660" s="4"/>
      <c r="E660" s="4"/>
      <c r="F660" s="4"/>
    </row>
    <row r="661" spans="2:6" s="14" customFormat="1" ht="12.75">
      <c r="B661" s="4"/>
      <c r="C661" s="4"/>
      <c r="D661" s="4"/>
      <c r="E661" s="4"/>
      <c r="F661" s="4"/>
    </row>
    <row r="662" spans="2:6" s="14" customFormat="1" ht="12.75">
      <c r="B662" s="4"/>
      <c r="C662" s="4"/>
      <c r="D662" s="4"/>
      <c r="E662" s="4"/>
      <c r="F662" s="4"/>
    </row>
    <row r="663" spans="2:6" s="14" customFormat="1" ht="12.75">
      <c r="B663" s="4"/>
      <c r="C663" s="4"/>
      <c r="D663" s="4"/>
      <c r="E663" s="4"/>
      <c r="F663" s="4"/>
    </row>
    <row r="664" spans="2:6" s="14" customFormat="1" ht="12.75">
      <c r="B664" s="4"/>
      <c r="C664" s="4"/>
      <c r="D664" s="4"/>
      <c r="E664" s="4"/>
      <c r="F664" s="4"/>
    </row>
    <row r="665" spans="2:6" s="14" customFormat="1" ht="12.75">
      <c r="B665" s="4"/>
      <c r="C665" s="4"/>
      <c r="D665" s="4"/>
      <c r="E665" s="4"/>
      <c r="F665" s="4"/>
    </row>
    <row r="666" spans="2:6" s="14" customFormat="1" ht="12.75">
      <c r="B666" s="4"/>
      <c r="C666" s="4"/>
      <c r="D666" s="4"/>
      <c r="E666" s="4"/>
      <c r="F666" s="4"/>
    </row>
    <row r="667" spans="2:6" s="14" customFormat="1" ht="12.75">
      <c r="B667" s="4"/>
      <c r="C667" s="4"/>
      <c r="D667" s="4"/>
      <c r="E667" s="4"/>
      <c r="F667" s="4"/>
    </row>
    <row r="668" spans="2:6" s="14" customFormat="1" ht="12.75">
      <c r="B668" s="4"/>
      <c r="C668" s="4"/>
      <c r="D668" s="4"/>
      <c r="E668" s="4"/>
      <c r="F668" s="4"/>
    </row>
    <row r="669" spans="2:6" s="14" customFormat="1" ht="12.75">
      <c r="B669" s="4"/>
      <c r="C669" s="4"/>
      <c r="D669" s="4"/>
      <c r="E669" s="4"/>
      <c r="F669" s="4"/>
    </row>
    <row r="670" spans="2:6" s="14" customFormat="1" ht="12.75">
      <c r="B670" s="4"/>
      <c r="C670" s="4"/>
      <c r="D670" s="4"/>
      <c r="E670" s="4"/>
      <c r="F670" s="4"/>
    </row>
    <row r="671" spans="2:6" s="14" customFormat="1" ht="12.75">
      <c r="B671" s="4"/>
      <c r="C671" s="4"/>
      <c r="D671" s="4"/>
      <c r="E671" s="4"/>
      <c r="F671" s="4"/>
    </row>
    <row r="672" spans="2:6" s="14" customFormat="1" ht="12.75">
      <c r="B672" s="4"/>
      <c r="C672" s="4"/>
      <c r="D672" s="4"/>
      <c r="E672" s="4"/>
      <c r="F672" s="4"/>
    </row>
    <row r="673" spans="2:6" s="14" customFormat="1" ht="12.75">
      <c r="B673" s="4"/>
      <c r="C673" s="4"/>
      <c r="D673" s="4"/>
      <c r="E673" s="4"/>
      <c r="F673" s="4"/>
    </row>
    <row r="674" spans="2:6" s="14" customFormat="1" ht="12.75">
      <c r="B674" s="4"/>
      <c r="C674" s="4"/>
      <c r="D674" s="4"/>
      <c r="E674" s="4"/>
      <c r="F674" s="4"/>
    </row>
    <row r="675" spans="2:6" s="14" customFormat="1" ht="12.75">
      <c r="B675" s="4"/>
      <c r="C675" s="4"/>
      <c r="D675" s="4"/>
      <c r="E675" s="4"/>
      <c r="F675" s="4"/>
    </row>
    <row r="676" spans="2:6" s="14" customFormat="1" ht="12.75">
      <c r="B676" s="4"/>
      <c r="C676" s="4"/>
      <c r="D676" s="4"/>
      <c r="E676" s="4"/>
      <c r="F676" s="4"/>
    </row>
    <row r="677" spans="2:6" s="14" customFormat="1" ht="12.75">
      <c r="B677" s="4"/>
      <c r="C677" s="4"/>
      <c r="D677" s="4"/>
      <c r="E677" s="4"/>
      <c r="F677" s="4"/>
    </row>
    <row r="678" spans="2:6" s="14" customFormat="1" ht="12.75">
      <c r="B678" s="4"/>
      <c r="C678" s="4"/>
      <c r="D678" s="4"/>
      <c r="E678" s="4"/>
      <c r="F678" s="4"/>
    </row>
    <row r="679" spans="2:6" s="14" customFormat="1" ht="12.75">
      <c r="B679" s="4"/>
      <c r="C679" s="4"/>
      <c r="D679" s="4"/>
      <c r="E679" s="4"/>
      <c r="F679" s="4"/>
    </row>
    <row r="680" spans="2:6" s="14" customFormat="1" ht="12.75">
      <c r="B680" s="4"/>
      <c r="C680" s="4"/>
      <c r="D680" s="4"/>
      <c r="E680" s="4"/>
      <c r="F680" s="4"/>
    </row>
    <row r="681" spans="2:6" s="14" customFormat="1" ht="12.75">
      <c r="B681" s="4"/>
      <c r="C681" s="4"/>
      <c r="D681" s="4"/>
      <c r="E681" s="4"/>
      <c r="F681" s="4"/>
    </row>
    <row r="682" spans="2:6" s="14" customFormat="1" ht="12.75">
      <c r="B682" s="4"/>
      <c r="C682" s="4"/>
      <c r="D682" s="4"/>
      <c r="E682" s="4"/>
      <c r="F682" s="4"/>
    </row>
    <row r="683" spans="2:6" s="14" customFormat="1" ht="12.75">
      <c r="B683" s="4"/>
      <c r="C683" s="4"/>
      <c r="D683" s="4"/>
      <c r="E683" s="4"/>
      <c r="F683" s="4"/>
    </row>
    <row r="684" spans="2:6" s="14" customFormat="1" ht="12.75">
      <c r="B684" s="4"/>
      <c r="C684" s="4"/>
      <c r="D684" s="4"/>
      <c r="E684" s="4"/>
      <c r="F684" s="4"/>
    </row>
    <row r="685" spans="2:6" s="14" customFormat="1" ht="12.75">
      <c r="B685" s="4"/>
      <c r="C685" s="4"/>
      <c r="D685" s="4"/>
      <c r="E685" s="4"/>
      <c r="F685" s="4"/>
    </row>
    <row r="686" spans="2:6" s="14" customFormat="1" ht="12.75">
      <c r="B686" s="4"/>
      <c r="C686" s="4"/>
      <c r="D686" s="4"/>
      <c r="E686" s="4"/>
      <c r="F686" s="4"/>
    </row>
    <row r="687" spans="2:6" s="14" customFormat="1" ht="12.75">
      <c r="B687" s="4"/>
      <c r="C687" s="4"/>
      <c r="D687" s="4"/>
      <c r="E687" s="4"/>
      <c r="F687" s="4"/>
    </row>
    <row r="688" spans="2:6" s="14" customFormat="1" ht="12.75">
      <c r="B688" s="4"/>
      <c r="C688" s="4"/>
      <c r="D688" s="4"/>
      <c r="E688" s="4"/>
      <c r="F688" s="4"/>
    </row>
    <row r="689" spans="2:6" s="14" customFormat="1" ht="12.75">
      <c r="B689" s="4"/>
      <c r="C689" s="4"/>
      <c r="D689" s="4"/>
      <c r="E689" s="4"/>
      <c r="F689" s="4"/>
    </row>
    <row r="690" spans="2:6" s="14" customFormat="1" ht="12.75">
      <c r="B690" s="4"/>
      <c r="C690" s="4"/>
      <c r="D690" s="4"/>
      <c r="E690" s="4"/>
      <c r="F690" s="4"/>
    </row>
    <row r="691" spans="2:6" s="14" customFormat="1" ht="12.75">
      <c r="B691" s="4"/>
      <c r="C691" s="4"/>
      <c r="D691" s="4"/>
      <c r="E691" s="4"/>
      <c r="F691" s="4"/>
    </row>
    <row r="692" spans="2:6" s="14" customFormat="1" ht="12.75">
      <c r="B692" s="4"/>
      <c r="C692" s="4"/>
      <c r="D692" s="4"/>
      <c r="E692" s="4"/>
      <c r="F692" s="4"/>
    </row>
    <row r="693" spans="2:6" s="14" customFormat="1" ht="12.75">
      <c r="B693" s="4"/>
      <c r="C693" s="4"/>
      <c r="D693" s="4"/>
      <c r="E693" s="4"/>
      <c r="F693" s="4"/>
    </row>
    <row r="694" spans="2:6" s="14" customFormat="1" ht="12.75">
      <c r="B694" s="4"/>
      <c r="C694" s="4"/>
      <c r="D694" s="4"/>
      <c r="E694" s="4"/>
      <c r="F694" s="4"/>
    </row>
    <row r="695" spans="2:6" s="14" customFormat="1" ht="12.75">
      <c r="B695" s="4"/>
      <c r="C695" s="4"/>
      <c r="D695" s="4"/>
      <c r="E695" s="4"/>
      <c r="F695" s="4"/>
    </row>
    <row r="696" spans="2:6" s="14" customFormat="1" ht="12.75">
      <c r="B696" s="4"/>
      <c r="C696" s="4"/>
      <c r="D696" s="4"/>
      <c r="E696" s="4"/>
      <c r="F696" s="4"/>
    </row>
    <row r="697" spans="2:6" s="14" customFormat="1" ht="12.75">
      <c r="B697" s="4"/>
      <c r="C697" s="4"/>
      <c r="D697" s="4"/>
      <c r="E697" s="4"/>
      <c r="F697" s="4"/>
    </row>
    <row r="698" spans="2:6" s="14" customFormat="1" ht="12.75">
      <c r="B698" s="4"/>
      <c r="C698" s="4"/>
      <c r="D698" s="4"/>
      <c r="E698" s="4"/>
      <c r="F698" s="4"/>
    </row>
    <row r="699" spans="2:6" s="14" customFormat="1" ht="12.75">
      <c r="B699" s="4"/>
      <c r="C699" s="4"/>
      <c r="D699" s="4"/>
      <c r="E699" s="4"/>
      <c r="F699" s="4"/>
    </row>
    <row r="700" spans="2:6" s="14" customFormat="1" ht="12.75">
      <c r="B700" s="4"/>
      <c r="C700" s="4"/>
      <c r="D700" s="4"/>
      <c r="E700" s="4"/>
      <c r="F700" s="4"/>
    </row>
    <row r="701" spans="2:6" s="14" customFormat="1" ht="12.75">
      <c r="B701" s="4"/>
      <c r="C701" s="4"/>
      <c r="D701" s="4"/>
      <c r="E701" s="4"/>
      <c r="F701" s="4"/>
    </row>
    <row r="702" spans="2:6" s="14" customFormat="1" ht="12.75">
      <c r="B702" s="4"/>
      <c r="C702" s="4"/>
      <c r="D702" s="4"/>
      <c r="E702" s="4"/>
      <c r="F702" s="4"/>
    </row>
    <row r="703" spans="2:6" s="14" customFormat="1" ht="12.75">
      <c r="B703" s="4"/>
      <c r="C703" s="4"/>
      <c r="D703" s="4"/>
      <c r="E703" s="4"/>
      <c r="F703" s="4"/>
    </row>
    <row r="704" spans="2:6" s="14" customFormat="1" ht="12.75">
      <c r="B704" s="4"/>
      <c r="C704" s="4"/>
      <c r="D704" s="4"/>
      <c r="E704" s="4"/>
      <c r="F704" s="4"/>
    </row>
    <row r="705" spans="2:6" s="14" customFormat="1" ht="12.75">
      <c r="B705" s="4"/>
      <c r="C705" s="4"/>
      <c r="D705" s="4"/>
      <c r="E705" s="4"/>
      <c r="F705" s="4"/>
    </row>
    <row r="706" spans="2:6" s="14" customFormat="1" ht="12.75">
      <c r="B706" s="4"/>
      <c r="C706" s="4"/>
      <c r="D706" s="4"/>
      <c r="E706" s="4"/>
      <c r="F706" s="4"/>
    </row>
    <row r="707" spans="2:6" s="14" customFormat="1" ht="12.75">
      <c r="B707" s="4"/>
      <c r="C707" s="4"/>
      <c r="D707" s="4"/>
      <c r="E707" s="4"/>
      <c r="F707" s="4"/>
    </row>
    <row r="708" spans="2:6" s="14" customFormat="1" ht="12.75">
      <c r="B708" s="4"/>
      <c r="C708" s="4"/>
      <c r="D708" s="4"/>
      <c r="E708" s="4"/>
      <c r="F708" s="4"/>
    </row>
    <row r="709" spans="2:6" s="14" customFormat="1" ht="12.75">
      <c r="B709" s="4"/>
      <c r="C709" s="4"/>
      <c r="D709" s="4"/>
      <c r="E709" s="4"/>
      <c r="F709" s="4"/>
    </row>
    <row r="710" spans="2:6" s="14" customFormat="1" ht="12.75">
      <c r="B710" s="4"/>
      <c r="C710" s="4"/>
      <c r="D710" s="4"/>
      <c r="E710" s="4"/>
      <c r="F710" s="4"/>
    </row>
    <row r="711" spans="2:6" s="14" customFormat="1" ht="12.75">
      <c r="B711" s="4"/>
      <c r="C711" s="4"/>
      <c r="D711" s="4"/>
      <c r="E711" s="4"/>
      <c r="F711" s="4"/>
    </row>
    <row r="712" spans="2:6" s="14" customFormat="1" ht="12.75">
      <c r="B712" s="4"/>
      <c r="C712" s="4"/>
      <c r="D712" s="4"/>
      <c r="E712" s="4"/>
      <c r="F712" s="4"/>
    </row>
    <row r="713" spans="2:6" s="14" customFormat="1" ht="12.75">
      <c r="B713" s="4"/>
      <c r="C713" s="4"/>
      <c r="D713" s="4"/>
      <c r="E713" s="4"/>
      <c r="F713" s="4"/>
    </row>
    <row r="714" spans="2:6" s="14" customFormat="1" ht="12.75">
      <c r="B714" s="4"/>
      <c r="C714" s="4"/>
      <c r="D714" s="4"/>
      <c r="E714" s="4"/>
      <c r="F714" s="4"/>
    </row>
    <row r="715" spans="2:6" s="14" customFormat="1" ht="12.75">
      <c r="B715" s="4"/>
      <c r="C715" s="4"/>
      <c r="D715" s="4"/>
      <c r="E715" s="4"/>
      <c r="F715" s="4"/>
    </row>
    <row r="716" spans="2:6" s="14" customFormat="1" ht="12.75">
      <c r="B716" s="4"/>
      <c r="C716" s="4"/>
      <c r="D716" s="4"/>
      <c r="E716" s="4"/>
      <c r="F716" s="4"/>
    </row>
    <row r="717" spans="2:6" s="14" customFormat="1" ht="12.75">
      <c r="B717" s="4"/>
      <c r="C717" s="4"/>
      <c r="D717" s="4"/>
      <c r="E717" s="4"/>
      <c r="F717" s="4"/>
    </row>
    <row r="718" spans="2:6" s="14" customFormat="1" ht="12.75">
      <c r="B718" s="4"/>
      <c r="C718" s="4"/>
      <c r="D718" s="4"/>
      <c r="E718" s="4"/>
      <c r="F718" s="4"/>
    </row>
    <row r="719" spans="2:6" s="14" customFormat="1" ht="12.75">
      <c r="B719" s="4"/>
      <c r="C719" s="4"/>
      <c r="D719" s="4"/>
      <c r="E719" s="4"/>
      <c r="F719" s="4"/>
    </row>
    <row r="720" spans="2:6" s="14" customFormat="1" ht="12.75">
      <c r="B720" s="4"/>
      <c r="C720" s="4"/>
      <c r="D720" s="4"/>
      <c r="E720" s="4"/>
      <c r="F720" s="4"/>
    </row>
    <row r="721" spans="2:6" s="14" customFormat="1" ht="12.75">
      <c r="B721" s="4"/>
      <c r="C721" s="4"/>
      <c r="D721" s="4"/>
      <c r="E721" s="4"/>
      <c r="F721" s="4"/>
    </row>
    <row r="722" spans="2:6" s="14" customFormat="1" ht="12.75">
      <c r="B722" s="4"/>
      <c r="C722" s="4"/>
      <c r="D722" s="4"/>
      <c r="E722" s="4"/>
      <c r="F722" s="4"/>
    </row>
    <row r="723" spans="2:6" s="14" customFormat="1" ht="12.75">
      <c r="B723" s="4"/>
      <c r="C723" s="4"/>
      <c r="D723" s="4"/>
      <c r="E723" s="4"/>
      <c r="F723" s="4"/>
    </row>
    <row r="724" spans="2:6" s="14" customFormat="1" ht="12.75">
      <c r="B724" s="4"/>
      <c r="C724" s="4"/>
      <c r="D724" s="4"/>
      <c r="E724" s="4"/>
      <c r="F724" s="4"/>
    </row>
    <row r="725" spans="2:6" s="14" customFormat="1" ht="12.75">
      <c r="B725" s="4"/>
      <c r="C725" s="4"/>
      <c r="D725" s="4"/>
      <c r="E725" s="4"/>
      <c r="F725" s="4"/>
    </row>
    <row r="726" spans="2:6" s="14" customFormat="1" ht="12.75">
      <c r="B726" s="4"/>
      <c r="C726" s="4"/>
      <c r="D726" s="4"/>
      <c r="E726" s="4"/>
      <c r="F726" s="4"/>
    </row>
    <row r="727" spans="2:6" s="14" customFormat="1" ht="12.75">
      <c r="B727" s="4"/>
      <c r="C727" s="4"/>
      <c r="D727" s="4"/>
      <c r="E727" s="4"/>
      <c r="F727" s="4"/>
    </row>
    <row r="728" spans="2:6" s="14" customFormat="1" ht="12.75">
      <c r="B728" s="4"/>
      <c r="C728" s="4"/>
      <c r="D728" s="4"/>
      <c r="E728" s="4"/>
      <c r="F728" s="4"/>
    </row>
    <row r="729" spans="2:6" s="14" customFormat="1" ht="12.75">
      <c r="B729" s="4"/>
      <c r="C729" s="4"/>
      <c r="D729" s="4"/>
      <c r="E729" s="4"/>
      <c r="F729" s="4"/>
    </row>
    <row r="730" spans="2:6" s="14" customFormat="1" ht="12.75">
      <c r="B730" s="4"/>
      <c r="C730" s="4"/>
      <c r="D730" s="4"/>
      <c r="E730" s="4"/>
      <c r="F730" s="4"/>
    </row>
    <row r="731" spans="2:6" s="14" customFormat="1" ht="12.75">
      <c r="B731" s="4"/>
      <c r="C731" s="4"/>
      <c r="D731" s="4"/>
      <c r="E731" s="4"/>
      <c r="F731" s="4"/>
    </row>
    <row r="732" spans="2:6" s="14" customFormat="1" ht="12.75">
      <c r="B732" s="4"/>
      <c r="C732" s="4"/>
      <c r="D732" s="4"/>
      <c r="E732" s="4"/>
      <c r="F732" s="4"/>
    </row>
    <row r="733" spans="2:6" s="14" customFormat="1" ht="12.75">
      <c r="B733" s="4"/>
      <c r="C733" s="4"/>
      <c r="D733" s="4"/>
      <c r="E733" s="4"/>
      <c r="F733" s="4"/>
    </row>
    <row r="734" spans="2:6" s="14" customFormat="1" ht="12.75">
      <c r="B734" s="4"/>
      <c r="C734" s="4"/>
      <c r="D734" s="4"/>
      <c r="E734" s="4"/>
      <c r="F734" s="4"/>
    </row>
    <row r="735" spans="2:6" s="14" customFormat="1" ht="12.75">
      <c r="B735" s="4"/>
      <c r="C735" s="4"/>
      <c r="D735" s="4"/>
      <c r="E735" s="4"/>
      <c r="F735" s="4"/>
    </row>
    <row r="736" spans="2:6" s="14" customFormat="1" ht="12.75">
      <c r="B736" s="4"/>
      <c r="C736" s="4"/>
      <c r="D736" s="4"/>
      <c r="E736" s="4"/>
      <c r="F736" s="4"/>
    </row>
    <row r="737" spans="2:6" s="14" customFormat="1" ht="12.75">
      <c r="B737" s="4"/>
      <c r="C737" s="4"/>
      <c r="D737" s="4"/>
      <c r="E737" s="4"/>
      <c r="F737" s="4"/>
    </row>
    <row r="738" spans="2:6" s="14" customFormat="1" ht="12.75">
      <c r="B738" s="4"/>
      <c r="C738" s="4"/>
      <c r="D738" s="4"/>
      <c r="E738" s="4"/>
      <c r="F738" s="4"/>
    </row>
    <row r="739" spans="2:6" s="14" customFormat="1" ht="12.75">
      <c r="B739" s="4"/>
      <c r="C739" s="4"/>
      <c r="D739" s="4"/>
      <c r="E739" s="4"/>
      <c r="F739" s="4"/>
    </row>
    <row r="740" spans="2:6" s="14" customFormat="1" ht="12.75">
      <c r="B740" s="4"/>
      <c r="C740" s="4"/>
      <c r="D740" s="4"/>
      <c r="E740" s="4"/>
      <c r="F740" s="4"/>
    </row>
    <row r="741" spans="2:6" s="14" customFormat="1" ht="12.75">
      <c r="B741" s="4"/>
      <c r="C741" s="4"/>
      <c r="D741" s="4"/>
      <c r="E741" s="4"/>
      <c r="F741" s="4"/>
    </row>
    <row r="742" spans="2:6" s="14" customFormat="1" ht="12.75">
      <c r="B742" s="4"/>
      <c r="C742" s="4"/>
      <c r="D742" s="4"/>
      <c r="E742" s="4"/>
      <c r="F742" s="4"/>
    </row>
    <row r="743" spans="2:6" s="14" customFormat="1" ht="12.75">
      <c r="B743" s="4"/>
      <c r="C743" s="4"/>
      <c r="D743" s="4"/>
      <c r="E743" s="4"/>
      <c r="F743" s="4"/>
    </row>
    <row r="744" spans="2:6" s="14" customFormat="1" ht="12.75">
      <c r="B744" s="4"/>
      <c r="C744" s="4"/>
      <c r="D744" s="4"/>
      <c r="E744" s="4"/>
      <c r="F744" s="4"/>
    </row>
    <row r="745" spans="2:6" s="14" customFormat="1" ht="12.75">
      <c r="B745" s="4"/>
      <c r="C745" s="4"/>
      <c r="D745" s="4"/>
      <c r="E745" s="4"/>
      <c r="F745" s="4"/>
    </row>
    <row r="746" spans="2:6" s="14" customFormat="1" ht="12.75">
      <c r="B746" s="4"/>
      <c r="C746" s="4"/>
      <c r="D746" s="4"/>
      <c r="E746" s="4"/>
      <c r="F746" s="4"/>
    </row>
    <row r="747" spans="2:6" s="14" customFormat="1" ht="12.75">
      <c r="B747" s="4"/>
      <c r="C747" s="4"/>
      <c r="D747" s="4"/>
      <c r="E747" s="4"/>
      <c r="F747" s="4"/>
    </row>
    <row r="748" spans="2:6" s="14" customFormat="1" ht="12.75">
      <c r="B748" s="4"/>
      <c r="C748" s="4"/>
      <c r="D748" s="4"/>
      <c r="E748" s="4"/>
      <c r="F748" s="4"/>
    </row>
    <row r="749" spans="2:6" s="14" customFormat="1" ht="12.75">
      <c r="B749" s="4"/>
      <c r="C749" s="4"/>
      <c r="D749" s="4"/>
      <c r="E749" s="4"/>
      <c r="F749" s="4"/>
    </row>
    <row r="750" spans="2:6" s="14" customFormat="1" ht="12.75">
      <c r="B750" s="4"/>
      <c r="C750" s="4"/>
      <c r="D750" s="4"/>
      <c r="E750" s="4"/>
      <c r="F750" s="4"/>
    </row>
    <row r="751" spans="2:6" s="14" customFormat="1" ht="12.75">
      <c r="B751" s="4"/>
      <c r="C751" s="4"/>
      <c r="D751" s="4"/>
      <c r="E751" s="4"/>
      <c r="F751" s="4"/>
    </row>
    <row r="752" spans="2:6" s="14" customFormat="1" ht="12.75">
      <c r="B752" s="4"/>
      <c r="C752" s="4"/>
      <c r="D752" s="4"/>
      <c r="E752" s="4"/>
      <c r="F752" s="4"/>
    </row>
    <row r="753" spans="2:6" s="14" customFormat="1" ht="12.75">
      <c r="B753" s="4"/>
      <c r="C753" s="4"/>
      <c r="D753" s="4"/>
      <c r="E753" s="4"/>
      <c r="F753" s="4"/>
    </row>
    <row r="754" spans="2:6" s="14" customFormat="1" ht="12.75">
      <c r="B754" s="4"/>
      <c r="C754" s="4"/>
      <c r="D754" s="4"/>
      <c r="E754" s="4"/>
      <c r="F754" s="4"/>
    </row>
    <row r="755" spans="2:6" s="14" customFormat="1" ht="12.75">
      <c r="B755" s="4"/>
      <c r="C755" s="4"/>
      <c r="D755" s="4"/>
      <c r="E755" s="4"/>
      <c r="F755" s="4"/>
    </row>
    <row r="756" spans="2:6" s="14" customFormat="1" ht="12.75">
      <c r="B756" s="4"/>
      <c r="C756" s="4"/>
      <c r="D756" s="4"/>
      <c r="E756" s="4"/>
      <c r="F756" s="4"/>
    </row>
    <row r="757" spans="2:6" s="14" customFormat="1" ht="12.75">
      <c r="B757" s="4"/>
      <c r="C757" s="4"/>
      <c r="D757" s="4"/>
      <c r="E757" s="4"/>
      <c r="F757" s="4"/>
    </row>
    <row r="758" spans="2:6" s="14" customFormat="1" ht="12.75">
      <c r="B758" s="4"/>
      <c r="C758" s="4"/>
      <c r="D758" s="4"/>
      <c r="E758" s="4"/>
      <c r="F758" s="4"/>
    </row>
    <row r="759" spans="2:6" s="14" customFormat="1" ht="12.75">
      <c r="B759" s="4"/>
      <c r="C759" s="4"/>
      <c r="D759" s="4"/>
      <c r="E759" s="4"/>
      <c r="F759" s="4"/>
    </row>
    <row r="760" spans="2:6" s="14" customFormat="1" ht="12.75">
      <c r="B760" s="4"/>
      <c r="C760" s="4"/>
      <c r="D760" s="4"/>
      <c r="E760" s="4"/>
      <c r="F760" s="4"/>
    </row>
    <row r="761" spans="2:6" s="14" customFormat="1" ht="12.75">
      <c r="B761" s="4"/>
      <c r="C761" s="4"/>
      <c r="D761" s="4"/>
      <c r="E761" s="4"/>
      <c r="F761" s="4"/>
    </row>
    <row r="762" spans="2:6" s="14" customFormat="1" ht="12.75">
      <c r="B762" s="4"/>
      <c r="C762" s="4"/>
      <c r="D762" s="4"/>
      <c r="E762" s="4"/>
      <c r="F762" s="4"/>
    </row>
    <row r="763" spans="2:6" s="14" customFormat="1" ht="12.75">
      <c r="B763" s="4"/>
      <c r="C763" s="4"/>
      <c r="D763" s="4"/>
      <c r="E763" s="4"/>
      <c r="F763" s="4"/>
    </row>
    <row r="764" spans="2:6" s="14" customFormat="1" ht="12.75">
      <c r="B764" s="4"/>
      <c r="C764" s="4"/>
      <c r="D764" s="4"/>
      <c r="E764" s="4"/>
      <c r="F764" s="4"/>
    </row>
    <row r="765" spans="2:6" s="14" customFormat="1" ht="12.75">
      <c r="B765" s="4"/>
      <c r="C765" s="4"/>
      <c r="D765" s="4"/>
      <c r="E765" s="4"/>
      <c r="F765" s="4"/>
    </row>
    <row r="766" spans="2:6" s="14" customFormat="1" ht="12.75">
      <c r="B766" s="4"/>
      <c r="C766" s="4"/>
      <c r="D766" s="4"/>
      <c r="E766" s="4"/>
      <c r="F766" s="4"/>
    </row>
    <row r="767" spans="2:6" s="14" customFormat="1" ht="12.75">
      <c r="B767" s="4"/>
      <c r="C767" s="4"/>
      <c r="D767" s="4"/>
      <c r="E767" s="4"/>
      <c r="F767" s="4"/>
    </row>
    <row r="768" spans="2:6" s="14" customFormat="1" ht="12.75">
      <c r="B768" s="4"/>
      <c r="C768" s="4"/>
      <c r="D768" s="4"/>
      <c r="E768" s="4"/>
      <c r="F768" s="4"/>
    </row>
    <row r="769" spans="2:6" s="14" customFormat="1" ht="12.75">
      <c r="B769" s="4"/>
      <c r="C769" s="4"/>
      <c r="D769" s="4"/>
      <c r="E769" s="4"/>
      <c r="F769" s="4"/>
    </row>
    <row r="770" spans="2:6" s="14" customFormat="1" ht="12.75">
      <c r="B770" s="4"/>
      <c r="C770" s="4"/>
      <c r="D770" s="4"/>
      <c r="E770" s="4"/>
      <c r="F770" s="4"/>
    </row>
    <row r="771" spans="2:6" s="14" customFormat="1" ht="12.75">
      <c r="B771" s="4"/>
      <c r="C771" s="4"/>
      <c r="D771" s="4"/>
      <c r="E771" s="4"/>
      <c r="F771" s="4"/>
    </row>
    <row r="772" spans="2:6" s="14" customFormat="1" ht="12.75">
      <c r="B772" s="4"/>
      <c r="C772" s="4"/>
      <c r="D772" s="4"/>
      <c r="E772" s="4"/>
      <c r="F772" s="4"/>
    </row>
    <row r="773" spans="2:6" s="14" customFormat="1" ht="12.75">
      <c r="B773" s="4"/>
      <c r="C773" s="4"/>
      <c r="D773" s="4"/>
      <c r="E773" s="4"/>
      <c r="F773" s="4"/>
    </row>
    <row r="774" spans="2:6" s="14" customFormat="1" ht="12.75">
      <c r="B774" s="4"/>
      <c r="C774" s="4"/>
      <c r="D774" s="4"/>
      <c r="E774" s="4"/>
      <c r="F774" s="4"/>
    </row>
    <row r="775" spans="2:6" s="14" customFormat="1" ht="12.75">
      <c r="B775" s="4"/>
      <c r="C775" s="4"/>
      <c r="D775" s="4"/>
      <c r="E775" s="4"/>
      <c r="F775" s="4"/>
    </row>
    <row r="776" spans="2:6" s="14" customFormat="1" ht="12.75">
      <c r="B776" s="4"/>
      <c r="C776" s="4"/>
      <c r="D776" s="4"/>
      <c r="E776" s="4"/>
      <c r="F776" s="4"/>
    </row>
    <row r="777" spans="2:6" s="14" customFormat="1" ht="12.75">
      <c r="B777" s="4"/>
      <c r="C777" s="4"/>
      <c r="D777" s="4"/>
      <c r="E777" s="4"/>
      <c r="F777" s="4"/>
    </row>
    <row r="778" spans="2:6" s="14" customFormat="1" ht="12.75">
      <c r="B778" s="4"/>
      <c r="C778" s="4"/>
      <c r="D778" s="4"/>
      <c r="E778" s="4"/>
      <c r="F778" s="4"/>
    </row>
    <row r="779" spans="2:6" s="14" customFormat="1" ht="12.75">
      <c r="B779" s="4"/>
      <c r="C779" s="4"/>
      <c r="D779" s="4"/>
      <c r="E779" s="4"/>
      <c r="F779" s="4"/>
    </row>
    <row r="780" spans="2:6" s="14" customFormat="1" ht="12.75">
      <c r="B780" s="4"/>
      <c r="C780" s="4"/>
      <c r="D780" s="4"/>
      <c r="E780" s="4"/>
      <c r="F780" s="4"/>
    </row>
    <row r="781" spans="2:6" s="14" customFormat="1" ht="12.75">
      <c r="B781" s="4"/>
      <c r="C781" s="4"/>
      <c r="D781" s="4"/>
      <c r="E781" s="4"/>
      <c r="F781" s="4"/>
    </row>
    <row r="782" spans="2:6" s="14" customFormat="1" ht="12.75">
      <c r="B782" s="4"/>
      <c r="C782" s="4"/>
      <c r="D782" s="4"/>
      <c r="E782" s="4"/>
      <c r="F782" s="4"/>
    </row>
    <row r="783" spans="2:6" s="14" customFormat="1" ht="12.75">
      <c r="B783" s="4"/>
      <c r="C783" s="4"/>
      <c r="D783" s="4"/>
      <c r="E783" s="4"/>
      <c r="F783" s="4"/>
    </row>
    <row r="784" spans="2:6" s="14" customFormat="1" ht="12.75">
      <c r="B784" s="4"/>
      <c r="C784" s="4"/>
      <c r="D784" s="4"/>
      <c r="E784" s="4"/>
      <c r="F784" s="4"/>
    </row>
    <row r="785" spans="2:6" s="14" customFormat="1" ht="12.75">
      <c r="B785" s="4"/>
      <c r="C785" s="4"/>
      <c r="D785" s="4"/>
      <c r="E785" s="4"/>
      <c r="F785" s="4"/>
    </row>
    <row r="786" spans="2:6" s="14" customFormat="1" ht="12.75">
      <c r="B786" s="4"/>
      <c r="C786" s="4"/>
      <c r="D786" s="4"/>
      <c r="E786" s="4"/>
      <c r="F786" s="4"/>
    </row>
    <row r="787" spans="2:6" s="14" customFormat="1" ht="12.75">
      <c r="B787" s="4"/>
      <c r="C787" s="4"/>
      <c r="D787" s="4"/>
      <c r="E787" s="4"/>
      <c r="F787" s="4"/>
    </row>
    <row r="788" spans="2:6" s="14" customFormat="1" ht="12.75">
      <c r="B788" s="4"/>
      <c r="C788" s="4"/>
      <c r="D788" s="4"/>
      <c r="E788" s="4"/>
      <c r="F788" s="4"/>
    </row>
    <row r="789" spans="2:6" s="14" customFormat="1" ht="12.75">
      <c r="B789" s="4"/>
      <c r="C789" s="4"/>
      <c r="D789" s="4"/>
      <c r="E789" s="4"/>
      <c r="F789" s="4"/>
    </row>
    <row r="790" spans="2:6" s="14" customFormat="1" ht="12.75">
      <c r="B790" s="4"/>
      <c r="C790" s="4"/>
      <c r="D790" s="4"/>
      <c r="E790" s="4"/>
      <c r="F790" s="4"/>
    </row>
    <row r="791" spans="2:6" s="14" customFormat="1" ht="12.75">
      <c r="B791" s="4"/>
      <c r="C791" s="4"/>
      <c r="D791" s="4"/>
      <c r="E791" s="4"/>
      <c r="F791" s="4"/>
    </row>
    <row r="792" spans="2:6" s="14" customFormat="1" ht="12.75">
      <c r="B792" s="4"/>
      <c r="C792" s="4"/>
      <c r="D792" s="4"/>
      <c r="E792" s="4"/>
      <c r="F792" s="4"/>
    </row>
    <row r="793" spans="2:6" s="14" customFormat="1" ht="12.75">
      <c r="B793" s="4"/>
      <c r="C793" s="4"/>
      <c r="D793" s="4"/>
      <c r="E793" s="4"/>
      <c r="F793" s="4"/>
    </row>
    <row r="794" spans="2:6" s="14" customFormat="1" ht="12.75">
      <c r="B794" s="4"/>
      <c r="C794" s="4"/>
      <c r="D794" s="4"/>
      <c r="E794" s="4"/>
      <c r="F794" s="4"/>
    </row>
    <row r="795" spans="2:6" s="14" customFormat="1" ht="12.75">
      <c r="B795" s="4"/>
      <c r="C795" s="4"/>
      <c r="D795" s="4"/>
      <c r="E795" s="4"/>
      <c r="F795" s="4"/>
    </row>
    <row r="796" spans="2:6" s="14" customFormat="1" ht="12.75">
      <c r="B796" s="4"/>
      <c r="C796" s="4"/>
      <c r="D796" s="4"/>
      <c r="E796" s="4"/>
      <c r="F796" s="4"/>
    </row>
    <row r="797" spans="2:6" s="14" customFormat="1" ht="12.75">
      <c r="B797" s="4"/>
      <c r="C797" s="4"/>
      <c r="D797" s="4"/>
      <c r="E797" s="4"/>
      <c r="F797" s="4"/>
    </row>
    <row r="798" spans="2:6" s="14" customFormat="1" ht="12.75">
      <c r="B798" s="4"/>
      <c r="C798" s="4"/>
      <c r="D798" s="4"/>
      <c r="E798" s="4"/>
      <c r="F798" s="4"/>
    </row>
    <row r="799" spans="2:6" s="14" customFormat="1" ht="12.75">
      <c r="B799" s="4"/>
      <c r="C799" s="4"/>
      <c r="D799" s="4"/>
      <c r="E799" s="4"/>
      <c r="F799" s="4"/>
    </row>
    <row r="800" spans="2:6" s="14" customFormat="1" ht="12.75">
      <c r="B800" s="4"/>
      <c r="C800" s="4"/>
      <c r="D800" s="4"/>
      <c r="E800" s="4"/>
      <c r="F800" s="4"/>
    </row>
    <row r="801" spans="2:6" s="14" customFormat="1" ht="12.75">
      <c r="B801" s="4"/>
      <c r="C801" s="4"/>
      <c r="D801" s="4"/>
      <c r="E801" s="4"/>
      <c r="F801" s="4"/>
    </row>
    <row r="802" spans="2:6" s="14" customFormat="1" ht="12.75">
      <c r="B802" s="4"/>
      <c r="C802" s="4"/>
      <c r="D802" s="4"/>
      <c r="E802" s="4"/>
      <c r="F802" s="4"/>
    </row>
    <row r="803" spans="2:6" s="14" customFormat="1" ht="12.75">
      <c r="B803" s="4"/>
      <c r="C803" s="4"/>
      <c r="D803" s="4"/>
      <c r="E803" s="4"/>
      <c r="F803" s="4"/>
    </row>
    <row r="804" spans="2:6" s="14" customFormat="1" ht="12.75">
      <c r="B804" s="4"/>
      <c r="C804" s="4"/>
      <c r="D804" s="4"/>
      <c r="E804" s="4"/>
      <c r="F804" s="4"/>
    </row>
    <row r="805" spans="2:6" s="14" customFormat="1" ht="12.75">
      <c r="B805" s="4"/>
      <c r="C805" s="4"/>
      <c r="D805" s="4"/>
      <c r="E805" s="4"/>
      <c r="F805" s="4"/>
    </row>
    <row r="806" spans="2:6" s="14" customFormat="1" ht="12.75">
      <c r="B806" s="4"/>
      <c r="C806" s="4"/>
      <c r="D806" s="4"/>
      <c r="E806" s="4"/>
      <c r="F806" s="4"/>
    </row>
    <row r="807" spans="2:6" s="14" customFormat="1" ht="12.75">
      <c r="B807" s="4"/>
      <c r="C807" s="4"/>
      <c r="D807" s="4"/>
      <c r="E807" s="4"/>
      <c r="F807" s="4"/>
    </row>
    <row r="808" spans="2:6" s="14" customFormat="1" ht="12.75">
      <c r="B808" s="4"/>
      <c r="C808" s="4"/>
      <c r="D808" s="4"/>
      <c r="E808" s="4"/>
      <c r="F808" s="4"/>
    </row>
    <row r="809" spans="2:6" s="14" customFormat="1" ht="12.75">
      <c r="B809" s="4"/>
      <c r="C809" s="4"/>
      <c r="D809" s="4"/>
      <c r="E809" s="4"/>
      <c r="F809" s="4"/>
    </row>
    <row r="810" spans="2:6" s="14" customFormat="1" ht="12.75">
      <c r="B810" s="4"/>
      <c r="C810" s="4"/>
      <c r="D810" s="4"/>
      <c r="E810" s="4"/>
      <c r="F810" s="4"/>
    </row>
    <row r="811" spans="2:6" s="14" customFormat="1" ht="12.75">
      <c r="B811" s="4"/>
      <c r="C811" s="4"/>
      <c r="D811" s="4"/>
      <c r="E811" s="4"/>
      <c r="F811" s="4"/>
    </row>
    <row r="812" spans="2:6" s="14" customFormat="1" ht="12.75">
      <c r="B812" s="4"/>
      <c r="C812" s="4"/>
      <c r="D812" s="4"/>
      <c r="E812" s="4"/>
      <c r="F812" s="4"/>
    </row>
    <row r="813" spans="2:6" s="14" customFormat="1" ht="12.75">
      <c r="B813" s="4"/>
      <c r="C813" s="4"/>
      <c r="D813" s="4"/>
      <c r="E813" s="4"/>
      <c r="F813" s="4"/>
    </row>
    <row r="814" spans="2:6" s="14" customFormat="1" ht="12.75">
      <c r="B814" s="4"/>
      <c r="C814" s="4"/>
      <c r="D814" s="4"/>
      <c r="E814" s="4"/>
      <c r="F814" s="4"/>
    </row>
    <row r="815" spans="2:6" s="14" customFormat="1" ht="12.75">
      <c r="B815" s="4"/>
      <c r="C815" s="4"/>
      <c r="D815" s="4"/>
      <c r="E815" s="4"/>
      <c r="F815" s="4"/>
    </row>
    <row r="816" spans="2:6" s="14" customFormat="1" ht="12.75">
      <c r="B816" s="4"/>
      <c r="C816" s="4"/>
      <c r="D816" s="4"/>
      <c r="E816" s="4"/>
      <c r="F816" s="4"/>
    </row>
    <row r="817" spans="2:6" s="14" customFormat="1" ht="12.75">
      <c r="B817" s="4"/>
      <c r="C817" s="4"/>
      <c r="D817" s="4"/>
      <c r="E817" s="4"/>
      <c r="F817" s="4"/>
    </row>
    <row r="818" spans="2:6" s="14" customFormat="1" ht="12.75">
      <c r="B818" s="4"/>
      <c r="C818" s="4"/>
      <c r="D818" s="4"/>
      <c r="E818" s="4"/>
      <c r="F818" s="4"/>
    </row>
    <row r="819" spans="2:6" s="14" customFormat="1" ht="12.75">
      <c r="B819" s="4"/>
      <c r="C819" s="4"/>
      <c r="D819" s="4"/>
      <c r="E819" s="4"/>
      <c r="F819" s="4"/>
    </row>
    <row r="820" spans="2:6" s="14" customFormat="1" ht="12.75">
      <c r="B820" s="4"/>
      <c r="C820" s="4"/>
      <c r="D820" s="4"/>
      <c r="E820" s="4"/>
      <c r="F820" s="4"/>
    </row>
    <row r="821" spans="2:6" s="14" customFormat="1" ht="12.75">
      <c r="B821" s="4"/>
      <c r="C821" s="4"/>
      <c r="D821" s="4"/>
      <c r="E821" s="4"/>
      <c r="F821" s="4"/>
    </row>
    <row r="822" spans="2:6" s="14" customFormat="1" ht="12.75">
      <c r="B822" s="4"/>
      <c r="C822" s="4"/>
      <c r="D822" s="4"/>
      <c r="E822" s="4"/>
      <c r="F822" s="4"/>
    </row>
    <row r="823" spans="2:6" s="14" customFormat="1" ht="12.75">
      <c r="B823" s="4"/>
      <c r="C823" s="4"/>
      <c r="D823" s="4"/>
      <c r="E823" s="4"/>
      <c r="F823" s="4"/>
    </row>
    <row r="824" spans="2:6" s="14" customFormat="1" ht="12.75">
      <c r="B824" s="4"/>
      <c r="C824" s="4"/>
      <c r="D824" s="4"/>
      <c r="E824" s="4"/>
      <c r="F824" s="4"/>
    </row>
    <row r="825" spans="2:6" s="14" customFormat="1" ht="12.75">
      <c r="B825" s="4"/>
      <c r="C825" s="4"/>
      <c r="D825" s="4"/>
      <c r="E825" s="4"/>
      <c r="F825" s="4"/>
    </row>
    <row r="826" spans="2:6" s="14" customFormat="1" ht="12.75">
      <c r="B826" s="4"/>
      <c r="C826" s="4"/>
      <c r="D826" s="4"/>
      <c r="E826" s="4"/>
      <c r="F826" s="4"/>
    </row>
    <row r="827" spans="2:6" s="14" customFormat="1" ht="12.75">
      <c r="B827" s="4"/>
      <c r="C827" s="4"/>
      <c r="D827" s="4"/>
      <c r="E827" s="4"/>
      <c r="F827" s="4"/>
    </row>
    <row r="828" spans="2:6" s="14" customFormat="1" ht="12.75">
      <c r="B828" s="4"/>
      <c r="C828" s="4"/>
      <c r="D828" s="4"/>
      <c r="E828" s="4"/>
      <c r="F828" s="4"/>
    </row>
    <row r="829" spans="2:6" s="14" customFormat="1" ht="12.75">
      <c r="B829" s="4"/>
      <c r="C829" s="4"/>
      <c r="D829" s="4"/>
      <c r="E829" s="4"/>
      <c r="F829" s="4"/>
    </row>
    <row r="830" spans="2:6" s="14" customFormat="1" ht="12.75">
      <c r="B830" s="4"/>
      <c r="C830" s="4"/>
      <c r="D830" s="4"/>
      <c r="E830" s="4"/>
      <c r="F830" s="4"/>
    </row>
    <row r="831" spans="2:6" s="14" customFormat="1" ht="12.75">
      <c r="B831" s="4"/>
      <c r="C831" s="4"/>
      <c r="D831" s="4"/>
      <c r="E831" s="4"/>
      <c r="F831" s="4"/>
    </row>
    <row r="832" spans="2:6" s="14" customFormat="1" ht="12.75">
      <c r="B832" s="4"/>
      <c r="C832" s="4"/>
      <c r="D832" s="4"/>
      <c r="E832" s="4"/>
      <c r="F832" s="4"/>
    </row>
    <row r="833" spans="2:6" s="14" customFormat="1" ht="12.75">
      <c r="B833" s="4"/>
      <c r="C833" s="4"/>
      <c r="D833" s="4"/>
      <c r="E833" s="4"/>
      <c r="F833" s="4"/>
    </row>
    <row r="834" spans="2:6" s="14" customFormat="1" ht="12.75">
      <c r="B834" s="4"/>
      <c r="C834" s="4"/>
      <c r="D834" s="4"/>
      <c r="E834" s="4"/>
      <c r="F834" s="4"/>
    </row>
    <row r="835" spans="2:6" s="14" customFormat="1" ht="12.75">
      <c r="B835" s="4"/>
      <c r="C835" s="4"/>
      <c r="D835" s="4"/>
      <c r="E835" s="4"/>
      <c r="F835" s="4"/>
    </row>
    <row r="836" spans="2:6" s="14" customFormat="1" ht="12.75">
      <c r="B836" s="4"/>
      <c r="C836" s="4"/>
      <c r="D836" s="4"/>
      <c r="E836" s="4"/>
      <c r="F836" s="4"/>
    </row>
    <row r="837" spans="2:6" s="14" customFormat="1" ht="12.75">
      <c r="B837" s="4"/>
      <c r="C837" s="4"/>
      <c r="D837" s="4"/>
      <c r="E837" s="4"/>
      <c r="F837" s="4"/>
    </row>
    <row r="838" spans="2:6" s="14" customFormat="1" ht="12.75">
      <c r="B838" s="4"/>
      <c r="C838" s="4"/>
      <c r="D838" s="4"/>
      <c r="E838" s="4"/>
      <c r="F838" s="4"/>
    </row>
    <row r="839" spans="2:6" s="14" customFormat="1" ht="12.75">
      <c r="B839" s="4"/>
      <c r="C839" s="4"/>
      <c r="D839" s="4"/>
      <c r="E839" s="4"/>
      <c r="F839" s="4"/>
    </row>
    <row r="840" spans="2:6" s="14" customFormat="1" ht="12.75">
      <c r="B840" s="4"/>
      <c r="C840" s="4"/>
      <c r="D840" s="4"/>
      <c r="E840" s="4"/>
      <c r="F840" s="4"/>
    </row>
    <row r="841" spans="2:6" s="14" customFormat="1" ht="12.75">
      <c r="B841" s="4"/>
      <c r="C841" s="4"/>
      <c r="D841" s="4"/>
      <c r="E841" s="4"/>
      <c r="F841" s="4"/>
    </row>
    <row r="842" spans="2:6" s="14" customFormat="1" ht="12.75">
      <c r="B842" s="4"/>
      <c r="C842" s="4"/>
      <c r="D842" s="4"/>
      <c r="E842" s="4"/>
      <c r="F842" s="4"/>
    </row>
    <row r="843" spans="2:6" s="14" customFormat="1" ht="12.75">
      <c r="B843" s="4"/>
      <c r="C843" s="4"/>
      <c r="D843" s="4"/>
      <c r="E843" s="4"/>
      <c r="F843" s="4"/>
    </row>
    <row r="844" spans="2:6" s="14" customFormat="1" ht="12.75">
      <c r="B844" s="4"/>
      <c r="C844" s="4"/>
      <c r="D844" s="4"/>
      <c r="E844" s="4"/>
      <c r="F844" s="4"/>
    </row>
    <row r="845" spans="2:6" s="14" customFormat="1" ht="12.75">
      <c r="B845" s="4"/>
      <c r="C845" s="4"/>
      <c r="D845" s="4"/>
      <c r="E845" s="4"/>
      <c r="F845" s="4"/>
    </row>
    <row r="846" spans="2:6" s="14" customFormat="1" ht="12.75">
      <c r="B846" s="4"/>
      <c r="C846" s="4"/>
      <c r="D846" s="4"/>
      <c r="E846" s="4"/>
      <c r="F846" s="4"/>
    </row>
    <row r="847" spans="2:6" s="14" customFormat="1" ht="12.75">
      <c r="B847" s="4"/>
      <c r="C847" s="4"/>
      <c r="D847" s="4"/>
      <c r="E847" s="4"/>
      <c r="F847" s="4"/>
    </row>
    <row r="848" spans="2:6" s="14" customFormat="1" ht="12.75">
      <c r="B848" s="4"/>
      <c r="C848" s="4"/>
      <c r="D848" s="4"/>
      <c r="E848" s="4"/>
      <c r="F848" s="4"/>
    </row>
    <row r="849" spans="2:6" s="14" customFormat="1" ht="12.75">
      <c r="B849" s="4"/>
      <c r="C849" s="4"/>
      <c r="D849" s="4"/>
      <c r="E849" s="4"/>
      <c r="F849" s="4"/>
    </row>
    <row r="850" spans="2:6" s="14" customFormat="1" ht="12.75">
      <c r="B850" s="4"/>
      <c r="C850" s="4"/>
      <c r="D850" s="4"/>
      <c r="E850" s="4"/>
      <c r="F850" s="4"/>
    </row>
    <row r="851" spans="2:6" s="14" customFormat="1" ht="12.75">
      <c r="B851" s="4"/>
      <c r="C851" s="4"/>
      <c r="D851" s="4"/>
      <c r="E851" s="4"/>
      <c r="F851" s="4"/>
    </row>
    <row r="852" spans="2:6" s="14" customFormat="1" ht="12.75">
      <c r="B852" s="4"/>
      <c r="C852" s="4"/>
      <c r="D852" s="4"/>
      <c r="E852" s="4"/>
      <c r="F852" s="4"/>
    </row>
    <row r="853" spans="2:6" s="14" customFormat="1" ht="12.75">
      <c r="B853" s="4"/>
      <c r="C853" s="4"/>
      <c r="D853" s="4"/>
      <c r="E853" s="4"/>
      <c r="F853" s="4"/>
    </row>
    <row r="854" spans="2:6" s="14" customFormat="1" ht="12.75">
      <c r="B854" s="4"/>
      <c r="C854" s="4"/>
      <c r="D854" s="4"/>
      <c r="E854" s="4"/>
      <c r="F854" s="4"/>
    </row>
    <row r="855" spans="2:6" s="14" customFormat="1" ht="12.75">
      <c r="B855" s="4"/>
      <c r="C855" s="4"/>
      <c r="D855" s="4"/>
      <c r="E855" s="4"/>
      <c r="F855" s="4"/>
    </row>
    <row r="856" spans="2:6" s="14" customFormat="1" ht="12.75">
      <c r="B856" s="4"/>
      <c r="C856" s="4"/>
      <c r="D856" s="4"/>
      <c r="E856" s="4"/>
      <c r="F856" s="4"/>
    </row>
    <row r="857" spans="2:6" s="14" customFormat="1" ht="12.75">
      <c r="B857" s="4"/>
      <c r="C857" s="4"/>
      <c r="D857" s="4"/>
      <c r="E857" s="4"/>
      <c r="F857" s="4"/>
    </row>
    <row r="858" spans="2:6" s="14" customFormat="1" ht="12.75">
      <c r="B858" s="4"/>
      <c r="C858" s="4"/>
      <c r="D858" s="4"/>
      <c r="E858" s="4"/>
      <c r="F858" s="4"/>
    </row>
    <row r="859" spans="2:6" s="14" customFormat="1" ht="12.75">
      <c r="B859" s="4"/>
      <c r="C859" s="4"/>
      <c r="D859" s="4"/>
      <c r="E859" s="4"/>
      <c r="F859" s="4"/>
    </row>
    <row r="860" spans="2:6" s="14" customFormat="1" ht="12.75">
      <c r="B860" s="4"/>
      <c r="C860" s="4"/>
      <c r="D860" s="4"/>
      <c r="E860" s="4"/>
      <c r="F860" s="4"/>
    </row>
    <row r="861" spans="2:6" s="14" customFormat="1" ht="12.75">
      <c r="B861" s="4"/>
      <c r="C861" s="4"/>
      <c r="D861" s="4"/>
      <c r="E861" s="4"/>
      <c r="F861" s="4"/>
    </row>
    <row r="862" spans="2:6" s="14" customFormat="1" ht="12.75">
      <c r="B862" s="4"/>
      <c r="C862" s="4"/>
      <c r="D862" s="4"/>
      <c r="E862" s="4"/>
      <c r="F862" s="4"/>
    </row>
    <row r="863" spans="2:6" s="14" customFormat="1" ht="12.75">
      <c r="B863" s="4"/>
      <c r="C863" s="4"/>
      <c r="D863" s="4"/>
      <c r="E863" s="4"/>
      <c r="F863" s="4"/>
    </row>
    <row r="864" spans="2:6" s="14" customFormat="1" ht="12.75">
      <c r="B864" s="4"/>
      <c r="C864" s="4"/>
      <c r="D864" s="4"/>
      <c r="E864" s="4"/>
      <c r="F864" s="4"/>
    </row>
    <row r="865" spans="2:8">
      <c r="G865" s="14"/>
      <c r="H865" s="14"/>
    </row>
    <row r="867" spans="2:8" s="14" customFormat="1" ht="12.75">
      <c r="B867" s="4"/>
      <c r="C867" s="4"/>
      <c r="D867" s="4"/>
      <c r="E867" s="4"/>
      <c r="F867" s="4"/>
    </row>
    <row r="868" spans="2:8" s="14" customFormat="1" ht="12.75">
      <c r="B868" s="4"/>
      <c r="C868" s="4"/>
      <c r="D868" s="4"/>
      <c r="E868" s="4"/>
      <c r="F868" s="4"/>
    </row>
  </sheetData>
  <sheetProtection password="C634" sheet="1"/>
  <phoneticPr fontId="47" type="noConversion"/>
  <pageMargins left="0.62992125984251968" right="0.15748031496062992" top="0.98425196850393704" bottom="0.98425196850393704" header="0.51181102362204722" footer="0.51181102362204722"/>
  <pageSetup paperSize="9" scale="67" orientation="portrait" r:id="rId1"/>
  <headerFooter alignWithMargins="0">
    <oddHeader>&amp;R&amp;"CG Omega,Bold"&amp;14&amp;A</oddHeader>
    <oddFooter>&amp;L&amp;D
&amp;T&amp;R&amp;F</oddFooter>
  </headerFooter>
  <legacyDrawing r:id="rId2"/>
</worksheet>
</file>

<file path=xl/worksheets/sheet23.xml><?xml version="1.0" encoding="utf-8"?>
<worksheet xmlns="http://schemas.openxmlformats.org/spreadsheetml/2006/main" xmlns:r="http://schemas.openxmlformats.org/officeDocument/2006/relationships">
  <sheetPr codeName="Sheet25"/>
  <dimension ref="A1:AK256"/>
  <sheetViews>
    <sheetView showZeros="0" tabSelected="1" zoomScale="82" zoomScaleNormal="82" zoomScaleSheetLayoutView="85" workbookViewId="0">
      <pane ySplit="3" topLeftCell="A4" activePane="bottomLeft" state="frozen"/>
      <selection activeCell="H21" sqref="H21"/>
      <selection pane="bottomLeft" activeCell="M38" sqref="M38"/>
    </sheetView>
  </sheetViews>
  <sheetFormatPr defaultRowHeight="14.25"/>
  <cols>
    <col min="1" max="1" width="4" style="34" customWidth="1"/>
    <col min="2" max="2" width="3.375" style="34" customWidth="1"/>
    <col min="3" max="3" width="36.375" style="34" customWidth="1"/>
    <col min="4" max="4" width="12.75" style="34" customWidth="1"/>
    <col min="5" max="5" width="11.75" style="34" customWidth="1"/>
    <col min="6" max="6" width="12.75" style="34" customWidth="1"/>
    <col min="7" max="8" width="11.75" style="1018" customWidth="1"/>
    <col min="9" max="9" width="10.625" style="1018" customWidth="1"/>
    <col min="10" max="10" width="4.875" style="1018" customWidth="1"/>
    <col min="11" max="15" width="10.125" style="478" customWidth="1"/>
    <col min="16" max="18" width="10.125" style="34" customWidth="1"/>
    <col min="19" max="19" width="10.25" style="34" customWidth="1"/>
    <col min="20" max="20" width="10.375" style="34" customWidth="1"/>
    <col min="21" max="21" width="9.875" style="34" hidden="1" customWidth="1"/>
    <col min="22" max="22" width="3.875" style="34" customWidth="1"/>
    <col min="23" max="23" width="2.875" style="34" customWidth="1"/>
    <col min="24" max="16384" width="9" style="34"/>
  </cols>
  <sheetData>
    <row r="1" spans="1:37" s="36" customFormat="1" ht="26.25">
      <c r="A1" s="67" t="str">
        <f>+Cover!$E$8</f>
        <v>Regulatory Reporting Pack (RRP)</v>
      </c>
      <c r="B1" s="67"/>
      <c r="E1" s="39"/>
      <c r="F1" s="39" t="str">
        <f>+'Check&amp;Bal report'!$H$1</f>
        <v xml:space="preserve"> </v>
      </c>
      <c r="G1" s="116"/>
      <c r="H1" s="115"/>
      <c r="I1" s="115"/>
      <c r="J1" s="115"/>
      <c r="K1" s="38"/>
      <c r="L1" s="38"/>
      <c r="M1" s="38"/>
      <c r="N1" s="38"/>
      <c r="O1" s="38"/>
    </row>
    <row r="2" spans="1:37" s="36" customFormat="1" ht="26.25">
      <c r="A2" s="41" t="str">
        <f>+'Names and date input'!$D$21</f>
        <v>CN West</v>
      </c>
      <c r="B2" s="41"/>
      <c r="G2" s="115"/>
      <c r="H2" s="115"/>
      <c r="I2" s="115"/>
      <c r="J2" s="115"/>
      <c r="K2" s="477"/>
      <c r="L2" s="477"/>
      <c r="M2" s="477"/>
      <c r="N2" s="477"/>
      <c r="O2" s="477"/>
    </row>
    <row r="3" spans="1:37" s="40" customFormat="1" ht="26.25">
      <c r="A3" s="41" t="str">
        <f>+'Names and date input'!$D$9</f>
        <v>2009-10</v>
      </c>
      <c r="B3" s="41"/>
      <c r="G3" s="120"/>
      <c r="H3" s="120"/>
      <c r="I3" s="120"/>
      <c r="J3" s="120"/>
      <c r="K3" s="2477"/>
      <c r="L3" s="2477"/>
      <c r="M3" s="2477"/>
      <c r="N3" s="2477"/>
      <c r="O3" s="2477"/>
    </row>
    <row r="4" spans="1:37" s="2486" customFormat="1">
      <c r="A4" s="2485"/>
      <c r="B4" s="2485"/>
      <c r="G4" s="2487"/>
      <c r="H4" s="2487"/>
      <c r="I4" s="2487"/>
      <c r="J4" s="2487"/>
    </row>
    <row r="5" spans="1:37" s="2489" customFormat="1" ht="20.25">
      <c r="A5" s="2488"/>
      <c r="B5" s="2488"/>
      <c r="G5" s="2490"/>
      <c r="H5" s="2490"/>
      <c r="I5" s="2490"/>
      <c r="J5" s="2490"/>
      <c r="K5" s="2516"/>
      <c r="L5" s="2516"/>
      <c r="M5" s="2516"/>
      <c r="N5" s="2516"/>
      <c r="O5" s="2516"/>
    </row>
    <row r="6" spans="1:37" s="2489" customFormat="1">
      <c r="G6" s="2490"/>
      <c r="H6" s="2490"/>
      <c r="I6" s="2490"/>
      <c r="J6" s="2490"/>
      <c r="K6" s="2516"/>
      <c r="L6" s="2516"/>
      <c r="M6" s="2516"/>
      <c r="N6" s="2516"/>
      <c r="O6" s="2516"/>
    </row>
    <row r="7" spans="1:37" s="2489" customFormat="1" ht="30">
      <c r="B7" s="2491"/>
      <c r="F7" s="2743" t="s">
        <v>1345</v>
      </c>
      <c r="G7" s="2490"/>
      <c r="H7" s="2490"/>
      <c r="AK7" s="2492"/>
    </row>
    <row r="8" spans="1:37" s="2489" customFormat="1" ht="15">
      <c r="B8" s="2493"/>
      <c r="F8" s="2494"/>
      <c r="G8" s="2490"/>
      <c r="H8" s="2490"/>
    </row>
    <row r="9" spans="1:37" s="2489" customFormat="1">
      <c r="B9" s="2495"/>
      <c r="C9" s="2496"/>
      <c r="F9" s="2163"/>
      <c r="G9" s="2490"/>
      <c r="H9" s="2490"/>
    </row>
    <row r="10" spans="1:37" s="2489" customFormat="1">
      <c r="B10" s="2495"/>
      <c r="C10" s="2496"/>
      <c r="F10" s="2163"/>
      <c r="G10" s="2490"/>
      <c r="H10" s="2490"/>
    </row>
    <row r="11" spans="1:37" s="2489" customFormat="1">
      <c r="B11" s="2495"/>
      <c r="C11" s="2496"/>
      <c r="F11" s="2163"/>
      <c r="G11" s="2490"/>
      <c r="H11" s="2490"/>
    </row>
    <row r="12" spans="1:37" s="2489" customFormat="1">
      <c r="B12" s="2495"/>
      <c r="C12" s="2496"/>
      <c r="F12" s="2163"/>
      <c r="G12" s="2490"/>
      <c r="H12" s="2490"/>
    </row>
    <row r="13" spans="1:37" s="2489" customFormat="1">
      <c r="C13" s="2496"/>
      <c r="F13" s="2163"/>
      <c r="G13" s="2490"/>
      <c r="H13" s="2490"/>
    </row>
    <row r="14" spans="1:37" s="2489" customFormat="1">
      <c r="B14" s="2495"/>
      <c r="C14" s="2497"/>
      <c r="F14" s="2163"/>
      <c r="G14" s="2490"/>
      <c r="H14" s="2490"/>
      <c r="I14" s="2498"/>
    </row>
    <row r="15" spans="1:37" s="2489" customFormat="1">
      <c r="B15" s="2495"/>
      <c r="C15" s="2497"/>
      <c r="F15" s="2163"/>
      <c r="G15" s="2490"/>
      <c r="H15" s="2490"/>
    </row>
    <row r="16" spans="1:37" s="2489" customFormat="1" ht="15">
      <c r="D16" s="2499"/>
      <c r="F16" s="2500"/>
      <c r="G16" s="2490"/>
      <c r="H16" s="2490"/>
    </row>
    <row r="17" spans="1:22" s="2489" customFormat="1">
      <c r="G17" s="2490"/>
      <c r="H17" s="2490"/>
    </row>
    <row r="18" spans="1:22" s="2489" customFormat="1">
      <c r="D18" s="2501"/>
      <c r="E18" s="2165"/>
      <c r="F18" s="2500"/>
      <c r="G18" s="2490"/>
      <c r="H18" s="2490"/>
    </row>
    <row r="19" spans="1:22" s="2489" customFormat="1">
      <c r="G19" s="2490"/>
      <c r="H19" s="2490"/>
    </row>
    <row r="20" spans="1:22" s="2489" customFormat="1">
      <c r="D20" s="2501"/>
      <c r="F20" s="2502"/>
      <c r="G20" s="2490"/>
      <c r="H20" s="2490"/>
    </row>
    <row r="21" spans="1:22" s="2489" customFormat="1">
      <c r="G21" s="2490"/>
      <c r="H21" s="2490"/>
    </row>
    <row r="22" spans="1:22" s="2490" customFormat="1" ht="15">
      <c r="L22" s="2503"/>
    </row>
    <row r="23" spans="1:22" s="2489" customFormat="1" ht="18">
      <c r="A23" s="2504"/>
      <c r="B23" s="2505"/>
      <c r="C23" s="2505"/>
      <c r="D23" s="2505"/>
      <c r="E23" s="2505"/>
      <c r="F23" s="2505"/>
      <c r="G23" s="2505"/>
      <c r="H23" s="2505"/>
      <c r="I23" s="2505"/>
      <c r="J23" s="2505"/>
      <c r="K23" s="2505"/>
      <c r="L23" s="2490"/>
      <c r="M23" s="2490"/>
      <c r="N23" s="2490"/>
      <c r="O23" s="2490"/>
      <c r="P23" s="2505"/>
      <c r="Q23" s="2505"/>
      <c r="R23" s="2505"/>
      <c r="S23" s="2490"/>
      <c r="T23" s="2490"/>
      <c r="U23" s="2490"/>
      <c r="V23" s="2490"/>
    </row>
    <row r="24" spans="1:22" s="2489" customFormat="1" ht="18">
      <c r="A24" s="2504"/>
      <c r="B24" s="2505"/>
      <c r="C24" s="1580"/>
      <c r="D24" s="2505"/>
      <c r="E24" s="2505"/>
      <c r="F24" s="2505"/>
      <c r="G24" s="2494"/>
      <c r="H24" s="2517"/>
      <c r="I24" s="2505"/>
      <c r="J24" s="2505"/>
      <c r="K24" s="2505"/>
      <c r="L24" s="2478"/>
      <c r="M24" s="2506"/>
      <c r="N24" s="2506"/>
      <c r="O24" s="2506"/>
      <c r="P24" s="2506"/>
      <c r="Q24" s="2506"/>
      <c r="R24" s="2506"/>
      <c r="S24" s="2545"/>
      <c r="T24" s="2490"/>
      <c r="U24" s="2490"/>
      <c r="V24" s="2490"/>
    </row>
    <row r="25" spans="1:22" s="2489" customFormat="1" ht="18">
      <c r="A25" s="2504"/>
      <c r="B25" s="2505"/>
      <c r="C25" s="2505"/>
      <c r="D25" s="2505"/>
      <c r="E25" s="2505"/>
      <c r="F25" s="2505"/>
      <c r="G25" s="2494"/>
      <c r="H25" s="2494"/>
      <c r="I25" s="2505"/>
      <c r="J25" s="2505"/>
      <c r="K25" s="2505"/>
      <c r="L25" s="2506"/>
      <c r="M25" s="2506"/>
      <c r="N25" s="2506"/>
      <c r="O25" s="2506"/>
      <c r="P25" s="2506"/>
      <c r="Q25" s="2506"/>
      <c r="R25" s="2506"/>
      <c r="S25" s="2478"/>
      <c r="T25" s="2490"/>
      <c r="U25" s="2490"/>
      <c r="V25" s="2490"/>
    </row>
    <row r="26" spans="1:22" s="2489" customFormat="1" ht="18">
      <c r="A26" s="2504"/>
      <c r="B26" s="2505"/>
      <c r="C26" s="2505"/>
      <c r="D26" s="2505"/>
      <c r="E26" s="2505"/>
      <c r="F26" s="2494"/>
      <c r="G26" s="2494"/>
      <c r="H26" s="2494"/>
      <c r="I26" s="2505"/>
      <c r="J26" s="2505"/>
      <c r="K26" s="2505"/>
      <c r="L26" s="2507"/>
      <c r="M26" s="2507"/>
      <c r="N26" s="2507"/>
      <c r="O26" s="2507"/>
      <c r="P26" s="2507"/>
      <c r="Q26" s="2507"/>
      <c r="R26" s="2507"/>
      <c r="S26" s="2507"/>
      <c r="T26" s="2490"/>
      <c r="U26" s="2490"/>
      <c r="V26" s="2490"/>
    </row>
    <row r="27" spans="1:22" s="2490" customFormat="1">
      <c r="A27" s="2489"/>
      <c r="B27" s="2489"/>
      <c r="C27" s="2486"/>
      <c r="D27" s="2486"/>
      <c r="E27" s="2486"/>
      <c r="F27" s="2478"/>
      <c r="G27" s="2508"/>
      <c r="H27" s="2508"/>
      <c r="L27" s="2509"/>
      <c r="M27" s="2509"/>
      <c r="N27" s="2509"/>
      <c r="O27" s="2509"/>
      <c r="P27" s="2509"/>
      <c r="Q27" s="2509"/>
      <c r="R27" s="2509"/>
      <c r="S27" s="2509"/>
    </row>
    <row r="28" spans="1:22" s="2489" customFormat="1">
      <c r="D28" s="2490"/>
      <c r="E28" s="2490"/>
      <c r="F28" s="2510"/>
      <c r="G28" s="1334"/>
      <c r="H28" s="1334"/>
      <c r="K28" s="2511"/>
      <c r="L28" s="2509"/>
      <c r="M28" s="2509"/>
      <c r="N28" s="2509"/>
      <c r="O28" s="2509"/>
      <c r="P28" s="2509"/>
      <c r="Q28" s="2509"/>
      <c r="R28" s="2509"/>
      <c r="S28" s="2509"/>
      <c r="T28" s="2490"/>
      <c r="U28" s="2490"/>
      <c r="V28" s="2490"/>
    </row>
    <row r="29" spans="1:22" s="2489" customFormat="1">
      <c r="F29" s="2510"/>
      <c r="G29" s="1334"/>
      <c r="H29" s="1334"/>
      <c r="K29" s="2511"/>
      <c r="L29" s="2509"/>
      <c r="M29" s="2509"/>
      <c r="N29" s="2509"/>
      <c r="O29" s="2509"/>
      <c r="P29" s="2509"/>
      <c r="Q29" s="2509"/>
      <c r="R29" s="2509"/>
      <c r="S29" s="2509"/>
      <c r="T29" s="2490"/>
      <c r="U29" s="2490"/>
      <c r="V29" s="2490"/>
    </row>
    <row r="30" spans="1:22" s="2489" customFormat="1">
      <c r="F30" s="2510"/>
      <c r="G30" s="1334"/>
      <c r="H30" s="1334"/>
      <c r="K30" s="2511"/>
      <c r="L30" s="2509"/>
      <c r="M30" s="2509"/>
      <c r="N30" s="2509"/>
      <c r="O30" s="2509"/>
      <c r="P30" s="2509"/>
      <c r="Q30" s="2509"/>
      <c r="R30" s="2509"/>
      <c r="S30" s="2509"/>
      <c r="T30" s="2490"/>
      <c r="U30" s="2490"/>
      <c r="V30" s="2490"/>
    </row>
    <row r="31" spans="1:22" s="2489" customFormat="1">
      <c r="F31" s="2510"/>
      <c r="G31" s="2510"/>
      <c r="H31" s="2510"/>
      <c r="K31" s="2512"/>
      <c r="L31" s="2509"/>
      <c r="M31" s="2509"/>
      <c r="N31" s="2509"/>
      <c r="O31" s="2509"/>
      <c r="P31" s="2509"/>
      <c r="Q31" s="2509"/>
      <c r="R31" s="2509"/>
      <c r="S31" s="2509"/>
      <c r="T31" s="2490"/>
      <c r="U31" s="2490"/>
      <c r="V31" s="2490"/>
    </row>
    <row r="32" spans="1:22" s="2489" customFormat="1" ht="15">
      <c r="F32" s="2510"/>
      <c r="G32" s="2510"/>
      <c r="H32" s="2510"/>
      <c r="K32" s="2513"/>
      <c r="L32" s="2509"/>
      <c r="M32" s="2509"/>
      <c r="N32" s="2509"/>
      <c r="O32" s="2509"/>
      <c r="P32" s="2509"/>
      <c r="Q32" s="2509"/>
      <c r="R32" s="2509"/>
      <c r="S32" s="2509"/>
      <c r="T32" s="2490"/>
      <c r="U32" s="2490"/>
      <c r="V32" s="2490"/>
    </row>
    <row r="33" spans="1:23" s="2489" customFormat="1">
      <c r="C33" s="2514"/>
      <c r="D33" s="2514"/>
      <c r="E33" s="2515"/>
      <c r="F33" s="2510"/>
      <c r="G33" s="2510"/>
      <c r="H33" s="2510"/>
      <c r="L33" s="2490"/>
      <c r="M33" s="2490"/>
      <c r="N33" s="2490"/>
      <c r="O33" s="2490"/>
      <c r="P33" s="2490"/>
      <c r="Q33" s="2490"/>
      <c r="R33" s="2490"/>
      <c r="S33" s="2490"/>
      <c r="T33" s="2490"/>
      <c r="U33" s="2490"/>
      <c r="V33" s="2490"/>
    </row>
    <row r="34" spans="1:23" s="2489" customFormat="1">
      <c r="C34" s="2479"/>
      <c r="D34" s="2501"/>
      <c r="E34" s="2501"/>
      <c r="F34" s="2500"/>
      <c r="G34" s="2500"/>
      <c r="H34" s="2500"/>
      <c r="L34" s="2490"/>
      <c r="M34" s="2490"/>
      <c r="N34" s="2490"/>
      <c r="O34" s="2490"/>
      <c r="P34" s="2490"/>
      <c r="Q34" s="2490"/>
      <c r="R34" s="2490"/>
      <c r="S34" s="2490"/>
      <c r="T34" s="2490"/>
      <c r="U34" s="2490"/>
      <c r="V34" s="2490"/>
    </row>
    <row r="35" spans="1:23" s="2489" customFormat="1">
      <c r="H35" s="2490"/>
      <c r="I35" s="2490"/>
      <c r="J35" s="2490"/>
      <c r="K35" s="2486"/>
      <c r="L35" s="2487"/>
      <c r="M35" s="2487"/>
      <c r="N35" s="2487"/>
      <c r="O35" s="2487"/>
      <c r="P35" s="2490"/>
      <c r="Q35" s="2490"/>
      <c r="R35" s="2490"/>
      <c r="S35" s="2490"/>
      <c r="T35" s="2490"/>
      <c r="U35" s="2490"/>
      <c r="V35" s="2490"/>
    </row>
    <row r="36" spans="1:23" s="2489" customFormat="1" ht="18">
      <c r="A36" s="2504"/>
      <c r="B36" s="2505"/>
      <c r="C36" s="2505"/>
      <c r="D36" s="2505"/>
      <c r="E36" s="2505"/>
      <c r="F36" s="2505"/>
      <c r="G36" s="2505"/>
      <c r="H36" s="2505"/>
      <c r="I36" s="2505"/>
      <c r="J36" s="2505"/>
      <c r="K36" s="2505"/>
      <c r="L36" s="2505"/>
      <c r="M36" s="2505"/>
      <c r="N36" s="2505"/>
      <c r="O36" s="2505"/>
      <c r="P36" s="2505"/>
      <c r="Q36" s="2505"/>
      <c r="R36" s="2505"/>
      <c r="S36" s="2490"/>
      <c r="T36" s="2490"/>
      <c r="U36" s="2490"/>
      <c r="V36" s="2490"/>
    </row>
    <row r="37" spans="1:23" s="2489" customFormat="1">
      <c r="C37" s="2486"/>
      <c r="D37" s="2486"/>
      <c r="E37" s="2494"/>
      <c r="F37" s="2494"/>
      <c r="G37" s="2517"/>
      <c r="H37" s="2494"/>
      <c r="I37" s="2490"/>
      <c r="J37" s="2490"/>
      <c r="L37" s="2490"/>
      <c r="M37" s="2490"/>
      <c r="N37" s="2480"/>
      <c r="O37" s="2480"/>
      <c r="P37" s="2480"/>
      <c r="Q37" s="2480"/>
      <c r="R37" s="2480"/>
      <c r="S37" s="2480"/>
      <c r="T37" s="2490"/>
      <c r="U37" s="2490"/>
      <c r="V37" s="2490"/>
    </row>
    <row r="38" spans="1:23" s="2489" customFormat="1">
      <c r="A38" s="2490"/>
      <c r="B38" s="2490"/>
      <c r="C38" s="2486"/>
      <c r="D38" s="2494"/>
      <c r="E38" s="2494"/>
      <c r="F38" s="2494"/>
      <c r="G38" s="2494"/>
      <c r="H38" s="2494"/>
      <c r="K38" s="2490"/>
      <c r="L38" s="2478"/>
      <c r="M38" s="2506"/>
      <c r="N38" s="2506"/>
      <c r="O38" s="2506"/>
      <c r="P38" s="2506"/>
      <c r="Q38" s="2506"/>
      <c r="R38" s="2506"/>
      <c r="S38" s="2545"/>
      <c r="T38" s="2490"/>
      <c r="U38" s="2490"/>
      <c r="V38" s="2490"/>
      <c r="W38" s="2512"/>
    </row>
    <row r="39" spans="1:23" s="2489" customFormat="1">
      <c r="A39" s="2490"/>
      <c r="B39" s="2490"/>
      <c r="C39" s="2486"/>
      <c r="D39" s="2516"/>
      <c r="E39" s="2516"/>
      <c r="F39" s="2517"/>
      <c r="G39" s="2494"/>
      <c r="H39" s="2494"/>
      <c r="K39" s="2490"/>
      <c r="L39" s="2506"/>
      <c r="M39" s="2506"/>
      <c r="N39" s="2506"/>
      <c r="O39" s="2506"/>
      <c r="P39" s="2506"/>
      <c r="Q39" s="2506"/>
      <c r="R39" s="2506"/>
      <c r="S39" s="2478"/>
      <c r="T39" s="2490"/>
      <c r="U39" s="2490"/>
      <c r="V39" s="2490"/>
      <c r="W39" s="2512"/>
    </row>
    <row r="40" spans="1:23" s="2489" customFormat="1">
      <c r="A40" s="2490"/>
      <c r="B40" s="2490"/>
      <c r="C40" s="2486"/>
      <c r="D40" s="2486"/>
      <c r="E40" s="2486"/>
      <c r="F40" s="2494"/>
      <c r="G40" s="2508"/>
      <c r="H40" s="2508"/>
      <c r="I40" s="2508"/>
      <c r="J40" s="2508"/>
      <c r="K40" s="2490"/>
      <c r="L40" s="2507"/>
      <c r="M40" s="2507"/>
      <c r="N40" s="2507"/>
      <c r="O40" s="2507"/>
      <c r="P40" s="2507"/>
      <c r="Q40" s="2507"/>
      <c r="R40" s="2507"/>
      <c r="S40" s="2507"/>
      <c r="T40" s="2490"/>
      <c r="U40" s="2490"/>
      <c r="V40" s="2490"/>
      <c r="W40" s="2512"/>
    </row>
    <row r="41" spans="1:23" s="2489" customFormat="1" ht="14.25" customHeight="1">
      <c r="A41" s="2490"/>
      <c r="B41" s="2490"/>
      <c r="C41" s="2514"/>
      <c r="D41" s="2514"/>
      <c r="E41" s="2515"/>
      <c r="F41" s="2518"/>
      <c r="G41" s="2510"/>
      <c r="H41" s="2510"/>
      <c r="I41" s="2510"/>
      <c r="J41" s="2519"/>
      <c r="K41" s="2490"/>
      <c r="L41" s="2520"/>
      <c r="M41" s="2481"/>
      <c r="N41" s="2481"/>
      <c r="O41" s="2481"/>
      <c r="P41" s="2481"/>
      <c r="Q41" s="2481"/>
      <c r="R41" s="2481"/>
      <c r="S41" s="2481"/>
      <c r="T41" s="2521"/>
      <c r="U41" s="2490"/>
      <c r="V41" s="2490"/>
      <c r="W41" s="2512"/>
    </row>
    <row r="42" spans="1:23" s="2489" customFormat="1">
      <c r="A42" s="2490"/>
      <c r="B42" s="2490"/>
      <c r="C42" s="2514"/>
      <c r="D42" s="2514"/>
      <c r="E42" s="2515"/>
      <c r="F42" s="2518"/>
      <c r="G42" s="2510"/>
      <c r="H42" s="2510"/>
      <c r="I42" s="2510"/>
      <c r="J42" s="2482"/>
      <c r="K42" s="2490"/>
      <c r="L42" s="2481"/>
      <c r="M42" s="2481"/>
      <c r="N42" s="2481"/>
      <c r="O42" s="2481"/>
      <c r="P42" s="2481"/>
      <c r="Q42" s="2481"/>
      <c r="R42" s="2481"/>
      <c r="S42" s="2481"/>
      <c r="T42" s="2521"/>
      <c r="U42" s="2490"/>
      <c r="V42" s="2490"/>
      <c r="W42" s="2512"/>
    </row>
    <row r="43" spans="1:23" s="2489" customFormat="1">
      <c r="A43" s="2490"/>
      <c r="B43" s="2490"/>
      <c r="C43" s="2514"/>
      <c r="D43" s="2514"/>
      <c r="E43" s="2515"/>
      <c r="F43" s="2518"/>
      <c r="G43" s="2510"/>
      <c r="H43" s="2510"/>
      <c r="I43" s="2510"/>
      <c r="J43" s="2482"/>
      <c r="K43" s="2490"/>
      <c r="L43" s="2481"/>
      <c r="M43" s="2481"/>
      <c r="N43" s="2481"/>
      <c r="O43" s="2481"/>
      <c r="P43" s="2481"/>
      <c r="Q43" s="2481"/>
      <c r="R43" s="2481"/>
      <c r="S43" s="2481"/>
      <c r="T43" s="2521"/>
      <c r="U43" s="2490"/>
      <c r="V43" s="2490"/>
      <c r="W43" s="2512"/>
    </row>
    <row r="44" spans="1:23" s="2489" customFormat="1">
      <c r="A44" s="2490"/>
      <c r="B44" s="2490"/>
      <c r="C44" s="2514"/>
      <c r="D44" s="2514"/>
      <c r="E44" s="2515"/>
      <c r="F44" s="2518"/>
      <c r="G44" s="2510"/>
      <c r="H44" s="2510"/>
      <c r="I44" s="2510"/>
      <c r="J44" s="2482"/>
      <c r="K44" s="2490"/>
      <c r="L44" s="2481"/>
      <c r="M44" s="2481"/>
      <c r="N44" s="2481"/>
      <c r="O44" s="2481"/>
      <c r="P44" s="2481"/>
      <c r="Q44" s="2481"/>
      <c r="R44" s="2481"/>
      <c r="S44" s="2481"/>
      <c r="T44" s="2521"/>
      <c r="U44" s="2490"/>
      <c r="V44" s="2490"/>
      <c r="W44" s="2512"/>
    </row>
    <row r="45" spans="1:23" s="2489" customFormat="1">
      <c r="A45" s="2490"/>
      <c r="B45" s="2490"/>
      <c r="C45" s="2514"/>
      <c r="D45" s="2514"/>
      <c r="E45" s="2515"/>
      <c r="F45" s="2518"/>
      <c r="G45" s="2510"/>
      <c r="H45" s="2510"/>
      <c r="I45" s="2510"/>
      <c r="J45" s="2482"/>
      <c r="K45" s="2490"/>
      <c r="L45" s="2481"/>
      <c r="M45" s="2481"/>
      <c r="N45" s="2481"/>
      <c r="O45" s="2481"/>
      <c r="P45" s="2481"/>
      <c r="Q45" s="2481"/>
      <c r="R45" s="2481"/>
      <c r="S45" s="2481"/>
      <c r="T45" s="2521"/>
      <c r="U45" s="2490"/>
      <c r="V45" s="2490"/>
      <c r="W45" s="2512"/>
    </row>
    <row r="46" spans="1:23" s="2489" customFormat="1">
      <c r="A46" s="2490"/>
      <c r="B46" s="2490"/>
      <c r="C46" s="2514"/>
      <c r="D46" s="2514"/>
      <c r="E46" s="2515"/>
      <c r="F46" s="2518"/>
      <c r="G46" s="2510"/>
      <c r="H46" s="2510"/>
      <c r="I46" s="2510"/>
      <c r="J46" s="2482"/>
      <c r="K46" s="2490"/>
      <c r="L46" s="2481"/>
      <c r="M46" s="2481"/>
      <c r="N46" s="2481"/>
      <c r="O46" s="2481"/>
      <c r="P46" s="2481"/>
      <c r="Q46" s="2481"/>
      <c r="R46" s="2481"/>
      <c r="S46" s="2481"/>
      <c r="T46" s="2521"/>
      <c r="U46" s="2490"/>
      <c r="V46" s="2490"/>
      <c r="W46" s="2512"/>
    </row>
    <row r="47" spans="1:23" s="2489" customFormat="1">
      <c r="A47" s="2490"/>
      <c r="B47" s="2490"/>
      <c r="C47" s="2514"/>
      <c r="D47" s="2514"/>
      <c r="E47" s="2515"/>
      <c r="F47" s="2518"/>
      <c r="G47" s="2510"/>
      <c r="H47" s="2510"/>
      <c r="I47" s="2510"/>
      <c r="J47" s="2482"/>
      <c r="K47" s="2490"/>
      <c r="L47" s="2481"/>
      <c r="M47" s="2481"/>
      <c r="N47" s="2481"/>
      <c r="O47" s="2481"/>
      <c r="P47" s="2481"/>
      <c r="Q47" s="2481"/>
      <c r="R47" s="2481"/>
      <c r="S47" s="2481"/>
      <c r="T47" s="2521"/>
      <c r="U47" s="2490"/>
      <c r="V47" s="2490"/>
      <c r="W47" s="2512"/>
    </row>
    <row r="48" spans="1:23" s="2489" customFormat="1">
      <c r="A48" s="2490"/>
      <c r="B48" s="2490"/>
      <c r="C48" s="2514"/>
      <c r="D48" s="2514"/>
      <c r="E48" s="2515"/>
      <c r="F48" s="2518"/>
      <c r="G48" s="2510"/>
      <c r="H48" s="2510"/>
      <c r="I48" s="2510"/>
      <c r="J48" s="2482"/>
      <c r="K48" s="2490"/>
      <c r="L48" s="2481"/>
      <c r="M48" s="2481"/>
      <c r="N48" s="2481"/>
      <c r="O48" s="2481"/>
      <c r="P48" s="2481"/>
      <c r="Q48" s="2481"/>
      <c r="R48" s="2481"/>
      <c r="S48" s="2481"/>
      <c r="T48" s="2521"/>
      <c r="U48" s="2490"/>
      <c r="V48" s="2490"/>
      <c r="W48" s="2512"/>
    </row>
    <row r="49" spans="1:23" s="2489" customFormat="1">
      <c r="A49" s="2490"/>
      <c r="B49" s="2490"/>
      <c r="C49" s="2514"/>
      <c r="D49" s="2514"/>
      <c r="E49" s="2515"/>
      <c r="F49" s="2518"/>
      <c r="G49" s="2510"/>
      <c r="H49" s="2510"/>
      <c r="I49" s="2510"/>
      <c r="J49" s="2482"/>
      <c r="K49" s="2490"/>
      <c r="L49" s="2481"/>
      <c r="M49" s="2481"/>
      <c r="N49" s="2481"/>
      <c r="O49" s="2481"/>
      <c r="P49" s="2481"/>
      <c r="Q49" s="2481"/>
      <c r="R49" s="2481"/>
      <c r="S49" s="2481"/>
      <c r="T49" s="2521"/>
      <c r="U49" s="2490"/>
      <c r="V49" s="2490"/>
      <c r="W49" s="2512"/>
    </row>
    <row r="50" spans="1:23" s="2489" customFormat="1">
      <c r="A50" s="2490"/>
      <c r="B50" s="2490"/>
      <c r="C50" s="2514"/>
      <c r="D50" s="2514"/>
      <c r="E50" s="2515"/>
      <c r="F50" s="2518"/>
      <c r="G50" s="2510"/>
      <c r="H50" s="2510"/>
      <c r="I50" s="2510"/>
      <c r="J50" s="2482"/>
      <c r="K50" s="2490"/>
      <c r="L50" s="2481"/>
      <c r="M50" s="2481"/>
      <c r="N50" s="2481"/>
      <c r="O50" s="2481"/>
      <c r="P50" s="2481"/>
      <c r="Q50" s="2481"/>
      <c r="R50" s="2481"/>
      <c r="S50" s="2481"/>
      <c r="T50" s="2521"/>
      <c r="U50" s="2490"/>
      <c r="V50" s="2490"/>
      <c r="W50" s="2512"/>
    </row>
    <row r="51" spans="1:23" s="2489" customFormat="1">
      <c r="A51" s="2490"/>
      <c r="B51" s="2490"/>
      <c r="C51" s="2514"/>
      <c r="D51" s="2514"/>
      <c r="E51" s="2515"/>
      <c r="F51" s="2518"/>
      <c r="G51" s="2510"/>
      <c r="H51" s="2510"/>
      <c r="I51" s="2510"/>
      <c r="J51" s="2482"/>
      <c r="K51" s="2490"/>
      <c r="L51" s="2481"/>
      <c r="M51" s="2481"/>
      <c r="N51" s="2481"/>
      <c r="O51" s="2481"/>
      <c r="P51" s="2481"/>
      <c r="Q51" s="2481"/>
      <c r="R51" s="2481"/>
      <c r="S51" s="2481"/>
      <c r="T51" s="2521"/>
      <c r="U51" s="2490"/>
      <c r="V51" s="2490"/>
      <c r="W51" s="2512"/>
    </row>
    <row r="52" spans="1:23" s="2489" customFormat="1" ht="18">
      <c r="A52" s="2490"/>
      <c r="B52" s="2490"/>
      <c r="C52" s="2479"/>
      <c r="D52" s="2479"/>
      <c r="E52" s="2501"/>
      <c r="J52" s="2505"/>
      <c r="K52" s="2490"/>
      <c r="L52" s="2490"/>
      <c r="M52" s="2490"/>
      <c r="N52" s="2490"/>
      <c r="O52" s="2490"/>
      <c r="P52" s="2490"/>
      <c r="Q52" s="2490"/>
      <c r="R52" s="2490"/>
      <c r="S52" s="2490"/>
      <c r="T52" s="2490"/>
      <c r="U52" s="2490"/>
      <c r="V52" s="2490"/>
      <c r="W52" s="2512"/>
    </row>
    <row r="53" spans="1:23" s="2489" customFormat="1" ht="18">
      <c r="J53" s="2505"/>
      <c r="K53" s="2490"/>
      <c r="L53" s="2487"/>
      <c r="M53" s="2487"/>
      <c r="N53" s="2487"/>
      <c r="O53" s="2487"/>
      <c r="P53" s="2487"/>
      <c r="Q53" s="2487"/>
      <c r="R53" s="2487"/>
      <c r="S53" s="2490"/>
      <c r="T53" s="2490"/>
      <c r="U53" s="2490"/>
      <c r="V53" s="2490"/>
      <c r="W53" s="2512"/>
    </row>
    <row r="54" spans="1:23" s="2489" customFormat="1" ht="18">
      <c r="A54" s="2504"/>
      <c r="B54" s="2505"/>
      <c r="C54" s="2505"/>
      <c r="D54" s="2505"/>
      <c r="E54" s="2505"/>
      <c r="F54" s="2505"/>
      <c r="G54" s="2505"/>
      <c r="H54" s="2505"/>
      <c r="I54" s="2505"/>
      <c r="J54" s="2505"/>
      <c r="K54" s="2505"/>
      <c r="L54" s="2505"/>
      <c r="M54" s="2505"/>
      <c r="N54" s="2505"/>
      <c r="O54" s="2505"/>
      <c r="P54" s="2505"/>
      <c r="Q54" s="2505"/>
      <c r="R54" s="2505"/>
      <c r="S54" s="2505"/>
      <c r="T54" s="2490"/>
      <c r="U54" s="2490"/>
      <c r="V54" s="2490"/>
      <c r="W54" s="2512"/>
    </row>
    <row r="55" spans="1:23" s="2489" customFormat="1">
      <c r="C55" s="2486"/>
      <c r="D55" s="2486"/>
      <c r="E55" s="2486"/>
      <c r="F55" s="2494"/>
      <c r="G55" s="2494"/>
      <c r="H55" s="2517"/>
      <c r="I55" s="2494"/>
      <c r="J55" s="2494"/>
      <c r="K55" s="2490"/>
      <c r="L55" s="2487"/>
      <c r="M55" s="2487"/>
      <c r="N55" s="2487"/>
      <c r="O55" s="2487"/>
      <c r="P55" s="2487"/>
      <c r="Q55" s="2487"/>
      <c r="R55" s="2487"/>
      <c r="S55" s="2490"/>
      <c r="T55" s="2490"/>
      <c r="U55" s="2490"/>
      <c r="V55" s="2490"/>
      <c r="W55" s="2512"/>
    </row>
    <row r="56" spans="1:23" s="2489" customFormat="1">
      <c r="A56" s="2490"/>
      <c r="B56" s="2490"/>
      <c r="C56" s="2486"/>
      <c r="D56" s="2516"/>
      <c r="E56" s="2494"/>
      <c r="F56" s="2494"/>
      <c r="G56" s="2494"/>
      <c r="H56" s="2494"/>
      <c r="K56" s="2490"/>
      <c r="L56" s="2478"/>
      <c r="M56" s="2506"/>
      <c r="N56" s="2506"/>
      <c r="O56" s="2506"/>
      <c r="P56" s="2506"/>
      <c r="Q56" s="2506"/>
      <c r="R56" s="2506"/>
      <c r="S56" s="2545"/>
      <c r="T56" s="2490"/>
      <c r="U56" s="2490"/>
      <c r="V56" s="2490"/>
      <c r="W56" s="2512"/>
    </row>
    <row r="57" spans="1:23" s="2489" customFormat="1">
      <c r="A57" s="2490"/>
      <c r="B57" s="2490"/>
      <c r="C57" s="2486"/>
      <c r="D57" s="2516"/>
      <c r="E57" s="2516"/>
      <c r="F57" s="2517"/>
      <c r="G57" s="2494"/>
      <c r="H57" s="2494"/>
      <c r="K57" s="2490"/>
      <c r="L57" s="2506"/>
      <c r="M57" s="2506"/>
      <c r="N57" s="2506"/>
      <c r="O57" s="2506"/>
      <c r="P57" s="2506"/>
      <c r="Q57" s="2506"/>
      <c r="R57" s="2506"/>
      <c r="S57" s="2478"/>
      <c r="T57" s="2490"/>
      <c r="U57" s="2490"/>
      <c r="V57" s="2490"/>
      <c r="W57" s="2512"/>
    </row>
    <row r="58" spans="1:23" s="2489" customFormat="1">
      <c r="A58" s="2490"/>
      <c r="B58" s="2490"/>
      <c r="C58" s="2486"/>
      <c r="D58" s="2486"/>
      <c r="E58" s="2486"/>
      <c r="F58" s="2494"/>
      <c r="G58" s="2508"/>
      <c r="H58" s="2508"/>
      <c r="I58" s="2508"/>
      <c r="J58" s="2508"/>
      <c r="K58" s="2490"/>
      <c r="L58" s="2507"/>
      <c r="M58" s="2507"/>
      <c r="N58" s="2507"/>
      <c r="O58" s="2507"/>
      <c r="P58" s="2507"/>
      <c r="Q58" s="2507"/>
      <c r="R58" s="2507"/>
      <c r="S58" s="2507"/>
      <c r="T58" s="2490"/>
      <c r="U58" s="2490"/>
      <c r="V58" s="2490"/>
      <c r="W58" s="2512"/>
    </row>
    <row r="59" spans="1:23" s="2489" customFormat="1">
      <c r="A59" s="2490"/>
      <c r="B59" s="2490"/>
      <c r="C59" s="2522"/>
      <c r="D59" s="2514"/>
      <c r="E59" s="2515"/>
      <c r="F59" s="2518"/>
      <c r="G59" s="2510"/>
      <c r="H59" s="2510"/>
      <c r="I59" s="2510"/>
      <c r="J59" s="2519"/>
      <c r="K59" s="2490"/>
      <c r="L59" s="2520"/>
      <c r="M59" s="2481"/>
      <c r="N59" s="2481"/>
      <c r="O59" s="2481"/>
      <c r="P59" s="2481"/>
      <c r="Q59" s="2481"/>
      <c r="R59" s="2481"/>
      <c r="S59" s="2481"/>
      <c r="T59" s="2521"/>
      <c r="U59" s="2490"/>
      <c r="V59" s="2490"/>
      <c r="W59" s="2512"/>
    </row>
    <row r="60" spans="1:23" s="2489" customFormat="1">
      <c r="A60" s="2490"/>
      <c r="B60" s="2490"/>
      <c r="C60" s="2514"/>
      <c r="D60" s="2514"/>
      <c r="E60" s="2515"/>
      <c r="F60" s="2518"/>
      <c r="G60" s="2510"/>
      <c r="H60" s="2510"/>
      <c r="I60" s="2510"/>
      <c r="J60" s="2482"/>
      <c r="K60" s="2490"/>
      <c r="L60" s="2481"/>
      <c r="M60" s="2481"/>
      <c r="N60" s="2481"/>
      <c r="O60" s="2481"/>
      <c r="P60" s="2481"/>
      <c r="Q60" s="2481"/>
      <c r="R60" s="2481"/>
      <c r="S60" s="2481"/>
      <c r="T60" s="2521"/>
      <c r="U60" s="2490"/>
      <c r="V60" s="2490"/>
      <c r="W60" s="2512"/>
    </row>
    <row r="61" spans="1:23" s="2489" customFormat="1">
      <c r="A61" s="2490"/>
      <c r="B61" s="2490"/>
      <c r="C61" s="2514"/>
      <c r="D61" s="2514"/>
      <c r="E61" s="2515"/>
      <c r="F61" s="2518"/>
      <c r="G61" s="2510"/>
      <c r="H61" s="2510"/>
      <c r="I61" s="2510"/>
      <c r="J61" s="2482"/>
      <c r="K61" s="2490"/>
      <c r="L61" s="2481"/>
      <c r="M61" s="2481"/>
      <c r="N61" s="2481"/>
      <c r="O61" s="2481"/>
      <c r="P61" s="2481"/>
      <c r="Q61" s="2481"/>
      <c r="R61" s="2481"/>
      <c r="S61" s="2481"/>
      <c r="T61" s="2521"/>
      <c r="U61" s="2490"/>
      <c r="V61" s="2490"/>
      <c r="W61" s="2512"/>
    </row>
    <row r="62" spans="1:23" s="2489" customFormat="1">
      <c r="A62" s="2490"/>
      <c r="B62" s="2490"/>
      <c r="C62" s="2514"/>
      <c r="D62" s="2514"/>
      <c r="E62" s="2515"/>
      <c r="F62" s="2518"/>
      <c r="G62" s="2510"/>
      <c r="H62" s="2510"/>
      <c r="I62" s="2510"/>
      <c r="J62" s="2482"/>
      <c r="K62" s="2490"/>
      <c r="L62" s="2481"/>
      <c r="M62" s="2481"/>
      <c r="N62" s="2481"/>
      <c r="O62" s="2481"/>
      <c r="P62" s="2481"/>
      <c r="Q62" s="2481"/>
      <c r="R62" s="2481"/>
      <c r="S62" s="2481"/>
      <c r="T62" s="2521"/>
      <c r="U62" s="2490"/>
      <c r="V62" s="2490"/>
      <c r="W62" s="2512"/>
    </row>
    <row r="63" spans="1:23" s="2489" customFormat="1">
      <c r="A63" s="2490"/>
      <c r="B63" s="2490"/>
      <c r="C63" s="2514"/>
      <c r="D63" s="2514"/>
      <c r="E63" s="2515"/>
      <c r="F63" s="2518"/>
      <c r="G63" s="2510"/>
      <c r="H63" s="2510"/>
      <c r="I63" s="2510"/>
      <c r="J63" s="2482"/>
      <c r="K63" s="2490"/>
      <c r="L63" s="2481"/>
      <c r="M63" s="2481"/>
      <c r="N63" s="2481"/>
      <c r="O63" s="2481"/>
      <c r="P63" s="2481"/>
      <c r="Q63" s="2481"/>
      <c r="R63" s="2481"/>
      <c r="S63" s="2481"/>
      <c r="T63" s="2521"/>
      <c r="U63" s="2490"/>
      <c r="V63" s="2490"/>
      <c r="W63" s="2512"/>
    </row>
    <row r="64" spans="1:23" s="2489" customFormat="1">
      <c r="A64" s="2490"/>
      <c r="B64" s="2490"/>
      <c r="C64" s="2514"/>
      <c r="D64" s="2514"/>
      <c r="E64" s="2515"/>
      <c r="F64" s="2518"/>
      <c r="G64" s="2510"/>
      <c r="H64" s="2510"/>
      <c r="I64" s="2510"/>
      <c r="J64" s="2482"/>
      <c r="K64" s="2490"/>
      <c r="L64" s="2481"/>
      <c r="M64" s="2481"/>
      <c r="N64" s="2481"/>
      <c r="O64" s="2481"/>
      <c r="P64" s="2481"/>
      <c r="Q64" s="2481"/>
      <c r="R64" s="2481"/>
      <c r="S64" s="2481"/>
      <c r="T64" s="2521"/>
      <c r="U64" s="2490"/>
      <c r="V64" s="2490"/>
      <c r="W64" s="2512"/>
    </row>
    <row r="65" spans="1:23" s="2489" customFormat="1">
      <c r="A65" s="2490"/>
      <c r="B65" s="2490"/>
      <c r="C65" s="2514"/>
      <c r="D65" s="2514"/>
      <c r="E65" s="2515"/>
      <c r="F65" s="2518"/>
      <c r="G65" s="2510"/>
      <c r="H65" s="2510"/>
      <c r="I65" s="2510"/>
      <c r="J65" s="2482"/>
      <c r="K65" s="2490"/>
      <c r="L65" s="2481"/>
      <c r="M65" s="2481"/>
      <c r="N65" s="2481"/>
      <c r="O65" s="2481"/>
      <c r="P65" s="2481"/>
      <c r="Q65" s="2481"/>
      <c r="R65" s="2481"/>
      <c r="S65" s="2481"/>
      <c r="T65" s="2521"/>
      <c r="U65" s="2490"/>
      <c r="V65" s="2490"/>
      <c r="W65" s="2512"/>
    </row>
    <row r="66" spans="1:23" s="2489" customFormat="1">
      <c r="A66" s="2490"/>
      <c r="B66" s="2490"/>
      <c r="C66" s="2514"/>
      <c r="D66" s="2514"/>
      <c r="E66" s="2515"/>
      <c r="F66" s="2518"/>
      <c r="G66" s="2510"/>
      <c r="H66" s="2510"/>
      <c r="I66" s="2510"/>
      <c r="J66" s="2482"/>
      <c r="K66" s="2490"/>
      <c r="L66" s="2481"/>
      <c r="M66" s="2481"/>
      <c r="N66" s="2481"/>
      <c r="O66" s="2481"/>
      <c r="P66" s="2481"/>
      <c r="Q66" s="2481"/>
      <c r="R66" s="2481"/>
      <c r="S66" s="2481"/>
      <c r="T66" s="2521"/>
      <c r="U66" s="2490"/>
      <c r="V66" s="2490"/>
      <c r="W66" s="2512"/>
    </row>
    <row r="67" spans="1:23" s="2489" customFormat="1">
      <c r="A67" s="2490"/>
      <c r="B67" s="2490"/>
      <c r="C67" s="2514"/>
      <c r="D67" s="2514"/>
      <c r="E67" s="2515"/>
      <c r="F67" s="2518"/>
      <c r="G67" s="2510"/>
      <c r="H67" s="2510"/>
      <c r="I67" s="2510"/>
      <c r="J67" s="2482"/>
      <c r="K67" s="2490"/>
      <c r="L67" s="2481"/>
      <c r="M67" s="2481"/>
      <c r="N67" s="2481"/>
      <c r="O67" s="2481"/>
      <c r="P67" s="2481"/>
      <c r="Q67" s="2481"/>
      <c r="R67" s="2481"/>
      <c r="S67" s="2481"/>
      <c r="T67" s="2521"/>
      <c r="U67" s="2490"/>
      <c r="V67" s="2490"/>
      <c r="W67" s="2512"/>
    </row>
    <row r="68" spans="1:23" s="2489" customFormat="1">
      <c r="A68" s="2490"/>
      <c r="B68" s="2490"/>
      <c r="C68" s="2514"/>
      <c r="D68" s="2514"/>
      <c r="E68" s="2515"/>
      <c r="F68" s="2518"/>
      <c r="G68" s="2510"/>
      <c r="H68" s="2510"/>
      <c r="I68" s="2510"/>
      <c r="J68" s="2482"/>
      <c r="K68" s="2490"/>
      <c r="L68" s="2481"/>
      <c r="M68" s="2481"/>
      <c r="N68" s="2481"/>
      <c r="O68" s="2481"/>
      <c r="P68" s="2481"/>
      <c r="Q68" s="2481"/>
      <c r="R68" s="2481"/>
      <c r="S68" s="2481"/>
      <c r="T68" s="2521"/>
      <c r="U68" s="2490"/>
      <c r="V68" s="2490"/>
      <c r="W68" s="2512"/>
    </row>
    <row r="69" spans="1:23" s="2489" customFormat="1">
      <c r="A69" s="2490"/>
      <c r="B69" s="2490"/>
      <c r="C69" s="2514"/>
      <c r="D69" s="2514"/>
      <c r="E69" s="2515"/>
      <c r="F69" s="2518"/>
      <c r="G69" s="2510"/>
      <c r="H69" s="2510"/>
      <c r="I69" s="2510"/>
      <c r="J69" s="2482"/>
      <c r="K69" s="2490"/>
      <c r="L69" s="2481"/>
      <c r="M69" s="2481"/>
      <c r="N69" s="2481"/>
      <c r="O69" s="2481"/>
      <c r="P69" s="2481"/>
      <c r="Q69" s="2481"/>
      <c r="R69" s="2481"/>
      <c r="S69" s="2481"/>
      <c r="T69" s="2521"/>
      <c r="U69" s="2490"/>
      <c r="V69" s="2490"/>
      <c r="W69" s="2512"/>
    </row>
    <row r="70" spans="1:23" s="2489" customFormat="1" ht="18">
      <c r="A70" s="2490"/>
      <c r="B70" s="2490"/>
      <c r="C70" s="2479"/>
      <c r="D70" s="2479"/>
      <c r="E70" s="2501"/>
      <c r="G70" s="2500"/>
      <c r="H70" s="2500"/>
      <c r="I70" s="2500"/>
      <c r="J70" s="2505"/>
      <c r="K70" s="2490"/>
      <c r="L70" s="2523"/>
      <c r="M70" s="2523"/>
      <c r="N70" s="2523"/>
      <c r="O70" s="2523"/>
      <c r="P70" s="2523"/>
      <c r="Q70" s="2523"/>
      <c r="R70" s="2523"/>
      <c r="S70" s="2523"/>
      <c r="T70" s="2490"/>
      <c r="U70" s="2490"/>
      <c r="V70" s="2490"/>
      <c r="W70" s="2512"/>
    </row>
    <row r="71" spans="1:23" s="2489" customFormat="1">
      <c r="K71" s="2490"/>
      <c r="L71" s="2487"/>
      <c r="M71" s="2487"/>
      <c r="N71" s="2487"/>
      <c r="O71" s="2487"/>
      <c r="P71" s="2487"/>
      <c r="Q71" s="2487"/>
      <c r="R71" s="2487"/>
      <c r="S71" s="2490"/>
      <c r="T71" s="2490"/>
      <c r="U71" s="2490"/>
      <c r="V71" s="2490"/>
      <c r="W71" s="2512"/>
    </row>
    <row r="72" spans="1:23" s="2489" customFormat="1" ht="18">
      <c r="A72" s="2504"/>
      <c r="B72" s="2505"/>
      <c r="C72" s="2505"/>
      <c r="D72" s="2505"/>
      <c r="E72" s="2505"/>
      <c r="F72" s="2505"/>
      <c r="G72" s="2505"/>
      <c r="H72" s="2505"/>
      <c r="I72" s="2505"/>
      <c r="J72" s="2505"/>
      <c r="K72" s="2505"/>
      <c r="L72" s="2505"/>
      <c r="M72" s="2505"/>
      <c r="N72" s="2505"/>
      <c r="O72" s="2505"/>
      <c r="P72" s="2505"/>
      <c r="Q72" s="2505"/>
      <c r="R72" s="2505"/>
      <c r="S72" s="2505"/>
      <c r="T72" s="2490"/>
      <c r="U72" s="2490"/>
      <c r="V72" s="2490"/>
      <c r="W72" s="2512"/>
    </row>
    <row r="73" spans="1:23" s="2489" customFormat="1">
      <c r="C73" s="2486"/>
      <c r="D73" s="2486"/>
      <c r="E73" s="2486"/>
      <c r="F73" s="2494"/>
      <c r="G73" s="2494"/>
      <c r="H73" s="2517"/>
      <c r="I73" s="2494"/>
      <c r="J73" s="2494"/>
      <c r="K73" s="2490"/>
      <c r="L73" s="2487"/>
      <c r="M73" s="2487"/>
      <c r="N73" s="2487"/>
      <c r="O73" s="2487"/>
      <c r="P73" s="2487"/>
      <c r="Q73" s="2487"/>
      <c r="R73" s="2487"/>
      <c r="S73" s="2490"/>
      <c r="T73" s="2490"/>
      <c r="U73" s="2490"/>
      <c r="V73" s="2490"/>
      <c r="W73" s="2512"/>
    </row>
    <row r="74" spans="1:23" s="2489" customFormat="1">
      <c r="A74" s="2490"/>
      <c r="B74" s="2490"/>
      <c r="C74" s="2486"/>
      <c r="D74" s="2516"/>
      <c r="E74" s="2494"/>
      <c r="F74" s="2494"/>
      <c r="G74" s="2494"/>
      <c r="H74" s="2494"/>
      <c r="K74" s="2490"/>
      <c r="L74" s="2478"/>
      <c r="M74" s="2506"/>
      <c r="N74" s="2506"/>
      <c r="O74" s="2506"/>
      <c r="P74" s="2506"/>
      <c r="Q74" s="2506"/>
      <c r="R74" s="2506"/>
      <c r="S74" s="2545"/>
      <c r="T74" s="2490"/>
      <c r="U74" s="2490"/>
      <c r="V74" s="2490"/>
      <c r="W74" s="2512"/>
    </row>
    <row r="75" spans="1:23" s="2489" customFormat="1">
      <c r="A75" s="2490"/>
      <c r="B75" s="2490"/>
      <c r="C75" s="2486"/>
      <c r="D75" s="2516"/>
      <c r="E75" s="2516"/>
      <c r="F75" s="2517"/>
      <c r="G75" s="2494"/>
      <c r="H75" s="2494"/>
      <c r="K75" s="2490"/>
      <c r="L75" s="2506"/>
      <c r="M75" s="2506"/>
      <c r="N75" s="2506"/>
      <c r="O75" s="2506"/>
      <c r="P75" s="2506"/>
      <c r="Q75" s="2506"/>
      <c r="R75" s="2506"/>
      <c r="S75" s="2478"/>
      <c r="T75" s="2490"/>
      <c r="U75" s="2490"/>
      <c r="V75" s="2490"/>
      <c r="W75" s="2512"/>
    </row>
    <row r="76" spans="1:23" s="2489" customFormat="1">
      <c r="A76" s="2490"/>
      <c r="B76" s="2490"/>
      <c r="C76" s="2486"/>
      <c r="D76" s="2486"/>
      <c r="E76" s="2486"/>
      <c r="F76" s="2494"/>
      <c r="G76" s="2508"/>
      <c r="H76" s="2508"/>
      <c r="I76" s="2508"/>
      <c r="J76" s="2508"/>
      <c r="K76" s="2490"/>
      <c r="L76" s="2507"/>
      <c r="M76" s="2507"/>
      <c r="N76" s="2507"/>
      <c r="O76" s="2507"/>
      <c r="P76" s="2507"/>
      <c r="Q76" s="2507"/>
      <c r="R76" s="2507"/>
      <c r="S76" s="2507"/>
      <c r="T76" s="2490"/>
      <c r="U76" s="2490"/>
      <c r="V76" s="2490"/>
      <c r="W76" s="2512"/>
    </row>
    <row r="77" spans="1:23" s="2489" customFormat="1">
      <c r="A77" s="2490"/>
      <c r="B77" s="2490"/>
      <c r="C77" s="2514"/>
      <c r="D77" s="2514"/>
      <c r="E77" s="2515"/>
      <c r="F77" s="2518"/>
      <c r="G77" s="2510"/>
      <c r="H77" s="2510"/>
      <c r="I77" s="2510"/>
      <c r="J77" s="2519"/>
      <c r="K77" s="2490"/>
      <c r="L77" s="2520"/>
      <c r="M77" s="2481"/>
      <c r="N77" s="2481"/>
      <c r="O77" s="2481"/>
      <c r="P77" s="2481"/>
      <c r="Q77" s="2481"/>
      <c r="R77" s="2481"/>
      <c r="S77" s="2481"/>
      <c r="T77" s="2521"/>
      <c r="U77" s="2490"/>
      <c r="V77" s="2490"/>
      <c r="W77" s="2512"/>
    </row>
    <row r="78" spans="1:23" s="2489" customFormat="1">
      <c r="A78" s="2490"/>
      <c r="B78" s="2490"/>
      <c r="C78" s="2514"/>
      <c r="D78" s="2514"/>
      <c r="E78" s="2515"/>
      <c r="F78" s="2518"/>
      <c r="G78" s="2510"/>
      <c r="H78" s="2510"/>
      <c r="I78" s="2510"/>
      <c r="J78" s="2482"/>
      <c r="K78" s="2490"/>
      <c r="L78" s="2481"/>
      <c r="M78" s="2481"/>
      <c r="N78" s="2481"/>
      <c r="O78" s="2481"/>
      <c r="P78" s="2481"/>
      <c r="Q78" s="2481"/>
      <c r="R78" s="2481"/>
      <c r="S78" s="2481"/>
      <c r="T78" s="2521"/>
      <c r="U78" s="2490"/>
      <c r="V78" s="2490"/>
      <c r="W78" s="2512"/>
    </row>
    <row r="79" spans="1:23" s="2489" customFormat="1">
      <c r="A79" s="2490"/>
      <c r="B79" s="2490"/>
      <c r="C79" s="2514"/>
      <c r="D79" s="2514"/>
      <c r="E79" s="2515"/>
      <c r="F79" s="2518"/>
      <c r="G79" s="2510"/>
      <c r="H79" s="2510"/>
      <c r="I79" s="2510"/>
      <c r="J79" s="2482"/>
      <c r="K79" s="2490"/>
      <c r="L79" s="2481"/>
      <c r="M79" s="2481"/>
      <c r="N79" s="2481"/>
      <c r="O79" s="2481"/>
      <c r="P79" s="2481"/>
      <c r="Q79" s="2481"/>
      <c r="R79" s="2481"/>
      <c r="S79" s="2481"/>
      <c r="T79" s="2521"/>
      <c r="U79" s="2490"/>
      <c r="V79" s="2490"/>
      <c r="W79" s="2512"/>
    </row>
    <row r="80" spans="1:23" s="2489" customFormat="1">
      <c r="A80" s="2490"/>
      <c r="B80" s="2490"/>
      <c r="C80" s="2514"/>
      <c r="D80" s="2514"/>
      <c r="E80" s="2515"/>
      <c r="F80" s="2518"/>
      <c r="G80" s="2510"/>
      <c r="H80" s="2510"/>
      <c r="I80" s="2510"/>
      <c r="J80" s="2482"/>
      <c r="K80" s="2490"/>
      <c r="L80" s="2481"/>
      <c r="M80" s="2481"/>
      <c r="N80" s="2481"/>
      <c r="O80" s="2481"/>
      <c r="P80" s="2481"/>
      <c r="Q80" s="2481"/>
      <c r="R80" s="2481"/>
      <c r="S80" s="2481"/>
      <c r="T80" s="2521"/>
      <c r="U80" s="2490"/>
      <c r="V80" s="2490"/>
      <c r="W80" s="2512"/>
    </row>
    <row r="81" spans="1:23" s="2489" customFormat="1">
      <c r="A81" s="2490"/>
      <c r="B81" s="2490"/>
      <c r="C81" s="2514"/>
      <c r="D81" s="2514"/>
      <c r="E81" s="2515"/>
      <c r="F81" s="2518"/>
      <c r="G81" s="2510"/>
      <c r="H81" s="2510"/>
      <c r="I81" s="2510"/>
      <c r="J81" s="2482"/>
      <c r="K81" s="2490"/>
      <c r="L81" s="2481"/>
      <c r="M81" s="2481"/>
      <c r="N81" s="2481"/>
      <c r="O81" s="2481"/>
      <c r="P81" s="2481"/>
      <c r="Q81" s="2481"/>
      <c r="R81" s="2481"/>
      <c r="S81" s="2481"/>
      <c r="T81" s="2521"/>
      <c r="U81" s="2490"/>
      <c r="V81" s="2490"/>
      <c r="W81" s="2512"/>
    </row>
    <row r="82" spans="1:23" s="2489" customFormat="1">
      <c r="A82" s="2490"/>
      <c r="B82" s="2490"/>
      <c r="C82" s="2514"/>
      <c r="D82" s="2514"/>
      <c r="E82" s="2515"/>
      <c r="F82" s="2518"/>
      <c r="G82" s="2510"/>
      <c r="H82" s="2510"/>
      <c r="I82" s="2510"/>
      <c r="J82" s="2482"/>
      <c r="K82" s="2490"/>
      <c r="L82" s="2481"/>
      <c r="M82" s="2481"/>
      <c r="N82" s="2481"/>
      <c r="O82" s="2481"/>
      <c r="P82" s="2481"/>
      <c r="Q82" s="2481"/>
      <c r="R82" s="2481"/>
      <c r="S82" s="2481"/>
      <c r="T82" s="2521"/>
      <c r="U82" s="2490"/>
      <c r="V82" s="2490"/>
      <c r="W82" s="2512"/>
    </row>
    <row r="83" spans="1:23" s="2489" customFormat="1">
      <c r="A83" s="2490"/>
      <c r="B83" s="2490"/>
      <c r="C83" s="2514"/>
      <c r="D83" s="2514"/>
      <c r="E83" s="2515"/>
      <c r="F83" s="2518"/>
      <c r="G83" s="2510"/>
      <c r="H83" s="2510"/>
      <c r="I83" s="2510"/>
      <c r="J83" s="2482"/>
      <c r="K83" s="2490"/>
      <c r="L83" s="2481"/>
      <c r="M83" s="2481"/>
      <c r="N83" s="2481"/>
      <c r="O83" s="2481"/>
      <c r="P83" s="2481"/>
      <c r="Q83" s="2481"/>
      <c r="R83" s="2481"/>
      <c r="S83" s="2481"/>
      <c r="T83" s="2521"/>
      <c r="U83" s="2490"/>
      <c r="V83" s="2490"/>
      <c r="W83" s="2512"/>
    </row>
    <row r="84" spans="1:23" s="2489" customFormat="1">
      <c r="A84" s="2490"/>
      <c r="B84" s="2490"/>
      <c r="C84" s="2514"/>
      <c r="D84" s="2514"/>
      <c r="E84" s="2515"/>
      <c r="F84" s="2518"/>
      <c r="G84" s="2510"/>
      <c r="H84" s="2510"/>
      <c r="I84" s="2510"/>
      <c r="J84" s="2482"/>
      <c r="K84" s="2490"/>
      <c r="L84" s="2481"/>
      <c r="M84" s="2481"/>
      <c r="N84" s="2481"/>
      <c r="O84" s="2481"/>
      <c r="P84" s="2481"/>
      <c r="Q84" s="2481"/>
      <c r="R84" s="2481"/>
      <c r="S84" s="2481"/>
      <c r="T84" s="2521"/>
      <c r="U84" s="2490"/>
      <c r="V84" s="2490"/>
      <c r="W84" s="2512"/>
    </row>
    <row r="85" spans="1:23" s="2489" customFormat="1">
      <c r="A85" s="2490"/>
      <c r="B85" s="2490"/>
      <c r="C85" s="2514"/>
      <c r="D85" s="2514"/>
      <c r="E85" s="2515"/>
      <c r="F85" s="2518"/>
      <c r="G85" s="2510"/>
      <c r="H85" s="2510"/>
      <c r="I85" s="2510"/>
      <c r="J85" s="2482"/>
      <c r="K85" s="2490"/>
      <c r="L85" s="2481"/>
      <c r="M85" s="2481"/>
      <c r="N85" s="2481"/>
      <c r="O85" s="2481"/>
      <c r="P85" s="2481"/>
      <c r="Q85" s="2481"/>
      <c r="R85" s="2481"/>
      <c r="S85" s="2481"/>
      <c r="T85" s="2521"/>
      <c r="U85" s="2490"/>
      <c r="V85" s="2490"/>
      <c r="W85" s="2512"/>
    </row>
    <row r="86" spans="1:23" s="2489" customFormat="1">
      <c r="A86" s="2490"/>
      <c r="B86" s="2490"/>
      <c r="C86" s="2514"/>
      <c r="D86" s="2514"/>
      <c r="E86" s="2515"/>
      <c r="F86" s="2518"/>
      <c r="G86" s="2510"/>
      <c r="H86" s="2510"/>
      <c r="I86" s="2510"/>
      <c r="J86" s="2482"/>
      <c r="K86" s="2490"/>
      <c r="L86" s="2481"/>
      <c r="M86" s="2481"/>
      <c r="N86" s="2481"/>
      <c r="O86" s="2481"/>
      <c r="P86" s="2481"/>
      <c r="Q86" s="2481"/>
      <c r="R86" s="2481"/>
      <c r="S86" s="2481"/>
      <c r="T86" s="2521"/>
      <c r="U86" s="2490"/>
      <c r="V86" s="2490"/>
      <c r="W86" s="2512"/>
    </row>
    <row r="87" spans="1:23" s="2489" customFormat="1">
      <c r="A87" s="2490"/>
      <c r="B87" s="2490"/>
      <c r="C87" s="2514"/>
      <c r="D87" s="2514"/>
      <c r="E87" s="2515"/>
      <c r="F87" s="2518"/>
      <c r="G87" s="2510"/>
      <c r="H87" s="2510"/>
      <c r="I87" s="2510"/>
      <c r="J87" s="2482"/>
      <c r="K87" s="2490"/>
      <c r="L87" s="2481"/>
      <c r="M87" s="2481"/>
      <c r="N87" s="2481"/>
      <c r="O87" s="2481"/>
      <c r="P87" s="2481"/>
      <c r="Q87" s="2481"/>
      <c r="R87" s="2481"/>
      <c r="S87" s="2481"/>
      <c r="T87" s="2521"/>
      <c r="U87" s="2490"/>
      <c r="V87" s="2490"/>
      <c r="W87" s="2512"/>
    </row>
    <row r="88" spans="1:23" s="2489" customFormat="1" ht="18">
      <c r="A88" s="2490"/>
      <c r="B88" s="2490"/>
      <c r="C88" s="2479"/>
      <c r="D88" s="2479"/>
      <c r="E88" s="2501"/>
      <c r="G88" s="2500"/>
      <c r="H88" s="2500"/>
      <c r="I88" s="2500"/>
      <c r="J88" s="2505"/>
      <c r="K88" s="2490"/>
      <c r="L88" s="2523"/>
      <c r="M88" s="2523"/>
      <c r="N88" s="2523"/>
      <c r="O88" s="2523"/>
      <c r="P88" s="2523"/>
      <c r="Q88" s="2523"/>
      <c r="R88" s="2523"/>
      <c r="S88" s="2523"/>
      <c r="T88" s="2490"/>
      <c r="U88" s="2490"/>
      <c r="V88" s="2490"/>
      <c r="W88" s="2512"/>
    </row>
    <row r="89" spans="1:23" s="2489" customFormat="1" ht="18">
      <c r="H89" s="2524"/>
      <c r="I89" s="2490"/>
      <c r="J89" s="2505"/>
      <c r="K89" s="2486"/>
      <c r="L89" s="2525"/>
      <c r="M89" s="2525"/>
      <c r="N89" s="2525"/>
      <c r="O89" s="2525"/>
      <c r="P89" s="2512"/>
      <c r="Q89" s="2512"/>
      <c r="R89" s="2512"/>
      <c r="S89" s="2512"/>
      <c r="T89" s="2512"/>
      <c r="U89" s="2512"/>
      <c r="V89" s="2512"/>
      <c r="W89" s="2512"/>
    </row>
    <row r="90" spans="1:23" s="2489" customFormat="1" ht="18">
      <c r="A90" s="2504"/>
      <c r="B90" s="2505"/>
      <c r="C90" s="2505"/>
      <c r="D90" s="2505"/>
      <c r="E90" s="2505"/>
      <c r="F90" s="2505"/>
      <c r="G90" s="2505"/>
      <c r="H90" s="2505"/>
      <c r="I90" s="2505"/>
      <c r="J90" s="2505"/>
      <c r="K90" s="2505"/>
      <c r="L90" s="2526"/>
      <c r="M90" s="2526"/>
      <c r="N90" s="2526"/>
      <c r="O90" s="2526"/>
      <c r="P90" s="2526"/>
      <c r="Q90" s="2526"/>
      <c r="R90" s="2526"/>
      <c r="S90" s="2512"/>
      <c r="T90" s="2512"/>
      <c r="U90" s="2512"/>
      <c r="V90" s="2512"/>
      <c r="W90" s="2512"/>
    </row>
    <row r="91" spans="1:23" s="2489" customFormat="1" ht="44.25" customHeight="1">
      <c r="A91" s="2490"/>
      <c r="B91" s="2490"/>
      <c r="C91" s="2487"/>
      <c r="D91" s="2487"/>
      <c r="E91" s="2527"/>
      <c r="F91" s="2527"/>
      <c r="G91" s="2527"/>
      <c r="H91" s="2527"/>
      <c r="J91" s="2490"/>
      <c r="K91" s="2486"/>
      <c r="L91" s="2525"/>
      <c r="M91" s="2525"/>
      <c r="N91" s="2525"/>
      <c r="O91" s="2525"/>
      <c r="P91" s="2512"/>
      <c r="Q91" s="2512"/>
      <c r="R91" s="2512"/>
      <c r="S91" s="2512"/>
      <c r="T91" s="2512"/>
      <c r="U91" s="2512"/>
      <c r="V91" s="2512"/>
      <c r="W91" s="2512"/>
    </row>
    <row r="92" spans="1:23" s="2489" customFormat="1">
      <c r="A92" s="2490"/>
      <c r="B92" s="2490"/>
      <c r="C92" s="2487"/>
      <c r="D92" s="2487"/>
      <c r="E92" s="2507"/>
      <c r="F92" s="2507"/>
      <c r="G92" s="2507"/>
      <c r="H92" s="2507"/>
      <c r="I92" s="2517"/>
      <c r="J92" s="2490"/>
      <c r="K92" s="2486"/>
      <c r="L92" s="2525"/>
      <c r="M92" s="2525"/>
      <c r="N92" s="2525"/>
      <c r="O92" s="2525"/>
      <c r="P92" s="2512"/>
      <c r="Q92" s="2512"/>
      <c r="R92" s="2512"/>
      <c r="S92" s="2512"/>
      <c r="T92" s="2512"/>
      <c r="U92" s="2512"/>
      <c r="V92" s="2512"/>
      <c r="W92" s="2512"/>
    </row>
    <row r="93" spans="1:23" s="2489" customFormat="1">
      <c r="A93" s="2490"/>
      <c r="B93" s="2490"/>
      <c r="C93" s="2514"/>
      <c r="D93" s="2515"/>
      <c r="E93" s="2510"/>
      <c r="F93" s="2510"/>
      <c r="G93" s="2510"/>
      <c r="H93" s="2528"/>
      <c r="I93" s="2483"/>
      <c r="J93" s="2490"/>
      <c r="K93" s="2486"/>
      <c r="L93" s="2525"/>
      <c r="M93" s="2525"/>
      <c r="N93" s="2525"/>
      <c r="O93" s="2525"/>
      <c r="P93" s="2512"/>
      <c r="Q93" s="2512"/>
      <c r="R93" s="2512"/>
      <c r="S93" s="2512"/>
      <c r="T93" s="2512"/>
      <c r="U93" s="2512"/>
      <c r="V93" s="2512"/>
      <c r="W93" s="2512"/>
    </row>
    <row r="94" spans="1:23" s="2489" customFormat="1">
      <c r="A94" s="2490"/>
      <c r="B94" s="2490"/>
      <c r="C94" s="2514"/>
      <c r="D94" s="2515"/>
      <c r="E94" s="2510"/>
      <c r="F94" s="2510"/>
      <c r="G94" s="2510"/>
      <c r="H94" s="2528"/>
      <c r="I94" s="2483"/>
      <c r="J94" s="2490"/>
      <c r="K94" s="2486"/>
      <c r="L94" s="2525"/>
      <c r="M94" s="2525"/>
      <c r="N94" s="2525"/>
      <c r="O94" s="2525"/>
      <c r="P94" s="2512"/>
      <c r="Q94" s="2512"/>
      <c r="R94" s="2512"/>
      <c r="S94" s="2512"/>
      <c r="T94" s="2512"/>
      <c r="U94" s="2512"/>
      <c r="V94" s="2512"/>
      <c r="W94" s="2512"/>
    </row>
    <row r="95" spans="1:23" s="2489" customFormat="1">
      <c r="A95" s="2490"/>
      <c r="B95" s="2490"/>
      <c r="C95" s="2514"/>
      <c r="D95" s="2515"/>
      <c r="E95" s="2510"/>
      <c r="F95" s="2510"/>
      <c r="G95" s="2510"/>
      <c r="H95" s="2528"/>
      <c r="I95" s="2483"/>
      <c r="J95" s="2490"/>
      <c r="K95" s="2486"/>
      <c r="L95" s="2525"/>
      <c r="M95" s="2525"/>
      <c r="N95" s="2525"/>
      <c r="O95" s="2525"/>
      <c r="P95" s="2512"/>
      <c r="Q95" s="2512"/>
      <c r="R95" s="2512"/>
      <c r="S95" s="2512"/>
      <c r="T95" s="2512"/>
      <c r="U95" s="2512"/>
      <c r="V95" s="2512"/>
      <c r="W95" s="2512"/>
    </row>
    <row r="96" spans="1:23" s="2489" customFormat="1">
      <c r="A96" s="2490"/>
      <c r="B96" s="2490"/>
      <c r="C96" s="2514"/>
      <c r="D96" s="2515"/>
      <c r="E96" s="2510"/>
      <c r="F96" s="2510"/>
      <c r="G96" s="2510"/>
      <c r="H96" s="2528"/>
      <c r="I96" s="2483"/>
      <c r="J96" s="2490"/>
      <c r="K96" s="2486"/>
      <c r="L96" s="2525"/>
      <c r="M96" s="2525"/>
      <c r="N96" s="2525"/>
      <c r="O96" s="2525"/>
      <c r="P96" s="2512"/>
      <c r="Q96" s="2512"/>
      <c r="R96" s="2512"/>
      <c r="S96" s="2512"/>
      <c r="T96" s="2512"/>
      <c r="U96" s="2512"/>
      <c r="V96" s="2512"/>
      <c r="W96" s="2512"/>
    </row>
    <row r="97" spans="1:23" s="2489" customFormat="1">
      <c r="A97" s="2490"/>
      <c r="B97" s="2490"/>
      <c r="C97" s="2514"/>
      <c r="D97" s="2515"/>
      <c r="E97" s="2510"/>
      <c r="F97" s="2510"/>
      <c r="G97" s="2510"/>
      <c r="H97" s="2528"/>
      <c r="I97" s="2483"/>
      <c r="J97" s="2490"/>
      <c r="K97" s="2486"/>
      <c r="L97" s="2525"/>
      <c r="M97" s="2525"/>
      <c r="N97" s="2525"/>
      <c r="O97" s="2525"/>
      <c r="P97" s="2512"/>
      <c r="Q97" s="2512"/>
      <c r="R97" s="2512"/>
      <c r="S97" s="2512"/>
      <c r="T97" s="2512"/>
      <c r="U97" s="2512"/>
      <c r="V97" s="2512"/>
      <c r="W97" s="2512"/>
    </row>
    <row r="98" spans="1:23" s="2489" customFormat="1">
      <c r="A98" s="2490"/>
      <c r="B98" s="2490"/>
      <c r="C98" s="2514"/>
      <c r="D98" s="2515"/>
      <c r="E98" s="2510"/>
      <c r="F98" s="2510"/>
      <c r="G98" s="2510"/>
      <c r="H98" s="2528"/>
      <c r="I98" s="2483"/>
      <c r="J98" s="2490"/>
      <c r="K98" s="2486"/>
      <c r="L98" s="2525"/>
      <c r="M98" s="2525"/>
      <c r="N98" s="2525"/>
      <c r="O98" s="2525"/>
      <c r="P98" s="2512"/>
      <c r="Q98" s="2512"/>
      <c r="R98" s="2512"/>
      <c r="S98" s="2512"/>
      <c r="T98" s="2512"/>
      <c r="U98" s="2512"/>
      <c r="V98" s="2512"/>
      <c r="W98" s="2512"/>
    </row>
    <row r="99" spans="1:23" s="2489" customFormat="1">
      <c r="A99" s="2490"/>
      <c r="B99" s="2490"/>
      <c r="C99" s="2514"/>
      <c r="D99" s="2515"/>
      <c r="E99" s="2510"/>
      <c r="F99" s="2510"/>
      <c r="G99" s="2510"/>
      <c r="H99" s="2528"/>
      <c r="I99" s="2483"/>
      <c r="J99" s="2490"/>
      <c r="K99" s="2486"/>
      <c r="L99" s="2525"/>
      <c r="M99" s="2525"/>
      <c r="N99" s="2525"/>
      <c r="O99" s="2525"/>
      <c r="P99" s="2512"/>
      <c r="Q99" s="2512"/>
      <c r="R99" s="2512"/>
      <c r="S99" s="2512"/>
      <c r="T99" s="2512"/>
      <c r="U99" s="2512"/>
      <c r="V99" s="2512"/>
      <c r="W99" s="2512"/>
    </row>
    <row r="100" spans="1:23" s="2489" customFormat="1">
      <c r="A100" s="2490"/>
      <c r="B100" s="2490"/>
      <c r="C100" s="2514"/>
      <c r="D100" s="2515"/>
      <c r="E100" s="2510"/>
      <c r="F100" s="2510"/>
      <c r="G100" s="2510"/>
      <c r="H100" s="2528"/>
      <c r="I100" s="2483"/>
      <c r="J100" s="2490"/>
      <c r="K100" s="2486"/>
      <c r="L100" s="2525"/>
      <c r="M100" s="2525"/>
      <c r="N100" s="2525"/>
      <c r="O100" s="2525"/>
      <c r="P100" s="2512"/>
      <c r="Q100" s="2512"/>
      <c r="R100" s="2512"/>
      <c r="S100" s="2512"/>
      <c r="T100" s="2512"/>
      <c r="U100" s="2512"/>
      <c r="V100" s="2512"/>
      <c r="W100" s="2512"/>
    </row>
    <row r="101" spans="1:23" s="2489" customFormat="1">
      <c r="A101" s="2490"/>
      <c r="B101" s="2490"/>
      <c r="C101" s="2514"/>
      <c r="D101" s="2515"/>
      <c r="E101" s="2510"/>
      <c r="F101" s="2510"/>
      <c r="G101" s="2510"/>
      <c r="H101" s="2528"/>
      <c r="I101" s="2483"/>
      <c r="J101" s="2490"/>
      <c r="K101" s="2486"/>
      <c r="L101" s="2525"/>
      <c r="M101" s="2525"/>
      <c r="N101" s="2525"/>
      <c r="O101" s="2525"/>
      <c r="P101" s="2512"/>
      <c r="Q101" s="2512"/>
      <c r="R101" s="2512"/>
      <c r="S101" s="2512"/>
      <c r="T101" s="2512"/>
      <c r="U101" s="2512"/>
      <c r="V101" s="2512"/>
      <c r="W101" s="2512"/>
    </row>
    <row r="102" spans="1:23" s="2489" customFormat="1">
      <c r="A102" s="2490"/>
      <c r="B102" s="2490"/>
      <c r="C102" s="2514"/>
      <c r="D102" s="2515"/>
      <c r="E102" s="2510"/>
      <c r="F102" s="2510"/>
      <c r="G102" s="2510"/>
      <c r="H102" s="2528"/>
      <c r="I102" s="2483"/>
      <c r="J102" s="2490"/>
      <c r="K102" s="2486"/>
      <c r="L102" s="2525"/>
      <c r="M102" s="2525"/>
      <c r="N102" s="2525"/>
      <c r="O102" s="2525"/>
      <c r="P102" s="2512"/>
      <c r="Q102" s="2512"/>
      <c r="R102" s="2512"/>
      <c r="S102" s="2512"/>
      <c r="T102" s="2512"/>
      <c r="U102" s="2512"/>
      <c r="V102" s="2512"/>
      <c r="W102" s="2512"/>
    </row>
    <row r="103" spans="1:23" s="2489" customFormat="1">
      <c r="A103" s="2490"/>
      <c r="B103" s="2490"/>
      <c r="C103" s="2514"/>
      <c r="D103" s="2515"/>
      <c r="E103" s="2510"/>
      <c r="F103" s="2510"/>
      <c r="G103" s="2510"/>
      <c r="H103" s="2528"/>
      <c r="I103" s="2483"/>
      <c r="J103" s="2490"/>
      <c r="K103" s="2486"/>
      <c r="L103" s="2525"/>
      <c r="M103" s="2525"/>
      <c r="N103" s="2525"/>
      <c r="O103" s="2525"/>
      <c r="P103" s="2512"/>
      <c r="Q103" s="2512"/>
      <c r="R103" s="2512"/>
      <c r="S103" s="2512"/>
      <c r="T103" s="2512"/>
      <c r="U103" s="2512"/>
      <c r="V103" s="2512"/>
      <c r="W103" s="2512"/>
    </row>
    <row r="104" spans="1:23" s="2489" customFormat="1">
      <c r="A104" s="2490"/>
      <c r="B104" s="2490"/>
      <c r="C104" s="2514"/>
      <c r="D104" s="2515"/>
      <c r="E104" s="2510"/>
      <c r="F104" s="2510"/>
      <c r="G104" s="2510"/>
      <c r="H104" s="2528"/>
      <c r="I104" s="2483"/>
      <c r="J104" s="2490"/>
      <c r="K104" s="2486"/>
      <c r="L104" s="2525"/>
      <c r="M104" s="2525"/>
      <c r="N104" s="2525"/>
      <c r="O104" s="2525"/>
      <c r="P104" s="2512"/>
      <c r="Q104" s="2512"/>
      <c r="R104" s="2512"/>
      <c r="S104" s="2512"/>
      <c r="T104" s="2512"/>
      <c r="U104" s="2512"/>
      <c r="V104" s="2512"/>
      <c r="W104" s="2512"/>
    </row>
    <row r="105" spans="1:23" s="2489" customFormat="1">
      <c r="A105" s="2490"/>
      <c r="B105" s="2490"/>
      <c r="C105" s="2514"/>
      <c r="D105" s="2515"/>
      <c r="E105" s="2510"/>
      <c r="F105" s="2510"/>
      <c r="G105" s="2510"/>
      <c r="H105" s="2528"/>
      <c r="I105" s="2483"/>
      <c r="J105" s="2490"/>
      <c r="K105" s="2486"/>
      <c r="L105" s="2525"/>
      <c r="M105" s="2525"/>
      <c r="N105" s="2525"/>
      <c r="O105" s="2525"/>
      <c r="P105" s="2512"/>
      <c r="Q105" s="2512"/>
      <c r="R105" s="2512"/>
      <c r="S105" s="2512"/>
      <c r="T105" s="2512"/>
      <c r="U105" s="2512"/>
      <c r="V105" s="2512"/>
      <c r="W105" s="2512"/>
    </row>
    <row r="106" spans="1:23" s="2489" customFormat="1">
      <c r="A106" s="2490"/>
      <c r="B106" s="2490"/>
      <c r="C106" s="2514"/>
      <c r="D106" s="2515"/>
      <c r="E106" s="2510"/>
      <c r="F106" s="2510"/>
      <c r="G106" s="2510"/>
      <c r="H106" s="2528"/>
      <c r="I106" s="2483"/>
      <c r="J106" s="2490"/>
      <c r="K106" s="2486"/>
      <c r="L106" s="2525"/>
      <c r="M106" s="2525"/>
      <c r="N106" s="2525"/>
      <c r="O106" s="2525"/>
      <c r="P106" s="2512"/>
      <c r="Q106" s="2512"/>
      <c r="R106" s="2512"/>
      <c r="S106" s="2512"/>
      <c r="T106" s="2512"/>
      <c r="U106" s="2512"/>
      <c r="V106" s="2512"/>
      <c r="W106" s="2512"/>
    </row>
    <row r="107" spans="1:23" s="2489" customFormat="1">
      <c r="A107" s="2490"/>
      <c r="B107" s="2490"/>
      <c r="C107" s="2514"/>
      <c r="D107" s="2515"/>
      <c r="E107" s="2510"/>
      <c r="F107" s="2510"/>
      <c r="G107" s="2510"/>
      <c r="H107" s="2528"/>
      <c r="I107" s="2483"/>
      <c r="J107" s="2490"/>
      <c r="K107" s="2486"/>
      <c r="L107" s="2486"/>
      <c r="M107" s="2486"/>
      <c r="N107" s="2486"/>
      <c r="O107" s="2486"/>
    </row>
    <row r="108" spans="1:23" s="2489" customFormat="1">
      <c r="A108" s="2490"/>
      <c r="B108" s="2490"/>
      <c r="C108" s="2514"/>
      <c r="D108" s="2515"/>
      <c r="E108" s="2510"/>
      <c r="F108" s="2510"/>
      <c r="G108" s="2510"/>
      <c r="H108" s="2529"/>
      <c r="I108" s="2483"/>
      <c r="J108" s="2490"/>
      <c r="K108" s="2486"/>
      <c r="L108" s="2486"/>
      <c r="M108" s="2486"/>
      <c r="N108" s="2486"/>
      <c r="O108" s="2486"/>
    </row>
    <row r="109" spans="1:23" s="2489" customFormat="1">
      <c r="A109" s="2490"/>
      <c r="B109" s="2490"/>
      <c r="C109" s="2479"/>
      <c r="D109" s="2501"/>
      <c r="E109" s="2500"/>
      <c r="F109" s="2500"/>
      <c r="G109" s="2500"/>
      <c r="H109" s="2500"/>
      <c r="K109" s="2486"/>
      <c r="L109" s="2486"/>
      <c r="M109" s="2486"/>
      <c r="N109" s="2486"/>
      <c r="O109" s="2486"/>
    </row>
    <row r="110" spans="1:23" s="2489" customFormat="1">
      <c r="H110" s="2524"/>
      <c r="I110" s="2490"/>
      <c r="J110" s="2490"/>
      <c r="K110" s="2486"/>
      <c r="L110" s="2486"/>
      <c r="M110" s="2486"/>
      <c r="N110" s="2486"/>
      <c r="O110" s="2486"/>
    </row>
    <row r="111" spans="1:23" s="2489" customFormat="1" ht="18">
      <c r="A111" s="2504"/>
      <c r="B111" s="2505"/>
      <c r="C111" s="2505"/>
      <c r="D111" s="2505"/>
      <c r="E111" s="2505"/>
      <c r="F111" s="2505"/>
      <c r="G111" s="2505"/>
      <c r="H111" s="2505"/>
      <c r="I111" s="2505"/>
      <c r="J111" s="2505"/>
      <c r="K111" s="2505"/>
      <c r="L111" s="2505"/>
      <c r="M111" s="2505"/>
      <c r="N111" s="2505"/>
      <c r="O111" s="2505"/>
      <c r="P111" s="2505"/>
      <c r="Q111" s="2505"/>
      <c r="R111" s="2505"/>
    </row>
    <row r="112" spans="1:23" s="2489" customFormat="1">
      <c r="E112" s="2494"/>
      <c r="F112" s="2516"/>
      <c r="G112" s="2490"/>
      <c r="H112" s="2490"/>
      <c r="I112" s="2490"/>
      <c r="J112" s="2490"/>
      <c r="K112" s="2486"/>
      <c r="L112" s="2486"/>
      <c r="M112" s="2486"/>
      <c r="N112" s="2486"/>
      <c r="O112" s="2486"/>
    </row>
    <row r="113" spans="1:18" s="2489" customFormat="1">
      <c r="E113" s="2494"/>
      <c r="F113" s="2494"/>
      <c r="G113" s="2490"/>
      <c r="H113" s="2490"/>
      <c r="I113" s="2490"/>
      <c r="J113" s="2490"/>
      <c r="K113" s="2486"/>
      <c r="L113" s="2486"/>
      <c r="M113" s="2486"/>
      <c r="N113" s="2486"/>
      <c r="O113" s="2486"/>
    </row>
    <row r="114" spans="1:18" s="2489" customFormat="1">
      <c r="E114" s="2494"/>
      <c r="F114" s="2516"/>
      <c r="G114" s="2490"/>
      <c r="H114" s="2490"/>
      <c r="I114" s="2490"/>
      <c r="J114" s="2490"/>
      <c r="K114" s="2486"/>
      <c r="L114" s="2486"/>
      <c r="M114" s="2486"/>
      <c r="N114" s="2486"/>
      <c r="O114" s="2486"/>
    </row>
    <row r="115" spans="1:18" s="2489" customFormat="1">
      <c r="A115" s="2490"/>
      <c r="B115" s="2490"/>
      <c r="C115" s="2530"/>
      <c r="D115" s="2530"/>
      <c r="E115" s="2508"/>
      <c r="F115" s="2516"/>
      <c r="G115" s="2490"/>
      <c r="H115" s="2490"/>
      <c r="I115" s="2490"/>
      <c r="J115" s="2490"/>
      <c r="K115" s="2486"/>
      <c r="L115" s="2486"/>
      <c r="M115" s="2486"/>
      <c r="N115" s="2486"/>
      <c r="O115" s="2486"/>
    </row>
    <row r="116" spans="1:18" s="2489" customFormat="1">
      <c r="A116" s="2490"/>
      <c r="B116" s="2490"/>
      <c r="C116" s="2514"/>
      <c r="D116" s="2515"/>
      <c r="E116" s="2510"/>
      <c r="F116" s="2515"/>
      <c r="G116" s="2490"/>
      <c r="H116" s="2490"/>
      <c r="I116" s="2490"/>
      <c r="J116" s="2490"/>
      <c r="K116" s="2486"/>
      <c r="L116" s="2486"/>
      <c r="M116" s="2486"/>
      <c r="N116" s="2486"/>
      <c r="O116" s="2486"/>
    </row>
    <row r="117" spans="1:18" s="2489" customFormat="1">
      <c r="A117" s="2490"/>
      <c r="B117" s="2490"/>
      <c r="C117" s="2514"/>
      <c r="D117" s="2515"/>
      <c r="E117" s="2510"/>
      <c r="F117" s="2515"/>
      <c r="G117" s="2490"/>
      <c r="H117" s="2490"/>
      <c r="I117" s="2490"/>
      <c r="J117" s="2490"/>
      <c r="K117" s="2486"/>
      <c r="L117" s="2486"/>
      <c r="M117" s="2486"/>
      <c r="N117" s="2486"/>
      <c r="O117" s="2486"/>
    </row>
    <row r="118" spans="1:18" s="2489" customFormat="1">
      <c r="A118" s="2490"/>
      <c r="B118" s="2490"/>
      <c r="C118" s="2514"/>
      <c r="D118" s="2515"/>
      <c r="E118" s="2510"/>
      <c r="F118" s="2515"/>
      <c r="G118" s="2490"/>
      <c r="H118" s="2490"/>
      <c r="I118" s="2490"/>
      <c r="J118" s="2490"/>
      <c r="K118" s="2486"/>
      <c r="L118" s="2486"/>
      <c r="M118" s="2486"/>
      <c r="N118" s="2486"/>
      <c r="O118" s="2486"/>
    </row>
    <row r="119" spans="1:18" s="2489" customFormat="1">
      <c r="A119" s="2490"/>
      <c r="B119" s="2490"/>
      <c r="C119" s="2514"/>
      <c r="D119" s="2515"/>
      <c r="E119" s="2510"/>
      <c r="F119" s="2515"/>
      <c r="G119" s="2490"/>
      <c r="H119" s="2490"/>
      <c r="I119" s="2490"/>
      <c r="J119" s="2490"/>
      <c r="K119" s="2486"/>
      <c r="L119" s="2486"/>
      <c r="M119" s="2486"/>
      <c r="N119" s="2486"/>
      <c r="O119" s="2486"/>
    </row>
    <row r="120" spans="1:18" s="2489" customFormat="1">
      <c r="A120" s="2490"/>
      <c r="B120" s="2490"/>
      <c r="C120" s="2514"/>
      <c r="D120" s="2515"/>
      <c r="E120" s="2510"/>
      <c r="F120" s="2515"/>
      <c r="G120" s="2490"/>
      <c r="H120" s="2490"/>
      <c r="I120" s="2490"/>
      <c r="J120" s="2490"/>
      <c r="K120" s="2486"/>
      <c r="L120" s="2486"/>
      <c r="M120" s="2486"/>
      <c r="N120" s="2486"/>
      <c r="O120" s="2486"/>
    </row>
    <row r="121" spans="1:18" s="2489" customFormat="1">
      <c r="A121" s="2490"/>
      <c r="B121" s="2490"/>
      <c r="C121" s="2514"/>
      <c r="D121" s="2515"/>
      <c r="E121" s="2510"/>
      <c r="F121" s="2515"/>
      <c r="G121" s="2490"/>
      <c r="H121" s="2490"/>
      <c r="I121" s="2490"/>
      <c r="J121" s="2490"/>
      <c r="K121" s="2486"/>
      <c r="L121" s="2486"/>
      <c r="M121" s="2486"/>
      <c r="N121" s="2486"/>
      <c r="O121" s="2486"/>
    </row>
    <row r="122" spans="1:18" s="2489" customFormat="1">
      <c r="A122" s="2490"/>
      <c r="B122" s="2490"/>
      <c r="C122" s="2479"/>
      <c r="D122" s="2501"/>
      <c r="E122" s="2500"/>
      <c r="G122" s="2490"/>
      <c r="H122" s="2490"/>
      <c r="I122" s="2490"/>
      <c r="J122" s="2490"/>
      <c r="K122" s="2486"/>
      <c r="L122" s="2486"/>
      <c r="M122" s="2486"/>
      <c r="N122" s="2486"/>
      <c r="O122" s="2486"/>
    </row>
    <row r="123" spans="1:18" s="2489" customFormat="1">
      <c r="I123" s="2490"/>
      <c r="J123" s="2490"/>
      <c r="K123" s="2486"/>
      <c r="L123" s="2486"/>
      <c r="M123" s="2486"/>
      <c r="N123" s="2486"/>
      <c r="O123" s="2486"/>
    </row>
    <row r="124" spans="1:18" s="2489" customFormat="1" ht="18">
      <c r="A124" s="2504"/>
      <c r="B124" s="2505"/>
      <c r="C124" s="2505"/>
      <c r="D124" s="2505"/>
      <c r="E124" s="2505"/>
      <c r="F124" s="2505"/>
      <c r="G124" s="2505"/>
      <c r="H124" s="2505"/>
      <c r="I124" s="2505"/>
      <c r="J124" s="2505"/>
      <c r="K124" s="2505"/>
      <c r="L124" s="2505"/>
      <c r="M124" s="2505"/>
      <c r="N124" s="2505"/>
      <c r="O124" s="2505"/>
      <c r="P124" s="2505"/>
      <c r="Q124" s="2505"/>
      <c r="R124" s="2505"/>
    </row>
    <row r="125" spans="1:18" s="2489" customFormat="1" ht="15.75" customHeight="1">
      <c r="A125" s="2490"/>
      <c r="B125" s="2490"/>
      <c r="C125" s="2530"/>
      <c r="D125" s="2530"/>
      <c r="E125" s="2530"/>
      <c r="F125" s="2516"/>
      <c r="G125" s="2505"/>
      <c r="H125" s="2505"/>
      <c r="I125" s="2505"/>
      <c r="J125" s="2505"/>
      <c r="K125" s="2505"/>
      <c r="L125" s="2505"/>
      <c r="M125" s="2505"/>
      <c r="N125" s="2505"/>
      <c r="O125" s="2505"/>
      <c r="P125" s="2505"/>
      <c r="Q125" s="2505"/>
      <c r="R125" s="2505"/>
    </row>
    <row r="126" spans="1:18" s="2489" customFormat="1">
      <c r="C126" s="2490"/>
      <c r="D126" s="2490"/>
      <c r="E126" s="2490"/>
      <c r="F126" s="2510"/>
      <c r="H126" s="2490"/>
    </row>
    <row r="127" spans="1:18" s="2489" customFormat="1">
      <c r="C127" s="2490"/>
      <c r="F127" s="2531"/>
      <c r="H127" s="2490"/>
    </row>
    <row r="128" spans="1:18" s="2489" customFormat="1">
      <c r="C128" s="2490"/>
      <c r="F128" s="2531"/>
      <c r="H128" s="2490"/>
    </row>
    <row r="129" spans="1:15" s="2489" customFormat="1">
      <c r="C129" s="2490"/>
      <c r="F129" s="2531"/>
      <c r="H129" s="2490"/>
    </row>
    <row r="130" spans="1:15" s="2489" customFormat="1">
      <c r="C130" s="2514"/>
      <c r="D130" s="2514"/>
      <c r="E130" s="2515"/>
      <c r="F130" s="2531"/>
      <c r="H130" s="2490"/>
    </row>
    <row r="131" spans="1:15" s="2489" customFormat="1">
      <c r="C131" s="2479"/>
      <c r="D131" s="2501"/>
      <c r="E131" s="2501"/>
      <c r="F131" s="2500"/>
      <c r="H131" s="2490"/>
    </row>
    <row r="132" spans="1:15" s="2489" customFormat="1">
      <c r="I132" s="2490"/>
      <c r="J132" s="2490"/>
      <c r="K132" s="2486"/>
      <c r="L132" s="2486"/>
      <c r="M132" s="2486"/>
      <c r="N132" s="2486"/>
      <c r="O132" s="2486"/>
    </row>
    <row r="133" spans="1:15" s="2489" customFormat="1" ht="18">
      <c r="A133" s="2505"/>
      <c r="B133" s="2505"/>
      <c r="C133" s="2505"/>
      <c r="D133" s="2505"/>
      <c r="E133" s="2505"/>
      <c r="F133" s="2505"/>
      <c r="G133" s="2505"/>
      <c r="H133" s="2505"/>
      <c r="I133" s="2505"/>
      <c r="J133" s="2505"/>
      <c r="K133" s="2505"/>
      <c r="L133" s="2486"/>
      <c r="M133" s="2486"/>
      <c r="N133" s="2486"/>
      <c r="O133" s="2486"/>
    </row>
    <row r="134" spans="1:15" s="2489" customFormat="1">
      <c r="C134" s="1580"/>
      <c r="D134" s="2486"/>
      <c r="E134" s="1580"/>
      <c r="F134" s="1580"/>
      <c r="G134" s="1580"/>
      <c r="H134" s="1580"/>
      <c r="I134" s="1580"/>
      <c r="J134" s="1580"/>
    </row>
    <row r="135" spans="1:15" s="2489" customFormat="1">
      <c r="C135" s="1580"/>
      <c r="D135" s="2486"/>
      <c r="E135" s="1580"/>
      <c r="F135" s="1580"/>
      <c r="G135" s="1580"/>
      <c r="H135" s="1580"/>
      <c r="I135" s="1580"/>
      <c r="J135" s="1580"/>
    </row>
    <row r="136" spans="1:15" s="2489" customFormat="1" ht="15">
      <c r="C136" s="2532"/>
      <c r="D136" s="2486"/>
      <c r="E136" s="1580"/>
      <c r="F136" s="1580"/>
      <c r="G136" s="1580"/>
      <c r="H136" s="1580"/>
      <c r="I136" s="1580"/>
      <c r="J136" s="1580"/>
    </row>
    <row r="137" spans="1:15" s="2489" customFormat="1">
      <c r="C137" s="1580"/>
      <c r="D137" s="1580"/>
      <c r="E137" s="1580"/>
      <c r="F137" s="2516"/>
      <c r="G137" s="1580"/>
      <c r="H137" s="1580"/>
      <c r="I137" s="1580"/>
      <c r="J137" s="1580"/>
    </row>
    <row r="138" spans="1:15" s="2489" customFormat="1">
      <c r="C138" s="2533"/>
      <c r="D138" s="1580"/>
      <c r="E138" s="1580"/>
      <c r="F138" s="2510"/>
      <c r="G138" s="1580"/>
      <c r="H138" s="1580"/>
      <c r="I138" s="1580"/>
      <c r="J138" s="1580"/>
    </row>
    <row r="139" spans="1:15" s="2489" customFormat="1">
      <c r="C139" s="2533"/>
      <c r="D139" s="1580"/>
      <c r="E139" s="1580"/>
      <c r="F139" s="2510"/>
      <c r="G139" s="1580"/>
      <c r="H139" s="1580"/>
      <c r="I139" s="1580"/>
      <c r="J139" s="1580"/>
    </row>
    <row r="140" spans="1:15" s="2489" customFormat="1">
      <c r="C140" s="2533"/>
      <c r="D140" s="1580"/>
      <c r="E140" s="1580"/>
      <c r="F140" s="2510"/>
      <c r="G140" s="1580"/>
      <c r="H140" s="1580"/>
      <c r="I140" s="1580"/>
      <c r="J140" s="1580"/>
    </row>
    <row r="141" spans="1:15" s="2489" customFormat="1">
      <c r="C141" s="2533"/>
      <c r="D141" s="1580"/>
      <c r="E141" s="1580"/>
      <c r="F141" s="2510"/>
      <c r="G141" s="1580"/>
      <c r="H141" s="1580"/>
      <c r="I141" s="1580"/>
      <c r="J141" s="1580"/>
    </row>
    <row r="142" spans="1:15" s="2489" customFormat="1">
      <c r="C142" s="2533"/>
      <c r="D142" s="1580"/>
      <c r="E142" s="1580"/>
      <c r="F142" s="2510"/>
      <c r="G142" s="1580"/>
      <c r="H142" s="1580"/>
      <c r="I142" s="1580"/>
      <c r="J142" s="1580"/>
    </row>
    <row r="143" spans="1:15" s="2489" customFormat="1">
      <c r="C143" s="2533"/>
      <c r="D143" s="1580"/>
      <c r="E143" s="1580"/>
      <c r="F143" s="2510"/>
      <c r="G143" s="1580"/>
      <c r="H143" s="1580"/>
      <c r="I143" s="1580"/>
      <c r="J143" s="1580"/>
    </row>
    <row r="144" spans="1:15" s="2489" customFormat="1">
      <c r="C144" s="2533"/>
      <c r="D144" s="1580"/>
      <c r="E144" s="1580"/>
      <c r="F144" s="2510"/>
      <c r="G144" s="1580"/>
      <c r="H144" s="1580"/>
      <c r="I144" s="1580"/>
      <c r="J144" s="1580"/>
    </row>
    <row r="145" spans="3:10" s="2489" customFormat="1">
      <c r="C145" s="2533"/>
      <c r="D145" s="1580"/>
      <c r="E145" s="1580"/>
      <c r="F145" s="2510"/>
      <c r="G145" s="1580"/>
      <c r="H145" s="1580"/>
      <c r="I145" s="1580"/>
      <c r="J145" s="1580"/>
    </row>
    <row r="146" spans="3:10" s="2489" customFormat="1" ht="15">
      <c r="C146" s="2532"/>
      <c r="D146" s="1580"/>
      <c r="E146" s="1580"/>
      <c r="F146" s="1581"/>
      <c r="G146" s="1580"/>
      <c r="H146" s="1580"/>
      <c r="I146" s="1580"/>
      <c r="J146" s="1580"/>
    </row>
    <row r="147" spans="3:10" s="2489" customFormat="1">
      <c r="C147" s="2533"/>
      <c r="D147" s="1580"/>
      <c r="E147" s="1580"/>
      <c r="F147" s="2510"/>
      <c r="G147" s="1580"/>
      <c r="H147" s="1580"/>
      <c r="I147" s="1580"/>
      <c r="J147" s="1580"/>
    </row>
    <row r="148" spans="3:10" s="2489" customFormat="1">
      <c r="C148" s="2533"/>
      <c r="D148" s="1580"/>
      <c r="E148" s="1580"/>
      <c r="F148" s="2510"/>
      <c r="G148" s="1580"/>
      <c r="H148" s="1580"/>
      <c r="I148" s="1580"/>
      <c r="J148" s="1580"/>
    </row>
    <row r="149" spans="3:10" s="2489" customFormat="1">
      <c r="C149" s="2533"/>
      <c r="D149" s="1580"/>
      <c r="E149" s="1580"/>
      <c r="F149" s="2510"/>
      <c r="G149" s="1580"/>
      <c r="H149" s="1580"/>
      <c r="I149" s="1580"/>
      <c r="J149" s="1580"/>
    </row>
    <row r="150" spans="3:10" s="2489" customFormat="1">
      <c r="C150" s="2533"/>
      <c r="D150" s="1580"/>
      <c r="E150" s="1580"/>
      <c r="F150" s="2510"/>
      <c r="G150" s="1580"/>
      <c r="H150" s="1580"/>
      <c r="I150" s="1580"/>
      <c r="J150" s="1580"/>
    </row>
    <row r="151" spans="3:10" s="2489" customFormat="1">
      <c r="C151" s="2533"/>
      <c r="D151" s="2534"/>
      <c r="E151" s="2534"/>
      <c r="F151" s="2510"/>
      <c r="G151" s="1580"/>
      <c r="H151" s="1580"/>
      <c r="I151" s="2534"/>
      <c r="J151" s="2534"/>
    </row>
    <row r="152" spans="3:10" s="2489" customFormat="1">
      <c r="C152" s="2533"/>
      <c r="D152" s="1580"/>
      <c r="E152" s="1580"/>
      <c r="F152" s="1334"/>
      <c r="G152" s="1580"/>
      <c r="H152" s="1580"/>
      <c r="I152" s="1580"/>
      <c r="J152" s="1580"/>
    </row>
    <row r="153" spans="3:10" s="2489" customFormat="1" ht="15" customHeight="1">
      <c r="C153" s="2533"/>
      <c r="D153" s="1773"/>
      <c r="E153" s="1773"/>
      <c r="F153" s="2510"/>
      <c r="G153" s="1580"/>
      <c r="H153" s="1580"/>
      <c r="I153" s="1773"/>
      <c r="J153" s="1773"/>
    </row>
    <row r="154" spans="3:10" s="2489" customFormat="1" ht="15.75" customHeight="1">
      <c r="C154" s="2532"/>
      <c r="D154" s="1711"/>
      <c r="E154" s="1711"/>
      <c r="F154" s="2535"/>
      <c r="G154" s="1580"/>
      <c r="H154" s="1580"/>
      <c r="I154" s="1773"/>
      <c r="J154" s="1773"/>
    </row>
    <row r="155" spans="3:10" s="2489" customFormat="1">
      <c r="C155" s="2536"/>
      <c r="D155" s="1580"/>
      <c r="E155" s="1580"/>
      <c r="F155" s="1581"/>
      <c r="G155" s="1580"/>
      <c r="H155" s="1580"/>
      <c r="I155" s="1580"/>
      <c r="J155" s="1580"/>
    </row>
    <row r="156" spans="3:10" s="2489" customFormat="1" ht="15.75">
      <c r="C156" s="2532"/>
      <c r="D156" s="2537"/>
      <c r="E156" s="1578"/>
      <c r="F156" s="1581"/>
      <c r="G156" s="1580"/>
      <c r="H156" s="1580"/>
      <c r="I156" s="1578"/>
      <c r="J156" s="1578"/>
    </row>
    <row r="157" spans="3:10" s="2489" customFormat="1">
      <c r="C157" s="2533"/>
      <c r="D157" s="1578"/>
      <c r="E157" s="1578"/>
      <c r="F157" s="2510"/>
      <c r="G157" s="1580"/>
      <c r="H157" s="1580"/>
      <c r="I157" s="1578"/>
      <c r="J157" s="1578"/>
    </row>
    <row r="158" spans="3:10" s="2489" customFormat="1">
      <c r="C158" s="2533"/>
      <c r="D158" s="1578"/>
      <c r="E158" s="1578"/>
      <c r="F158" s="2510"/>
      <c r="G158" s="1580"/>
      <c r="H158" s="1580"/>
      <c r="I158" s="1578"/>
      <c r="J158" s="1578"/>
    </row>
    <row r="159" spans="3:10" s="2489" customFormat="1">
      <c r="C159" s="2533"/>
      <c r="D159" s="1578"/>
      <c r="E159" s="1578"/>
      <c r="F159" s="2510"/>
      <c r="G159" s="1580"/>
      <c r="H159" s="1580"/>
      <c r="I159" s="1578"/>
      <c r="J159" s="1578"/>
    </row>
    <row r="160" spans="3:10" s="2489" customFormat="1">
      <c r="C160" s="2533"/>
      <c r="D160" s="1578"/>
      <c r="E160" s="1578"/>
      <c r="F160" s="2510"/>
      <c r="G160" s="1580"/>
      <c r="H160" s="1580"/>
      <c r="I160" s="1578"/>
      <c r="J160" s="1578"/>
    </row>
    <row r="161" spans="3:10" s="2489" customFormat="1">
      <c r="C161" s="2533"/>
      <c r="D161" s="1578"/>
      <c r="E161" s="1578"/>
      <c r="F161" s="2510"/>
      <c r="G161" s="1580"/>
      <c r="H161" s="1580"/>
      <c r="I161" s="1578"/>
      <c r="J161" s="1578"/>
    </row>
    <row r="162" spans="3:10" s="2489" customFormat="1">
      <c r="C162" s="2533"/>
      <c r="D162" s="1578"/>
      <c r="E162" s="1578"/>
      <c r="F162" s="2510"/>
      <c r="G162" s="1580"/>
      <c r="H162" s="1580"/>
      <c r="I162" s="1578"/>
      <c r="J162" s="1578"/>
    </row>
    <row r="163" spans="3:10" s="2489" customFormat="1">
      <c r="C163" s="2533"/>
      <c r="D163" s="1578"/>
      <c r="E163" s="1578"/>
      <c r="F163" s="2510"/>
      <c r="G163" s="1580"/>
      <c r="H163" s="1580"/>
      <c r="I163" s="1578"/>
      <c r="J163" s="1578"/>
    </row>
    <row r="164" spans="3:10" s="2489" customFormat="1">
      <c r="C164" s="2533"/>
      <c r="D164" s="1578"/>
      <c r="E164" s="1578"/>
      <c r="F164" s="2510"/>
      <c r="G164" s="1580"/>
      <c r="H164" s="1580"/>
      <c r="I164" s="1578"/>
      <c r="J164" s="1578"/>
    </row>
    <row r="165" spans="3:10" s="2489" customFormat="1" ht="15">
      <c r="C165" s="2532"/>
      <c r="D165" s="1578"/>
      <c r="E165" s="1578"/>
      <c r="F165" s="2484"/>
      <c r="G165" s="1578"/>
      <c r="H165" s="1578"/>
      <c r="I165" s="1578"/>
      <c r="J165" s="1578"/>
    </row>
    <row r="166" spans="3:10" s="2489" customFormat="1">
      <c r="C166" s="2533"/>
      <c r="D166" s="1578"/>
      <c r="E166" s="1578"/>
      <c r="F166" s="2510"/>
      <c r="G166" s="1578"/>
      <c r="H166" s="1578"/>
      <c r="I166" s="1578"/>
      <c r="J166" s="1578"/>
    </row>
    <row r="167" spans="3:10" s="2489" customFormat="1">
      <c r="C167" s="2533"/>
      <c r="D167" s="1578"/>
      <c r="E167" s="1578"/>
      <c r="F167" s="2510"/>
      <c r="G167" s="1578"/>
      <c r="H167" s="1578"/>
      <c r="I167" s="1578"/>
      <c r="J167" s="1578"/>
    </row>
    <row r="168" spans="3:10" s="2489" customFormat="1" ht="15">
      <c r="C168" s="2532"/>
      <c r="D168" s="1578"/>
      <c r="E168" s="1578"/>
      <c r="F168" s="2484"/>
      <c r="G168" s="1578"/>
      <c r="H168" s="1578"/>
      <c r="I168" s="1578"/>
      <c r="J168" s="1578"/>
    </row>
    <row r="169" spans="3:10" s="2489" customFormat="1">
      <c r="C169" s="2538"/>
      <c r="D169" s="1578"/>
      <c r="E169" s="1578"/>
      <c r="F169" s="1579"/>
      <c r="G169" s="1578"/>
      <c r="H169" s="1578"/>
      <c r="I169" s="1578"/>
      <c r="J169" s="1578"/>
    </row>
    <row r="170" spans="3:10" s="2489" customFormat="1" ht="15">
      <c r="C170" s="2532"/>
      <c r="D170" s="2486"/>
      <c r="E170" s="1578"/>
      <c r="F170" s="1579"/>
      <c r="G170" s="1578"/>
      <c r="H170" s="1578"/>
      <c r="I170" s="1578"/>
      <c r="J170" s="1578"/>
    </row>
    <row r="171" spans="3:10" s="2489" customFormat="1">
      <c r="C171" s="2533"/>
      <c r="D171" s="1578"/>
      <c r="E171" s="1578"/>
      <c r="F171" s="1334"/>
      <c r="G171" s="1578"/>
      <c r="H171" s="1578"/>
      <c r="I171" s="1578"/>
      <c r="J171" s="1578"/>
    </row>
    <row r="172" spans="3:10" s="2489" customFormat="1">
      <c r="C172" s="1580"/>
      <c r="D172" s="1578"/>
      <c r="E172" s="1578"/>
      <c r="F172" s="1334"/>
      <c r="G172" s="1578"/>
      <c r="H172" s="1578"/>
      <c r="I172" s="1578"/>
      <c r="J172" s="1578"/>
    </row>
    <row r="173" spans="3:10" s="2489" customFormat="1">
      <c r="C173" s="1580"/>
      <c r="D173" s="1578"/>
      <c r="E173" s="1578"/>
      <c r="F173" s="1334"/>
      <c r="G173" s="1578"/>
      <c r="H173" s="1578"/>
      <c r="I173" s="1578"/>
      <c r="J173" s="1578"/>
    </row>
    <row r="174" spans="3:10" s="2489" customFormat="1">
      <c r="C174" s="2533"/>
      <c r="D174" s="1578"/>
      <c r="E174" s="1578"/>
      <c r="F174" s="1334"/>
      <c r="G174" s="1578"/>
      <c r="H174" s="1578"/>
      <c r="I174" s="1578"/>
      <c r="J174" s="1578"/>
    </row>
    <row r="175" spans="3:10" s="2489" customFormat="1" ht="15">
      <c r="C175" s="2532"/>
      <c r="D175" s="1578"/>
      <c r="E175" s="1578"/>
      <c r="F175" s="2484"/>
      <c r="G175" s="1578"/>
      <c r="H175" s="1578"/>
      <c r="I175" s="1578"/>
      <c r="J175" s="1578"/>
    </row>
    <row r="176" spans="3:10" s="2489" customFormat="1">
      <c r="C176" s="2533"/>
      <c r="D176" s="1578"/>
      <c r="E176" s="1578"/>
      <c r="F176" s="1334"/>
      <c r="G176" s="1578"/>
      <c r="H176" s="1578"/>
      <c r="I176" s="1578"/>
      <c r="J176" s="1578"/>
    </row>
    <row r="177" spans="3:10" s="2489" customFormat="1">
      <c r="C177" s="2533"/>
      <c r="D177" s="1578"/>
      <c r="E177" s="1578"/>
      <c r="F177" s="1334"/>
      <c r="G177" s="1578"/>
      <c r="H177" s="1578"/>
      <c r="I177" s="1578"/>
      <c r="J177" s="1578"/>
    </row>
    <row r="178" spans="3:10" s="2489" customFormat="1" ht="15">
      <c r="C178" s="2532"/>
      <c r="D178" s="1578"/>
      <c r="E178" s="1578"/>
      <c r="F178" s="2484"/>
      <c r="G178" s="1578"/>
      <c r="H178" s="1578"/>
      <c r="I178" s="1578"/>
      <c r="J178" s="1578"/>
    </row>
    <row r="179" spans="3:10" s="2489" customFormat="1">
      <c r="C179" s="2539"/>
      <c r="D179" s="1578"/>
      <c r="E179" s="1578"/>
      <c r="F179" s="1579"/>
      <c r="G179" s="1578"/>
      <c r="H179" s="1578"/>
      <c r="I179" s="1578"/>
      <c r="J179" s="1578"/>
    </row>
    <row r="180" spans="3:10" s="2489" customFormat="1" ht="15.75">
      <c r="C180" s="2532"/>
      <c r="D180" s="2537"/>
      <c r="E180" s="1578"/>
      <c r="F180" s="1579"/>
      <c r="G180" s="1578"/>
      <c r="H180" s="1578"/>
      <c r="I180" s="1578"/>
      <c r="J180" s="1578"/>
    </row>
    <row r="181" spans="3:10" s="2489" customFormat="1">
      <c r="C181" s="2533"/>
      <c r="D181" s="1578"/>
      <c r="E181" s="1578"/>
      <c r="F181" s="1334"/>
      <c r="G181" s="1578"/>
      <c r="H181" s="1578"/>
      <c r="I181" s="1578"/>
      <c r="J181" s="1578"/>
    </row>
    <row r="182" spans="3:10" s="2489" customFormat="1">
      <c r="C182" s="1580"/>
      <c r="D182" s="1578"/>
      <c r="E182" s="1578"/>
      <c r="F182" s="1334"/>
      <c r="G182" s="1578"/>
      <c r="H182" s="1578"/>
      <c r="I182" s="1578"/>
      <c r="J182" s="1578"/>
    </row>
    <row r="183" spans="3:10" s="2489" customFormat="1">
      <c r="C183" s="1580"/>
      <c r="D183" s="1578"/>
      <c r="E183" s="1578"/>
      <c r="F183" s="1334"/>
      <c r="G183" s="1578"/>
      <c r="H183" s="1578"/>
      <c r="I183" s="1578"/>
      <c r="J183" s="1578"/>
    </row>
    <row r="184" spans="3:10" s="2489" customFormat="1">
      <c r="C184" s="2533"/>
      <c r="D184" s="1578"/>
      <c r="E184" s="1578"/>
      <c r="F184" s="1334"/>
      <c r="G184" s="1578"/>
      <c r="H184" s="1578"/>
      <c r="I184" s="1578"/>
      <c r="J184" s="1578"/>
    </row>
    <row r="185" spans="3:10" s="2489" customFormat="1" ht="15">
      <c r="C185" s="2532"/>
      <c r="D185" s="1578"/>
      <c r="E185" s="1578"/>
      <c r="F185" s="2484"/>
      <c r="G185" s="1578"/>
      <c r="H185" s="1578"/>
      <c r="I185" s="1578"/>
      <c r="J185" s="1578"/>
    </row>
    <row r="186" spans="3:10" s="2489" customFormat="1">
      <c r="C186" s="2533"/>
      <c r="D186" s="1578"/>
      <c r="E186" s="1578"/>
      <c r="F186" s="1334"/>
      <c r="G186" s="1578"/>
      <c r="H186" s="1578"/>
      <c r="I186" s="1578"/>
      <c r="J186" s="1578"/>
    </row>
    <row r="187" spans="3:10" s="2489" customFormat="1" ht="15">
      <c r="C187" s="2532"/>
      <c r="D187" s="1578"/>
      <c r="E187" s="1578"/>
      <c r="F187" s="2484"/>
      <c r="G187" s="1578"/>
      <c r="H187" s="1578"/>
      <c r="I187" s="1578"/>
      <c r="J187" s="1578"/>
    </row>
    <row r="188" spans="3:10" s="2489" customFormat="1">
      <c r="C188" s="1578"/>
      <c r="D188" s="1578"/>
      <c r="E188" s="1578"/>
      <c r="F188" s="1579"/>
      <c r="G188" s="1578"/>
      <c r="H188" s="1578"/>
      <c r="I188" s="1578"/>
      <c r="J188" s="1578"/>
    </row>
    <row r="189" spans="3:10" s="2489" customFormat="1" ht="15">
      <c r="C189" s="2532"/>
      <c r="D189" s="2486"/>
      <c r="E189" s="1578"/>
      <c r="F189" s="1578"/>
      <c r="G189" s="1578"/>
      <c r="H189" s="1578"/>
      <c r="I189" s="1578"/>
      <c r="J189" s="1578"/>
    </row>
    <row r="190" spans="3:10" s="2489" customFormat="1">
      <c r="C190" s="2539"/>
      <c r="D190" s="1578"/>
      <c r="E190" s="1578"/>
      <c r="F190" s="1580"/>
      <c r="G190" s="1578"/>
      <c r="H190" s="1580"/>
      <c r="I190" s="1578"/>
      <c r="J190" s="1578"/>
    </row>
    <row r="191" spans="3:10" s="2489" customFormat="1">
      <c r="C191" s="2533"/>
      <c r="D191" s="1578"/>
      <c r="E191" s="1578"/>
      <c r="F191" s="2510"/>
      <c r="G191" s="1578"/>
      <c r="H191" s="2510"/>
      <c r="I191" s="1578"/>
      <c r="J191" s="1578"/>
    </row>
    <row r="192" spans="3:10" s="2489" customFormat="1">
      <c r="C192" s="2533"/>
      <c r="D192" s="1578"/>
      <c r="E192" s="1578"/>
      <c r="F192" s="2510"/>
      <c r="G192" s="1578"/>
      <c r="H192" s="2510"/>
      <c r="I192" s="1578"/>
      <c r="J192" s="1578"/>
    </row>
    <row r="193" spans="1:15" s="2489" customFormat="1">
      <c r="C193" s="2533"/>
      <c r="D193" s="1578"/>
      <c r="E193" s="1578"/>
      <c r="F193" s="2510"/>
      <c r="G193" s="1578"/>
      <c r="H193" s="2510"/>
      <c r="I193" s="1578"/>
      <c r="J193" s="1578"/>
    </row>
    <row r="194" spans="1:15" s="2489" customFormat="1">
      <c r="C194" s="2533"/>
      <c r="D194" s="1578"/>
      <c r="E194" s="1578"/>
      <c r="F194" s="2484"/>
      <c r="G194" s="1578"/>
      <c r="H194" s="2484"/>
      <c r="I194" s="1578"/>
      <c r="J194" s="1578"/>
    </row>
    <row r="195" spans="1:15" s="2489" customFormat="1">
      <c r="C195" s="1578"/>
      <c r="D195" s="1578"/>
      <c r="E195" s="1578"/>
      <c r="F195" s="2484"/>
      <c r="G195" s="1578"/>
      <c r="H195" s="2484"/>
      <c r="I195" s="1578"/>
      <c r="J195" s="2490"/>
    </row>
    <row r="196" spans="1:15" s="2489" customFormat="1">
      <c r="C196" s="2539"/>
      <c r="D196" s="1578"/>
      <c r="E196" s="1578"/>
      <c r="F196" s="1579"/>
      <c r="G196" s="1578"/>
      <c r="H196" s="1578"/>
      <c r="I196" s="1578"/>
      <c r="J196" s="2490"/>
    </row>
    <row r="197" spans="1:15" s="2489" customFormat="1">
      <c r="C197" s="2540"/>
      <c r="D197" s="1578"/>
      <c r="E197" s="1578"/>
      <c r="F197" s="1578"/>
      <c r="G197" s="1578"/>
      <c r="H197" s="1578"/>
      <c r="I197" s="1578"/>
      <c r="J197" s="2490"/>
    </row>
    <row r="198" spans="1:15" s="2489" customFormat="1">
      <c r="C198" s="2546"/>
      <c r="D198" s="2546"/>
      <c r="E198" s="2546"/>
      <c r="F198" s="2546"/>
      <c r="G198" s="2546"/>
      <c r="H198" s="2546"/>
      <c r="I198" s="2546"/>
      <c r="J198" s="2490"/>
    </row>
    <row r="199" spans="1:15" s="2489" customFormat="1">
      <c r="C199" s="2546"/>
      <c r="D199" s="2546"/>
      <c r="E199" s="2546"/>
      <c r="F199" s="2546"/>
      <c r="G199" s="2546"/>
      <c r="H199" s="2546"/>
      <c r="I199" s="2546"/>
      <c r="J199" s="2490"/>
    </row>
    <row r="200" spans="1:15" s="2489" customFormat="1">
      <c r="C200" s="2546"/>
      <c r="D200" s="2546"/>
      <c r="E200" s="2546"/>
      <c r="F200" s="2546"/>
      <c r="G200" s="2546"/>
      <c r="H200" s="2546"/>
      <c r="I200" s="2546"/>
      <c r="J200" s="2490"/>
    </row>
    <row r="201" spans="1:15" s="2489" customFormat="1">
      <c r="J201" s="2490"/>
    </row>
    <row r="202" spans="1:15" s="2489" customFormat="1">
      <c r="G202" s="2490"/>
      <c r="H202" s="2490"/>
      <c r="I202" s="2490"/>
      <c r="J202" s="2490"/>
      <c r="K202" s="2486"/>
      <c r="L202" s="2530"/>
      <c r="M202" s="2486"/>
      <c r="N202" s="2486"/>
      <c r="O202" s="2486"/>
    </row>
    <row r="203" spans="1:15" s="2489" customFormat="1" ht="18">
      <c r="B203" s="2505"/>
      <c r="C203" s="2505"/>
      <c r="G203" s="2490"/>
      <c r="H203" s="2490"/>
      <c r="I203" s="2490"/>
      <c r="J203" s="2490"/>
      <c r="K203" s="2486"/>
      <c r="L203" s="2486"/>
      <c r="M203" s="2486"/>
      <c r="N203" s="2486"/>
      <c r="O203" s="2486"/>
    </row>
    <row r="204" spans="1:15" s="2489" customFormat="1" ht="18">
      <c r="A204" s="2505"/>
      <c r="B204" s="2505"/>
      <c r="C204" s="2505"/>
      <c r="G204" s="2490"/>
      <c r="H204" s="2490"/>
      <c r="I204" s="2490"/>
      <c r="J204" s="2490"/>
      <c r="K204" s="2486"/>
      <c r="L204" s="2486"/>
      <c r="M204" s="2486"/>
      <c r="N204" s="2486"/>
      <c r="O204" s="2486"/>
    </row>
    <row r="205" spans="1:15" s="2489" customFormat="1">
      <c r="G205" s="2490"/>
      <c r="H205" s="2490"/>
      <c r="I205" s="2490"/>
      <c r="J205" s="2490"/>
      <c r="K205" s="2486"/>
      <c r="L205" s="2486"/>
      <c r="M205" s="2486"/>
      <c r="N205" s="2486"/>
      <c r="O205" s="2486"/>
    </row>
    <row r="206" spans="1:15" s="2489" customFormat="1">
      <c r="D206" s="2547"/>
      <c r="E206" s="2547"/>
      <c r="G206" s="2490"/>
      <c r="H206" s="2490"/>
      <c r="I206" s="2490"/>
      <c r="J206" s="2490"/>
      <c r="K206" s="2486"/>
      <c r="L206" s="2486"/>
      <c r="M206" s="2486"/>
      <c r="N206" s="2486"/>
      <c r="O206" s="2486"/>
    </row>
    <row r="207" spans="1:15" s="2489" customFormat="1" ht="15">
      <c r="C207" s="2541"/>
      <c r="D207" s="2541"/>
      <c r="E207" s="2541"/>
      <c r="F207" s="2548"/>
      <c r="G207" s="2548"/>
      <c r="H207" s="2548"/>
      <c r="I207" s="2548"/>
      <c r="J207" s="2542"/>
      <c r="K207" s="2486"/>
      <c r="L207" s="2486"/>
      <c r="M207" s="2486"/>
      <c r="N207" s="2486"/>
      <c r="O207" s="2486"/>
    </row>
    <row r="208" spans="1:15" s="2489" customFormat="1">
      <c r="C208" s="2512"/>
      <c r="D208" s="2512"/>
      <c r="E208" s="2512"/>
      <c r="F208" s="2512"/>
      <c r="G208" s="2543"/>
      <c r="H208" s="2543"/>
      <c r="I208" s="2543"/>
      <c r="J208" s="2543"/>
      <c r="K208" s="2486"/>
      <c r="L208" s="2486"/>
      <c r="M208" s="2486"/>
      <c r="N208" s="2486"/>
      <c r="O208" s="2486"/>
    </row>
    <row r="209" spans="1:15" s="2489" customFormat="1">
      <c r="C209" s="2512"/>
      <c r="D209" s="2512"/>
      <c r="E209" s="2512"/>
      <c r="F209" s="2512"/>
      <c r="G209" s="2543"/>
      <c r="H209" s="2543"/>
      <c r="I209" s="2543"/>
      <c r="J209" s="2543"/>
      <c r="K209" s="2486"/>
      <c r="L209" s="2486"/>
      <c r="M209" s="2486"/>
      <c r="N209" s="2486"/>
      <c r="O209" s="2486"/>
    </row>
    <row r="210" spans="1:15" s="2489" customFormat="1">
      <c r="C210" s="2512"/>
      <c r="D210" s="2512"/>
      <c r="E210" s="2512"/>
      <c r="F210" s="2512"/>
      <c r="G210" s="2543"/>
      <c r="H210" s="2543"/>
      <c r="I210" s="2543"/>
      <c r="J210" s="2543"/>
      <c r="K210" s="2486"/>
      <c r="L210" s="2486"/>
      <c r="M210" s="2486"/>
      <c r="N210" s="2486"/>
      <c r="O210" s="2486"/>
    </row>
    <row r="211" spans="1:15" s="2489" customFormat="1">
      <c r="C211" s="2512"/>
      <c r="D211" s="2512"/>
      <c r="E211" s="2512"/>
      <c r="F211" s="2512"/>
      <c r="G211" s="2543"/>
      <c r="H211" s="2543"/>
      <c r="I211" s="2543"/>
      <c r="J211" s="2543"/>
      <c r="K211" s="2486"/>
      <c r="L211" s="2486"/>
      <c r="M211" s="2486"/>
      <c r="N211" s="2486"/>
      <c r="O211" s="2486"/>
    </row>
    <row r="212" spans="1:15" s="2489" customFormat="1">
      <c r="C212" s="2512"/>
      <c r="D212" s="2512"/>
      <c r="E212" s="2512"/>
      <c r="F212" s="2512"/>
      <c r="G212" s="2543"/>
      <c r="H212" s="2543"/>
      <c r="I212" s="2543"/>
      <c r="J212" s="2543"/>
      <c r="K212" s="2486"/>
      <c r="L212" s="2486"/>
      <c r="M212" s="2486"/>
      <c r="N212" s="2486"/>
      <c r="O212" s="2486"/>
    </row>
    <row r="213" spans="1:15" s="2489" customFormat="1">
      <c r="C213" s="2512"/>
      <c r="D213" s="2512"/>
      <c r="E213" s="2512"/>
      <c r="F213" s="2512"/>
      <c r="G213" s="2543"/>
      <c r="H213" s="2543"/>
      <c r="I213" s="2543"/>
      <c r="J213" s="2543"/>
      <c r="K213" s="2486"/>
      <c r="L213" s="2486"/>
      <c r="M213" s="2486"/>
      <c r="N213" s="2486"/>
      <c r="O213" s="2486"/>
    </row>
    <row r="214" spans="1:15" s="2489" customFormat="1">
      <c r="C214" s="2512"/>
      <c r="D214" s="2512"/>
      <c r="E214" s="2512"/>
      <c r="F214" s="2512"/>
      <c r="G214" s="2543"/>
      <c r="H214" s="2543"/>
      <c r="I214" s="2543"/>
      <c r="J214" s="2543"/>
      <c r="K214" s="2486"/>
      <c r="L214" s="2486"/>
      <c r="M214" s="2486"/>
      <c r="N214" s="2486"/>
      <c r="O214" s="2486"/>
    </row>
    <row r="215" spans="1:15" s="2489" customFormat="1">
      <c r="C215" s="2512"/>
      <c r="D215" s="2512"/>
      <c r="E215" s="2512"/>
      <c r="F215" s="2512"/>
      <c r="G215" s="2543"/>
      <c r="H215" s="2543"/>
      <c r="I215" s="2543"/>
      <c r="J215" s="2543"/>
      <c r="K215" s="2486"/>
      <c r="L215" s="2486"/>
      <c r="M215" s="2486"/>
      <c r="N215" s="2486"/>
      <c r="O215" s="2486"/>
    </row>
    <row r="216" spans="1:15" s="2489" customFormat="1">
      <c r="C216" s="2512"/>
      <c r="D216" s="2512"/>
      <c r="E216" s="2512"/>
      <c r="F216" s="2512"/>
      <c r="G216" s="2543"/>
      <c r="H216" s="2543"/>
      <c r="I216" s="2543"/>
      <c r="J216" s="2543"/>
      <c r="K216" s="2486"/>
      <c r="L216" s="2486"/>
      <c r="M216" s="2486"/>
      <c r="N216" s="2486"/>
      <c r="O216" s="2486"/>
    </row>
    <row r="217" spans="1:15" s="2489" customFormat="1">
      <c r="C217" s="2512"/>
      <c r="D217" s="2512"/>
      <c r="E217" s="2512"/>
      <c r="F217" s="2512"/>
      <c r="G217" s="2543"/>
      <c r="H217" s="2543"/>
      <c r="I217" s="2543"/>
      <c r="J217" s="2543"/>
      <c r="K217" s="2486"/>
      <c r="L217" s="2486"/>
      <c r="M217" s="2486"/>
      <c r="N217" s="2486"/>
      <c r="O217" s="2486"/>
    </row>
    <row r="218" spans="1:15" s="2489" customFormat="1" ht="15">
      <c r="C218" s="2544"/>
      <c r="D218" s="2512"/>
      <c r="E218" s="2512"/>
      <c r="F218" s="2512"/>
      <c r="G218" s="2543"/>
      <c r="H218" s="2543"/>
      <c r="I218" s="2543"/>
      <c r="J218" s="2543"/>
      <c r="K218" s="2486"/>
      <c r="L218" s="2486"/>
      <c r="M218" s="2486"/>
      <c r="N218" s="2486"/>
      <c r="O218" s="2486"/>
    </row>
    <row r="219" spans="1:15" s="2489" customFormat="1">
      <c r="C219" s="2512"/>
      <c r="D219" s="2512"/>
      <c r="E219" s="2512"/>
      <c r="F219" s="2512"/>
      <c r="G219" s="2512"/>
      <c r="H219" s="2512"/>
      <c r="I219" s="2512"/>
      <c r="J219" s="2512"/>
      <c r="K219" s="2486"/>
      <c r="L219" s="2486"/>
      <c r="M219" s="2486"/>
      <c r="N219" s="2486"/>
      <c r="O219" s="2486"/>
    </row>
    <row r="220" spans="1:15" s="2489" customFormat="1">
      <c r="A220" s="2486"/>
      <c r="B220" s="2486"/>
      <c r="C220" s="2486"/>
      <c r="D220" s="2486"/>
      <c r="E220" s="2486"/>
      <c r="F220" s="2486"/>
      <c r="G220" s="2486"/>
      <c r="H220" s="2486"/>
      <c r="I220" s="2486"/>
      <c r="J220" s="2486"/>
      <c r="K220" s="2486"/>
      <c r="L220" s="2486"/>
      <c r="M220" s="2486"/>
      <c r="N220" s="2486"/>
      <c r="O220" s="2486"/>
    </row>
    <row r="221" spans="1:15" s="2489" customFormat="1">
      <c r="A221" s="2486"/>
      <c r="B221" s="2486"/>
      <c r="C221" s="2486"/>
      <c r="D221" s="2486"/>
      <c r="E221" s="2486"/>
      <c r="F221" s="2486"/>
      <c r="G221" s="2486"/>
      <c r="H221" s="2486"/>
      <c r="I221" s="2486"/>
      <c r="J221" s="2486"/>
      <c r="K221" s="2486"/>
      <c r="L221" s="2486"/>
      <c r="M221" s="2486"/>
      <c r="N221" s="2486"/>
      <c r="O221" s="2486"/>
    </row>
    <row r="222" spans="1:15" s="2489" customFormat="1" ht="18">
      <c r="A222" s="2505"/>
      <c r="C222" s="2505"/>
      <c r="G222" s="2490"/>
      <c r="H222" s="2490"/>
      <c r="I222" s="2490"/>
      <c r="J222" s="2490"/>
      <c r="K222" s="2486"/>
      <c r="L222" s="2486"/>
      <c r="M222" s="2486"/>
      <c r="N222" s="2486"/>
      <c r="O222" s="2486"/>
    </row>
    <row r="223" spans="1:15" s="2489" customFormat="1">
      <c r="G223" s="2490"/>
      <c r="H223" s="2490"/>
      <c r="I223" s="2490"/>
      <c r="J223" s="2490"/>
      <c r="K223" s="2486"/>
      <c r="L223" s="2486"/>
      <c r="M223" s="2486"/>
      <c r="N223" s="2486"/>
      <c r="O223" s="2486"/>
    </row>
    <row r="224" spans="1:15" s="2489" customFormat="1">
      <c r="D224" s="2547"/>
      <c r="E224" s="2547"/>
      <c r="G224" s="2490"/>
      <c r="H224" s="2490"/>
      <c r="I224" s="2490"/>
      <c r="J224" s="2490"/>
      <c r="K224" s="2486"/>
      <c r="L224" s="2486"/>
      <c r="M224" s="2486"/>
      <c r="N224" s="2486"/>
      <c r="O224" s="2486"/>
    </row>
    <row r="225" spans="1:15" s="2489" customFormat="1" ht="15">
      <c r="C225" s="2541"/>
      <c r="D225" s="2541"/>
      <c r="E225" s="2541"/>
      <c r="F225" s="2548"/>
      <c r="G225" s="2548"/>
      <c r="H225" s="2548"/>
      <c r="I225" s="2548"/>
      <c r="J225" s="2542"/>
      <c r="K225" s="2486"/>
      <c r="L225" s="2486"/>
      <c r="M225" s="2486"/>
      <c r="N225" s="2486"/>
      <c r="O225" s="2486"/>
    </row>
    <row r="226" spans="1:15" s="2489" customFormat="1">
      <c r="C226" s="2512"/>
      <c r="D226" s="2512"/>
      <c r="E226" s="2512"/>
      <c r="F226" s="2512"/>
      <c r="G226" s="2543"/>
      <c r="H226" s="2543"/>
      <c r="I226" s="2543"/>
      <c r="J226" s="2543"/>
      <c r="K226" s="2486"/>
      <c r="L226" s="2486"/>
      <c r="M226" s="2486"/>
      <c r="N226" s="2486"/>
      <c r="O226" s="2486"/>
    </row>
    <row r="227" spans="1:15" s="2489" customFormat="1">
      <c r="C227" s="2512"/>
      <c r="D227" s="2512"/>
      <c r="E227" s="2512"/>
      <c r="F227" s="2512"/>
      <c r="G227" s="2543"/>
      <c r="H227" s="2543"/>
      <c r="I227" s="2543"/>
      <c r="J227" s="2543"/>
      <c r="K227" s="2486"/>
      <c r="L227" s="2486"/>
      <c r="M227" s="2486"/>
      <c r="N227" s="2486"/>
      <c r="O227" s="2486"/>
    </row>
    <row r="228" spans="1:15" s="2489" customFormat="1">
      <c r="C228" s="2512"/>
      <c r="D228" s="2512"/>
      <c r="E228" s="2512"/>
      <c r="F228" s="2512"/>
      <c r="G228" s="2543"/>
      <c r="H228" s="2543"/>
      <c r="I228" s="2543"/>
      <c r="J228" s="2543"/>
      <c r="K228" s="2486"/>
      <c r="L228" s="2486"/>
      <c r="M228" s="2486"/>
      <c r="N228" s="2486"/>
      <c r="O228" s="2486"/>
    </row>
    <row r="229" spans="1:15" s="2489" customFormat="1">
      <c r="C229" s="2512"/>
      <c r="D229" s="2512"/>
      <c r="E229" s="2512"/>
      <c r="F229" s="2512"/>
      <c r="G229" s="2543"/>
      <c r="H229" s="2543"/>
      <c r="I229" s="2543"/>
      <c r="J229" s="2543"/>
      <c r="K229" s="2486"/>
      <c r="L229" s="2486"/>
      <c r="M229" s="2486"/>
      <c r="N229" s="2486"/>
      <c r="O229" s="2486"/>
    </row>
    <row r="230" spans="1:15" s="2489" customFormat="1">
      <c r="C230" s="2512"/>
      <c r="D230" s="2512"/>
      <c r="E230" s="2512"/>
      <c r="F230" s="2512"/>
      <c r="G230" s="2543"/>
      <c r="H230" s="2543"/>
      <c r="I230" s="2543"/>
      <c r="J230" s="2543"/>
      <c r="K230" s="2486"/>
      <c r="L230" s="2486"/>
      <c r="M230" s="2486"/>
      <c r="N230" s="2486"/>
      <c r="O230" s="2486"/>
    </row>
    <row r="231" spans="1:15" s="2489" customFormat="1">
      <c r="C231" s="2512"/>
      <c r="D231" s="2512"/>
      <c r="E231" s="2512"/>
      <c r="F231" s="2512"/>
      <c r="G231" s="2543"/>
      <c r="H231" s="2543"/>
      <c r="I231" s="2543"/>
      <c r="J231" s="2543"/>
      <c r="K231" s="2486"/>
      <c r="L231" s="2486"/>
      <c r="M231" s="2486"/>
      <c r="N231" s="2486"/>
      <c r="O231" s="2486"/>
    </row>
    <row r="232" spans="1:15" s="2489" customFormat="1">
      <c r="C232" s="2512"/>
      <c r="D232" s="2512"/>
      <c r="E232" s="2512"/>
      <c r="F232" s="2512"/>
      <c r="G232" s="2543"/>
      <c r="H232" s="2543"/>
      <c r="I232" s="2543"/>
      <c r="J232" s="2543"/>
      <c r="K232" s="2486"/>
      <c r="L232" s="2486"/>
      <c r="M232" s="2486"/>
      <c r="N232" s="2486"/>
      <c r="O232" s="2486"/>
    </row>
    <row r="233" spans="1:15" s="2489" customFormat="1">
      <c r="C233" s="2512"/>
      <c r="D233" s="2512"/>
      <c r="E233" s="2512"/>
      <c r="F233" s="2512"/>
      <c r="G233" s="2543"/>
      <c r="H233" s="2543"/>
      <c r="I233" s="2543"/>
      <c r="J233" s="2543"/>
      <c r="K233" s="2486"/>
      <c r="L233" s="2486"/>
      <c r="M233" s="2486"/>
      <c r="N233" s="2486"/>
      <c r="O233" s="2486"/>
    </row>
    <row r="234" spans="1:15" s="2489" customFormat="1">
      <c r="C234" s="2512"/>
      <c r="D234" s="2512"/>
      <c r="E234" s="2512"/>
      <c r="F234" s="2512"/>
      <c r="G234" s="2543"/>
      <c r="H234" s="2543"/>
      <c r="I234" s="2543"/>
      <c r="J234" s="2543"/>
      <c r="K234" s="2486"/>
      <c r="L234" s="2486"/>
      <c r="M234" s="2486"/>
      <c r="N234" s="2486"/>
      <c r="O234" s="2486"/>
    </row>
    <row r="235" spans="1:15" s="2489" customFormat="1">
      <c r="C235" s="2512"/>
      <c r="D235" s="2512"/>
      <c r="E235" s="2512"/>
      <c r="F235" s="2512"/>
      <c r="G235" s="2543"/>
      <c r="H235" s="2543"/>
      <c r="I235" s="2543"/>
      <c r="J235" s="2543"/>
      <c r="K235" s="2486"/>
      <c r="L235" s="2486"/>
      <c r="M235" s="2486"/>
      <c r="N235" s="2486"/>
      <c r="O235" s="2486"/>
    </row>
    <row r="236" spans="1:15" s="2489" customFormat="1" ht="15">
      <c r="C236" s="2544"/>
      <c r="D236" s="2512"/>
      <c r="E236" s="2512"/>
      <c r="F236" s="2512"/>
      <c r="G236" s="2543"/>
      <c r="H236" s="2543"/>
      <c r="I236" s="2543"/>
      <c r="J236" s="2543"/>
      <c r="K236" s="2486"/>
      <c r="L236" s="2486"/>
      <c r="M236" s="2486"/>
      <c r="N236" s="2486"/>
      <c r="O236" s="2486"/>
    </row>
    <row r="237" spans="1:15" s="2489" customFormat="1">
      <c r="C237" s="2512"/>
      <c r="D237" s="2512"/>
      <c r="E237" s="2512"/>
      <c r="F237" s="2512"/>
      <c r="G237" s="2512"/>
      <c r="H237" s="2512"/>
      <c r="I237" s="2512"/>
      <c r="J237" s="2512"/>
      <c r="K237" s="2486"/>
      <c r="L237" s="2486"/>
      <c r="M237" s="2486"/>
      <c r="N237" s="2486"/>
      <c r="O237" s="2486"/>
    </row>
    <row r="238" spans="1:15" s="2489" customFormat="1">
      <c r="A238" s="2486"/>
      <c r="B238" s="2486"/>
      <c r="C238" s="2486"/>
      <c r="D238" s="2486"/>
      <c r="E238" s="2486"/>
      <c r="F238" s="2486"/>
      <c r="G238" s="2486"/>
      <c r="H238" s="2486"/>
      <c r="I238" s="2486"/>
      <c r="J238" s="2486"/>
      <c r="K238" s="2486"/>
      <c r="L238" s="2486"/>
      <c r="M238" s="2486"/>
      <c r="N238" s="2486"/>
      <c r="O238" s="2486"/>
    </row>
    <row r="239" spans="1:15" s="2489" customFormat="1">
      <c r="A239" s="2486"/>
      <c r="B239" s="2486"/>
      <c r="C239" s="2486"/>
      <c r="D239" s="2486"/>
      <c r="E239" s="2486"/>
      <c r="F239" s="2486"/>
      <c r="G239" s="2486"/>
      <c r="H239" s="2486"/>
      <c r="I239" s="2486"/>
      <c r="J239" s="2486"/>
      <c r="K239" s="2486"/>
      <c r="L239" s="2486"/>
      <c r="M239" s="2486"/>
      <c r="N239" s="2486"/>
      <c r="O239" s="2486"/>
    </row>
    <row r="240" spans="1:15" s="2489" customFormat="1" ht="18">
      <c r="A240" s="2505"/>
      <c r="C240" s="2505"/>
      <c r="G240" s="2490"/>
      <c r="H240" s="2490"/>
      <c r="I240" s="2490"/>
      <c r="J240" s="2490"/>
      <c r="K240" s="2486"/>
      <c r="L240" s="2486"/>
      <c r="M240" s="2486"/>
      <c r="N240" s="2486"/>
      <c r="O240" s="2486"/>
    </row>
    <row r="241" spans="3:15" s="2489" customFormat="1">
      <c r="G241" s="2490"/>
      <c r="H241" s="2490"/>
      <c r="I241" s="2490"/>
      <c r="J241" s="2490"/>
      <c r="K241" s="2486"/>
      <c r="L241" s="2486"/>
      <c r="M241" s="2486"/>
      <c r="N241" s="2486"/>
      <c r="O241" s="2486"/>
    </row>
    <row r="242" spans="3:15" s="2489" customFormat="1">
      <c r="D242" s="2547"/>
      <c r="E242" s="2547"/>
      <c r="G242" s="2490"/>
      <c r="H242" s="2490"/>
      <c r="I242" s="2490"/>
      <c r="J242" s="2490"/>
      <c r="K242" s="2486"/>
      <c r="L242" s="2486"/>
      <c r="M242" s="2486"/>
      <c r="N242" s="2486"/>
      <c r="O242" s="2486"/>
    </row>
    <row r="243" spans="3:15" s="2489" customFormat="1" ht="15">
      <c r="C243" s="2541"/>
      <c r="D243" s="2541"/>
      <c r="E243" s="2541"/>
      <c r="F243" s="2548"/>
      <c r="G243" s="2548"/>
      <c r="H243" s="2548"/>
      <c r="I243" s="2548"/>
      <c r="J243" s="2542"/>
      <c r="K243" s="2486"/>
      <c r="L243" s="2486"/>
      <c r="M243" s="2486"/>
      <c r="N243" s="2486"/>
      <c r="O243" s="2486"/>
    </row>
    <row r="244" spans="3:15" s="2489" customFormat="1">
      <c r="C244" s="2512"/>
      <c r="D244" s="2512"/>
      <c r="E244" s="2512"/>
      <c r="F244" s="2512"/>
      <c r="G244" s="2543"/>
      <c r="H244" s="2543"/>
      <c r="I244" s="2543"/>
      <c r="J244" s="2543"/>
      <c r="K244" s="2486"/>
      <c r="L244" s="2486"/>
      <c r="M244" s="2486"/>
      <c r="N244" s="2486"/>
      <c r="O244" s="2486"/>
    </row>
    <row r="245" spans="3:15" s="2489" customFormat="1">
      <c r="C245" s="2512"/>
      <c r="D245" s="2512"/>
      <c r="E245" s="2512"/>
      <c r="F245" s="2512"/>
      <c r="G245" s="2543"/>
      <c r="H245" s="2543"/>
      <c r="I245" s="2543"/>
      <c r="J245" s="2543"/>
      <c r="K245" s="2486"/>
      <c r="L245" s="2486"/>
      <c r="M245" s="2486"/>
      <c r="N245" s="2486"/>
      <c r="O245" s="2486"/>
    </row>
    <row r="246" spans="3:15" s="2489" customFormat="1">
      <c r="C246" s="2512"/>
      <c r="D246" s="2512"/>
      <c r="E246" s="2512"/>
      <c r="F246" s="2512"/>
      <c r="G246" s="2543"/>
      <c r="H246" s="2543"/>
      <c r="I246" s="2543"/>
      <c r="J246" s="2543"/>
      <c r="K246" s="2486"/>
      <c r="L246" s="2486"/>
      <c r="M246" s="2486"/>
      <c r="N246" s="2486"/>
      <c r="O246" s="2486"/>
    </row>
    <row r="247" spans="3:15" s="2489" customFormat="1">
      <c r="C247" s="2512"/>
      <c r="D247" s="2512"/>
      <c r="E247" s="2512"/>
      <c r="F247" s="2512"/>
      <c r="G247" s="2543"/>
      <c r="H247" s="2543"/>
      <c r="I247" s="2543"/>
      <c r="J247" s="2543"/>
      <c r="K247" s="2486"/>
      <c r="L247" s="2486"/>
      <c r="M247" s="2486"/>
      <c r="N247" s="2486"/>
      <c r="O247" s="2486"/>
    </row>
    <row r="248" spans="3:15" s="2489" customFormat="1">
      <c r="C248" s="2512"/>
      <c r="D248" s="2512"/>
      <c r="E248" s="2512"/>
      <c r="F248" s="2512"/>
      <c r="G248" s="2543"/>
      <c r="H248" s="2543"/>
      <c r="I248" s="2543"/>
      <c r="J248" s="2543"/>
      <c r="K248" s="2486"/>
      <c r="L248" s="2486"/>
      <c r="M248" s="2486"/>
      <c r="N248" s="2486"/>
      <c r="O248" s="2486"/>
    </row>
    <row r="249" spans="3:15" s="2489" customFormat="1">
      <c r="C249" s="2512"/>
      <c r="D249" s="2512"/>
      <c r="E249" s="2512"/>
      <c r="F249" s="2512"/>
      <c r="G249" s="2543"/>
      <c r="H249" s="2543"/>
      <c r="I249" s="2543"/>
      <c r="J249" s="2543"/>
      <c r="K249" s="2486"/>
      <c r="L249" s="2486"/>
      <c r="M249" s="2486"/>
      <c r="N249" s="2486"/>
      <c r="O249" s="2486"/>
    </row>
    <row r="250" spans="3:15" s="2489" customFormat="1">
      <c r="C250" s="2512"/>
      <c r="D250" s="2512"/>
      <c r="E250" s="2512"/>
      <c r="F250" s="2512"/>
      <c r="G250" s="2543"/>
      <c r="H250" s="2543"/>
      <c r="I250" s="2543"/>
      <c r="J250" s="2543"/>
      <c r="K250" s="2486"/>
      <c r="L250" s="2486"/>
      <c r="M250" s="2486"/>
      <c r="N250" s="2486"/>
      <c r="O250" s="2486"/>
    </row>
    <row r="251" spans="3:15" s="2489" customFormat="1">
      <c r="C251" s="2512"/>
      <c r="D251" s="2512"/>
      <c r="E251" s="2512"/>
      <c r="F251" s="2512"/>
      <c r="G251" s="2543"/>
      <c r="H251" s="2543"/>
      <c r="I251" s="2543"/>
      <c r="J251" s="2543"/>
      <c r="K251" s="2486"/>
      <c r="L251" s="2486"/>
      <c r="M251" s="2486"/>
      <c r="N251" s="2486"/>
      <c r="O251" s="2486"/>
    </row>
    <row r="252" spans="3:15" s="2489" customFormat="1">
      <c r="C252" s="2512"/>
      <c r="D252" s="2512"/>
      <c r="E252" s="2512"/>
      <c r="F252" s="2512"/>
      <c r="G252" s="2543"/>
      <c r="H252" s="2543"/>
      <c r="I252" s="2543"/>
      <c r="J252" s="2543"/>
      <c r="K252" s="2486"/>
      <c r="L252" s="2486"/>
      <c r="M252" s="2486"/>
      <c r="N252" s="2486"/>
      <c r="O252" s="2486"/>
    </row>
    <row r="253" spans="3:15" s="2489" customFormat="1">
      <c r="C253" s="2512"/>
      <c r="D253" s="2512"/>
      <c r="E253" s="2512"/>
      <c r="F253" s="2512"/>
      <c r="G253" s="2543"/>
      <c r="H253" s="2543"/>
      <c r="I253" s="2543"/>
      <c r="J253" s="2543"/>
      <c r="K253" s="2486"/>
      <c r="L253" s="2486"/>
      <c r="M253" s="2486"/>
      <c r="N253" s="2486"/>
      <c r="O253" s="2486"/>
    </row>
    <row r="254" spans="3:15" s="2489" customFormat="1" ht="15">
      <c r="C254" s="2544"/>
      <c r="D254" s="2512"/>
      <c r="E254" s="2512"/>
      <c r="F254" s="2512"/>
      <c r="G254" s="2543"/>
      <c r="H254" s="2543"/>
      <c r="I254" s="2543"/>
      <c r="J254" s="2543"/>
      <c r="K254" s="2486"/>
      <c r="L254" s="2486"/>
      <c r="M254" s="2486"/>
      <c r="N254" s="2486"/>
      <c r="O254" s="2486"/>
    </row>
    <row r="255" spans="3:15" s="2489" customFormat="1">
      <c r="C255" s="2512"/>
      <c r="D255" s="2512"/>
      <c r="E255" s="2512"/>
      <c r="F255" s="2512"/>
      <c r="G255" s="2512"/>
      <c r="H255" s="2512"/>
      <c r="I255" s="2512"/>
      <c r="J255" s="2512"/>
      <c r="K255" s="2486"/>
      <c r="L255" s="2486"/>
      <c r="M255" s="2486"/>
      <c r="N255" s="2486"/>
      <c r="O255" s="2486"/>
    </row>
    <row r="256" spans="3:15" s="2489" customFormat="1">
      <c r="G256" s="2490"/>
      <c r="H256" s="2490"/>
      <c r="I256" s="2490"/>
      <c r="J256" s="2490"/>
      <c r="K256" s="2486"/>
      <c r="L256" s="2486"/>
      <c r="M256" s="2486"/>
      <c r="N256" s="2486"/>
      <c r="O256" s="2486"/>
    </row>
  </sheetData>
  <sheetProtection password="C634" sheet="1" objects="1" scenarios="1"/>
  <phoneticPr fontId="0" type="noConversion"/>
  <conditionalFormatting sqref="F191:F193 F153 H191:H193 E116:E121 F126:F130 E93:G108 F28:F33 G33:H33 G41:J51 G59:J69 G77:J87 I93:I108 L59:S69 L77:S87 L41:S51">
    <cfRule type="cellIs" priority="2" stopIfTrue="1" operator="greaterThanOrEqual">
      <formula>0</formula>
    </cfRule>
  </conditionalFormatting>
  <dataValidations count="2">
    <dataValidation type="decimal" operator="lessThanOrEqual" allowBlank="1" showInputMessage="1" showErrorMessage="1" sqref="F152 F171:F174 F176:F177 F181:F184 F186 G28:H30 G106:G108">
      <formula1>0</formula1>
    </dataValidation>
    <dataValidation type="decimal" operator="greaterThanOrEqual" allowBlank="1" showInputMessage="1" showErrorMessage="1" sqref="F138:F145 F147:F151 F157:F164 F166:F167 G31:H32">
      <formula1>0</formula1>
    </dataValidation>
  </dataValidations>
  <printOptions horizontalCentered="1"/>
  <pageMargins left="0.15748031496062992" right="0.15748031496062992" top="0.59055118110236227" bottom="0.59055118110236227" header="0.31496062992125984" footer="0.11811023622047245"/>
  <pageSetup paperSize="8" scale="58" fitToHeight="2" orientation="portrait" r:id="rId1"/>
  <headerFooter alignWithMargins="0">
    <oddHeader>&amp;R&amp;"CG Omega,Bold"&amp;18&amp;A</oddHeader>
    <oddFooter>&amp;L&amp;8&amp;D
&amp;T&amp;R&amp;8&amp;Z&amp;F</oddFooter>
  </headerFooter>
  <rowBreaks count="1" manualBreakCount="1">
    <brk id="131" max="12" man="1"/>
  </rowBreaks>
  <legacyDrawing r:id="rId2"/>
</worksheet>
</file>

<file path=xl/worksheets/sheet24.xml><?xml version="1.0" encoding="utf-8"?>
<worksheet xmlns="http://schemas.openxmlformats.org/spreadsheetml/2006/main" xmlns:r="http://schemas.openxmlformats.org/officeDocument/2006/relationships">
  <sheetPr codeName="Sheet14">
    <pageSetUpPr fitToPage="1"/>
  </sheetPr>
  <dimension ref="A1:AC134"/>
  <sheetViews>
    <sheetView showZeros="0" zoomScale="70" zoomScaleNormal="70" workbookViewId="0">
      <selection activeCell="P89" sqref="P89"/>
    </sheetView>
  </sheetViews>
  <sheetFormatPr defaultRowHeight="14.25"/>
  <cols>
    <col min="1" max="2" width="2.125" customWidth="1"/>
    <col min="3" max="3" width="6.375" customWidth="1"/>
    <col min="4" max="4" width="25.375" customWidth="1"/>
    <col min="5" max="5" width="6.5" customWidth="1"/>
    <col min="6" max="6" width="8" customWidth="1"/>
    <col min="7" max="10" width="6.5" customWidth="1"/>
    <col min="11" max="11" width="1.625" customWidth="1"/>
    <col min="12" max="12" width="7.125" customWidth="1"/>
    <col min="13" max="13" width="7.875" customWidth="1"/>
    <col min="14" max="14" width="7.125" customWidth="1"/>
    <col min="15" max="15" width="1.625" customWidth="1"/>
    <col min="16" max="16" width="10" customWidth="1"/>
    <col min="17" max="17" width="1.625" customWidth="1"/>
    <col min="18" max="18" width="7.75" customWidth="1"/>
    <col min="19" max="19" width="1.625" customWidth="1"/>
    <col min="20" max="20" width="6.875" customWidth="1"/>
    <col min="21" max="21" width="7.875" customWidth="1"/>
    <col min="22" max="22" width="6.875" customWidth="1"/>
    <col min="23" max="23" width="7.25" customWidth="1"/>
    <col min="24" max="24" width="6.875" customWidth="1"/>
    <col min="25" max="25" width="7" customWidth="1"/>
    <col min="26" max="26" width="1.625" customWidth="1"/>
    <col min="27" max="27" width="7.5" customWidth="1"/>
    <col min="28" max="28" width="5.625" customWidth="1"/>
  </cols>
  <sheetData>
    <row r="1" spans="1:27" s="36" customFormat="1" ht="26.25">
      <c r="A1" s="67" t="str">
        <f>+Cover!$E$8</f>
        <v>Regulatory Reporting Pack (RRP)</v>
      </c>
      <c r="E1" s="39"/>
      <c r="F1" s="39"/>
      <c r="G1" s="39"/>
      <c r="H1" s="39"/>
      <c r="K1" s="39" t="str">
        <f>+'Check&amp;Bal report'!$H$1</f>
        <v xml:space="preserve"> </v>
      </c>
      <c r="U1" s="94"/>
    </row>
    <row r="2" spans="1:27" s="36" customFormat="1" ht="26.25">
      <c r="A2" s="41" t="str">
        <f>+'Names and date input'!$D$21</f>
        <v>CN West</v>
      </c>
      <c r="B2" s="40"/>
      <c r="D2" s="37"/>
      <c r="E2" s="39"/>
    </row>
    <row r="3" spans="1:27" s="70" customFormat="1" ht="27" thickBot="1">
      <c r="A3" s="69" t="str">
        <f>+'Names and date input'!$D$9</f>
        <v>2009-10</v>
      </c>
      <c r="D3" s="71"/>
      <c r="E3" s="72"/>
    </row>
    <row r="5" spans="1:27" ht="20.25">
      <c r="A5" s="3" t="s">
        <v>999</v>
      </c>
    </row>
    <row r="6" spans="1:27" ht="20.25">
      <c r="A6" s="3"/>
      <c r="G6" s="12"/>
      <c r="H6" s="12"/>
    </row>
    <row r="7" spans="1:27" ht="21" thickBot="1">
      <c r="A7" s="3"/>
      <c r="C7" s="93" t="s">
        <v>763</v>
      </c>
      <c r="F7" s="227"/>
      <c r="I7" s="227"/>
      <c r="R7" s="227"/>
    </row>
    <row r="8" spans="1:27" ht="20.25">
      <c r="A8" s="3"/>
      <c r="E8" s="2975" t="s">
        <v>1111</v>
      </c>
      <c r="F8" s="2976"/>
      <c r="G8" s="2976"/>
      <c r="H8" s="2976"/>
      <c r="I8" s="2976"/>
      <c r="J8" s="2977"/>
      <c r="R8" s="227"/>
      <c r="T8" s="2978" t="s">
        <v>313</v>
      </c>
      <c r="U8" s="2979"/>
      <c r="V8" s="2979"/>
      <c r="W8" s="2979"/>
      <c r="X8" s="2979"/>
      <c r="Y8" s="2979"/>
      <c r="Z8" s="2979"/>
      <c r="AA8" s="2980"/>
    </row>
    <row r="9" spans="1:27" ht="36" customHeight="1">
      <c r="A9" s="3"/>
      <c r="C9" s="32"/>
      <c r="D9" s="365"/>
      <c r="E9" s="2971" t="s">
        <v>1121</v>
      </c>
      <c r="F9" s="2971" t="s">
        <v>419</v>
      </c>
      <c r="G9" s="2971" t="s">
        <v>420</v>
      </c>
      <c r="H9" s="2994" t="s">
        <v>72</v>
      </c>
      <c r="I9" s="2971" t="s">
        <v>421</v>
      </c>
      <c r="J9" s="2994" t="s">
        <v>422</v>
      </c>
      <c r="L9" s="2991" t="s">
        <v>600</v>
      </c>
      <c r="M9" s="2992"/>
      <c r="N9" s="2993"/>
      <c r="P9" s="2990" t="s">
        <v>1068</v>
      </c>
      <c r="R9" s="2970" t="s">
        <v>423</v>
      </c>
      <c r="T9" s="2987" t="s">
        <v>926</v>
      </c>
      <c r="U9" s="2989" t="s">
        <v>190</v>
      </c>
      <c r="V9" s="2989" t="s">
        <v>42</v>
      </c>
      <c r="W9" s="2981" t="s">
        <v>100</v>
      </c>
      <c r="X9" s="2982" t="s">
        <v>101</v>
      </c>
      <c r="Y9" s="2981" t="s">
        <v>102</v>
      </c>
      <c r="Z9" s="2984"/>
      <c r="AA9" s="2985" t="s">
        <v>103</v>
      </c>
    </row>
    <row r="10" spans="1:27" ht="80.25" customHeight="1">
      <c r="A10" s="3"/>
      <c r="B10" s="16"/>
      <c r="C10" s="2973" t="str">
        <f>+'Names and date input'!D40</f>
        <v>DB1</v>
      </c>
      <c r="D10" s="2974"/>
      <c r="E10" s="2972"/>
      <c r="F10" s="2972"/>
      <c r="G10" s="2972"/>
      <c r="H10" s="2989"/>
      <c r="I10" s="2972"/>
      <c r="J10" s="2989"/>
      <c r="K10" s="16"/>
      <c r="L10" s="366" t="s">
        <v>601</v>
      </c>
      <c r="M10" s="366" t="s">
        <v>602</v>
      </c>
      <c r="N10" s="366" t="s">
        <v>603</v>
      </c>
      <c r="O10" s="16"/>
      <c r="P10" s="2970"/>
      <c r="Q10" s="16"/>
      <c r="R10" s="2970"/>
      <c r="S10" s="16"/>
      <c r="T10" s="2988"/>
      <c r="U10" s="2983"/>
      <c r="V10" s="2983"/>
      <c r="W10" s="2970"/>
      <c r="X10" s="2983"/>
      <c r="Y10" s="2970"/>
      <c r="Z10" s="2984"/>
      <c r="AA10" s="2986"/>
    </row>
    <row r="11" spans="1:27" ht="15" customHeight="1">
      <c r="A11" s="3"/>
      <c r="C11" s="33"/>
      <c r="D11" s="99"/>
      <c r="E11" s="344" t="s">
        <v>1168</v>
      </c>
      <c r="F11" s="367" t="s">
        <v>482</v>
      </c>
      <c r="G11" s="344" t="s">
        <v>1168</v>
      </c>
      <c r="H11" s="344" t="s">
        <v>1168</v>
      </c>
      <c r="I11" s="367" t="s">
        <v>482</v>
      </c>
      <c r="J11" s="344" t="s">
        <v>1168</v>
      </c>
      <c r="L11" s="344" t="s">
        <v>161</v>
      </c>
      <c r="M11" s="344" t="s">
        <v>161</v>
      </c>
      <c r="N11" s="344" t="s">
        <v>161</v>
      </c>
      <c r="P11" s="344" t="s">
        <v>1168</v>
      </c>
      <c r="R11" s="367" t="s">
        <v>482</v>
      </c>
      <c r="T11" s="368" t="s">
        <v>1168</v>
      </c>
      <c r="U11" s="344" t="s">
        <v>1168</v>
      </c>
      <c r="V11" s="344" t="s">
        <v>1168</v>
      </c>
      <c r="W11" s="344" t="s">
        <v>1168</v>
      </c>
      <c r="X11" s="344" t="s">
        <v>1168</v>
      </c>
      <c r="Y11" s="344" t="s">
        <v>1168</v>
      </c>
      <c r="Z11" s="9"/>
      <c r="AA11" s="346" t="s">
        <v>161</v>
      </c>
    </row>
    <row r="12" spans="1:27" ht="15" customHeight="1">
      <c r="A12" s="3"/>
      <c r="C12" s="2997" t="s">
        <v>316</v>
      </c>
      <c r="D12" s="369" t="s">
        <v>764</v>
      </c>
      <c r="E12" s="759"/>
      <c r="F12" s="2282"/>
      <c r="G12" s="759"/>
      <c r="H12" s="759"/>
      <c r="I12" s="759"/>
      <c r="J12" s="759"/>
      <c r="L12" s="370"/>
      <c r="M12" s="370"/>
      <c r="N12" s="370"/>
      <c r="P12" s="759"/>
      <c r="R12" s="228"/>
      <c r="T12" s="778"/>
      <c r="U12" s="759"/>
      <c r="V12" s="759"/>
      <c r="W12" s="932">
        <f>SUM(T12:V12)</f>
        <v>0</v>
      </c>
      <c r="X12" s="759"/>
      <c r="Y12" s="932">
        <f>+X12+W12</f>
        <v>0</v>
      </c>
      <c r="Z12" s="9"/>
      <c r="AA12" s="759"/>
    </row>
    <row r="13" spans="1:27" ht="15" customHeight="1">
      <c r="A13" s="3"/>
      <c r="C13" s="2998"/>
      <c r="D13" s="372" t="str">
        <f>'Names and date input'!$D$28</f>
        <v>RP1</v>
      </c>
      <c r="E13" s="759"/>
      <c r="F13" s="2282"/>
      <c r="G13" s="759"/>
      <c r="H13" s="759"/>
      <c r="I13" s="759"/>
      <c r="J13" s="759"/>
      <c r="L13" s="370"/>
      <c r="M13" s="370"/>
      <c r="N13" s="370"/>
      <c r="P13" s="759"/>
      <c r="R13" s="228"/>
      <c r="T13" s="778"/>
      <c r="U13" s="759"/>
      <c r="V13" s="759"/>
      <c r="W13" s="932">
        <f t="shared" ref="W13:W22" si="0">SUM(T13:V13)</f>
        <v>0</v>
      </c>
      <c r="X13" s="759"/>
      <c r="Y13" s="932">
        <f t="shared" ref="Y13:Y22" si="1">+X13+W13</f>
        <v>0</v>
      </c>
      <c r="Z13" s="9"/>
      <c r="AA13" s="759"/>
    </row>
    <row r="14" spans="1:27" ht="15" customHeight="1">
      <c r="A14" s="3"/>
      <c r="C14" s="2998"/>
      <c r="D14" s="372" t="str">
        <f>'Names and date input'!$D$29</f>
        <v>RP2</v>
      </c>
      <c r="E14" s="759"/>
      <c r="F14" s="2282"/>
      <c r="G14" s="759"/>
      <c r="H14" s="759"/>
      <c r="I14" s="759"/>
      <c r="J14" s="759"/>
      <c r="L14" s="370"/>
      <c r="M14" s="370"/>
      <c r="N14" s="370"/>
      <c r="P14" s="759"/>
      <c r="R14" s="228"/>
      <c r="T14" s="778"/>
      <c r="U14" s="759"/>
      <c r="V14" s="759"/>
      <c r="W14" s="932">
        <f t="shared" si="0"/>
        <v>0</v>
      </c>
      <c r="X14" s="759"/>
      <c r="Y14" s="932">
        <f t="shared" si="1"/>
        <v>0</v>
      </c>
      <c r="Z14" s="9"/>
      <c r="AA14" s="759"/>
    </row>
    <row r="15" spans="1:27" ht="15" customHeight="1">
      <c r="A15" s="3"/>
      <c r="C15" s="2998"/>
      <c r="D15" s="372" t="str">
        <f>'Names and date input'!$D$30</f>
        <v>RP3</v>
      </c>
      <c r="E15" s="759"/>
      <c r="F15" s="2282"/>
      <c r="G15" s="759"/>
      <c r="H15" s="759"/>
      <c r="I15" s="759"/>
      <c r="J15" s="759"/>
      <c r="L15" s="370"/>
      <c r="M15" s="370"/>
      <c r="N15" s="370"/>
      <c r="P15" s="759"/>
      <c r="R15" s="228"/>
      <c r="T15" s="778"/>
      <c r="U15" s="759"/>
      <c r="V15" s="759"/>
      <c r="W15" s="932">
        <f t="shared" si="0"/>
        <v>0</v>
      </c>
      <c r="X15" s="759"/>
      <c r="Y15" s="932">
        <f t="shared" si="1"/>
        <v>0</v>
      </c>
      <c r="Z15" s="9"/>
      <c r="AA15" s="759"/>
    </row>
    <row r="16" spans="1:27" ht="15" customHeight="1">
      <c r="A16" s="3"/>
      <c r="C16" s="2998"/>
      <c r="D16" s="372" t="str">
        <f>'Names and date input'!$D$31</f>
        <v>RP4</v>
      </c>
      <c r="E16" s="759"/>
      <c r="F16" s="2282"/>
      <c r="G16" s="759"/>
      <c r="H16" s="759"/>
      <c r="I16" s="759"/>
      <c r="J16" s="759"/>
      <c r="L16" s="370"/>
      <c r="M16" s="370"/>
      <c r="N16" s="370"/>
      <c r="P16" s="759"/>
      <c r="R16" s="228"/>
      <c r="T16" s="778"/>
      <c r="U16" s="759"/>
      <c r="V16" s="759"/>
      <c r="W16" s="932">
        <f t="shared" si="0"/>
        <v>0</v>
      </c>
      <c r="X16" s="759"/>
      <c r="Y16" s="932">
        <f t="shared" si="1"/>
        <v>0</v>
      </c>
      <c r="Z16" s="9"/>
      <c r="AA16" s="759"/>
    </row>
    <row r="17" spans="1:27" ht="15" customHeight="1">
      <c r="A17" s="3"/>
      <c r="C17" s="2998"/>
      <c r="D17" s="372" t="str">
        <f>'Names and date input'!$D$32</f>
        <v>RP5</v>
      </c>
      <c r="E17" s="759"/>
      <c r="F17" s="2282"/>
      <c r="G17" s="759"/>
      <c r="H17" s="759"/>
      <c r="I17" s="759"/>
      <c r="J17" s="759"/>
      <c r="L17" s="370"/>
      <c r="M17" s="370"/>
      <c r="N17" s="370"/>
      <c r="P17" s="759"/>
      <c r="R17" s="228"/>
      <c r="T17" s="778"/>
      <c r="U17" s="759"/>
      <c r="V17" s="759"/>
      <c r="W17" s="932">
        <f t="shared" si="0"/>
        <v>0</v>
      </c>
      <c r="X17" s="759"/>
      <c r="Y17" s="932">
        <f t="shared" si="1"/>
        <v>0</v>
      </c>
      <c r="Z17" s="9"/>
      <c r="AA17" s="759"/>
    </row>
    <row r="18" spans="1:27" ht="15" customHeight="1">
      <c r="A18" s="3"/>
      <c r="C18" s="2998"/>
      <c r="D18" s="372" t="str">
        <f>'Names and date input'!$D$33</f>
        <v>RP6</v>
      </c>
      <c r="E18" s="759"/>
      <c r="F18" s="2282"/>
      <c r="G18" s="759"/>
      <c r="H18" s="759"/>
      <c r="I18" s="759"/>
      <c r="J18" s="759"/>
      <c r="L18" s="370"/>
      <c r="M18" s="370"/>
      <c r="N18" s="370"/>
      <c r="P18" s="759"/>
      <c r="R18" s="228"/>
      <c r="T18" s="778"/>
      <c r="U18" s="759"/>
      <c r="V18" s="759"/>
      <c r="W18" s="932">
        <f t="shared" si="0"/>
        <v>0</v>
      </c>
      <c r="X18" s="759"/>
      <c r="Y18" s="932">
        <f t="shared" si="1"/>
        <v>0</v>
      </c>
      <c r="Z18" s="9"/>
      <c r="AA18" s="759"/>
    </row>
    <row r="19" spans="1:27" ht="15" customHeight="1">
      <c r="A19" s="3"/>
      <c r="C19" s="2998"/>
      <c r="D19" s="372" t="str">
        <f>'Names and date input'!$D$34</f>
        <v>RP7</v>
      </c>
      <c r="E19" s="759"/>
      <c r="F19" s="2282"/>
      <c r="G19" s="759"/>
      <c r="H19" s="759"/>
      <c r="I19" s="759"/>
      <c r="J19" s="759">
        <f>E19*0.06</f>
        <v>0</v>
      </c>
      <c r="L19" s="370"/>
      <c r="M19" s="370"/>
      <c r="N19" s="370"/>
      <c r="P19" s="759"/>
      <c r="R19" s="228"/>
      <c r="T19" s="778"/>
      <c r="U19" s="759"/>
      <c r="V19" s="759"/>
      <c r="W19" s="932">
        <f t="shared" si="0"/>
        <v>0</v>
      </c>
      <c r="X19" s="759"/>
      <c r="Y19" s="932">
        <f t="shared" si="1"/>
        <v>0</v>
      </c>
      <c r="Z19" s="9"/>
      <c r="AA19" s="759"/>
    </row>
    <row r="20" spans="1:27" ht="15" customHeight="1">
      <c r="A20" s="3"/>
      <c r="C20" s="2998"/>
      <c r="D20" s="372" t="str">
        <f>'Names and date input'!$D$35</f>
        <v>RP8</v>
      </c>
      <c r="E20" s="759"/>
      <c r="F20" s="759"/>
      <c r="G20" s="759"/>
      <c r="H20" s="759"/>
      <c r="I20" s="759"/>
      <c r="J20" s="759"/>
      <c r="L20" s="370"/>
      <c r="M20" s="370"/>
      <c r="N20" s="370"/>
      <c r="P20" s="759"/>
      <c r="R20" s="228"/>
      <c r="T20" s="778"/>
      <c r="U20" s="759"/>
      <c r="V20" s="759"/>
      <c r="W20" s="932">
        <f t="shared" si="0"/>
        <v>0</v>
      </c>
      <c r="X20" s="759"/>
      <c r="Y20" s="932">
        <f t="shared" si="1"/>
        <v>0</v>
      </c>
      <c r="Z20" s="9"/>
      <c r="AA20" s="759"/>
    </row>
    <row r="21" spans="1:27" ht="15" customHeight="1">
      <c r="A21" s="3"/>
      <c r="C21" s="2998"/>
      <c r="D21" s="372" t="str">
        <f>'Names and date input'!$D$36</f>
        <v>RP9</v>
      </c>
      <c r="E21" s="759"/>
      <c r="F21" s="759"/>
      <c r="G21" s="759"/>
      <c r="H21" s="759"/>
      <c r="I21" s="759"/>
      <c r="J21" s="759"/>
      <c r="L21" s="370"/>
      <c r="M21" s="370"/>
      <c r="N21" s="370"/>
      <c r="P21" s="759"/>
      <c r="R21" s="228"/>
      <c r="T21" s="778"/>
      <c r="U21" s="759"/>
      <c r="V21" s="759"/>
      <c r="W21" s="932">
        <f t="shared" si="0"/>
        <v>0</v>
      </c>
      <c r="X21" s="759"/>
      <c r="Y21" s="932">
        <f t="shared" si="1"/>
        <v>0</v>
      </c>
      <c r="Z21" s="9"/>
      <c r="AA21" s="759"/>
    </row>
    <row r="22" spans="1:27" ht="15" customHeight="1">
      <c r="A22" s="3"/>
      <c r="C22" s="2999"/>
      <c r="D22" s="373" t="str">
        <f>'Names and date input'!$D$37</f>
        <v>RP10</v>
      </c>
      <c r="E22" s="759"/>
      <c r="F22" s="759"/>
      <c r="G22" s="759"/>
      <c r="H22" s="759"/>
      <c r="I22" s="759"/>
      <c r="J22" s="759"/>
      <c r="L22" s="370">
        <v>0</v>
      </c>
      <c r="M22" s="926">
        <v>0</v>
      </c>
      <c r="N22" s="926">
        <v>0</v>
      </c>
      <c r="P22" s="769"/>
      <c r="R22" s="228"/>
      <c r="T22" s="779"/>
      <c r="U22" s="769"/>
      <c r="V22" s="759"/>
      <c r="W22" s="933">
        <f t="shared" si="0"/>
        <v>0</v>
      </c>
      <c r="X22" s="759"/>
      <c r="Y22" s="933">
        <f t="shared" si="1"/>
        <v>0</v>
      </c>
      <c r="Z22" s="9"/>
      <c r="AA22" s="759"/>
    </row>
    <row r="23" spans="1:27" ht="15" customHeight="1" thickBot="1">
      <c r="A23" s="3"/>
      <c r="C23" s="2991" t="s">
        <v>933</v>
      </c>
      <c r="D23" s="2993"/>
      <c r="E23" s="931">
        <f>SUM(E12:E22)</f>
        <v>0</v>
      </c>
      <c r="F23" s="374"/>
      <c r="G23" s="931">
        <f>SUM(G12:G22)</f>
        <v>0</v>
      </c>
      <c r="H23" s="931">
        <f>SUM(H12:H22)</f>
        <v>0</v>
      </c>
      <c r="I23" s="374"/>
      <c r="J23" s="931">
        <f>SUM(J12:J22)</f>
        <v>0</v>
      </c>
      <c r="L23" s="375">
        <f>SUM(L12:L22)</f>
        <v>0</v>
      </c>
      <c r="M23" s="375">
        <f>SUM(M12:M22)</f>
        <v>0</v>
      </c>
      <c r="N23" s="375">
        <f>SUM(N12:N22)</f>
        <v>0</v>
      </c>
      <c r="P23" s="931">
        <f>SUM(P12:P22)</f>
        <v>0</v>
      </c>
      <c r="R23" s="228"/>
      <c r="T23" s="935">
        <f t="shared" ref="T23:Y23" si="2">SUM(T12:T22)</f>
        <v>0</v>
      </c>
      <c r="U23" s="936">
        <f t="shared" si="2"/>
        <v>0</v>
      </c>
      <c r="V23" s="936">
        <f t="shared" si="2"/>
        <v>0</v>
      </c>
      <c r="W23" s="936">
        <f t="shared" si="2"/>
        <v>0</v>
      </c>
      <c r="X23" s="936">
        <f t="shared" si="2"/>
        <v>0</v>
      </c>
      <c r="Y23" s="936">
        <f t="shared" si="2"/>
        <v>0</v>
      </c>
      <c r="Z23" s="9"/>
      <c r="AA23" s="376">
        <f>SUM(AA12:AA22)</f>
        <v>0</v>
      </c>
    </row>
    <row r="24" spans="1:27" ht="15" customHeight="1">
      <c r="A24" s="3"/>
      <c r="C24" s="2995" t="s">
        <v>735</v>
      </c>
      <c r="D24" s="2996"/>
      <c r="E24" s="759"/>
      <c r="F24" s="759"/>
      <c r="G24" s="759"/>
      <c r="H24" s="759"/>
      <c r="I24" s="759"/>
      <c r="J24" s="759"/>
      <c r="L24" s="370"/>
      <c r="M24" s="370"/>
      <c r="N24" s="370"/>
      <c r="P24" s="941"/>
      <c r="R24" s="942"/>
      <c r="T24" s="779"/>
      <c r="U24" s="769"/>
      <c r="V24" s="759"/>
      <c r="W24" s="933">
        <f>SUM(T24:V24)</f>
        <v>0</v>
      </c>
      <c r="X24" s="759"/>
      <c r="Y24" s="933">
        <f>+X24+W24</f>
        <v>0</v>
      </c>
      <c r="Z24" s="9"/>
      <c r="AA24" s="759"/>
    </row>
    <row r="25" spans="1:27" ht="15" customHeight="1" thickBot="1">
      <c r="A25" s="3"/>
      <c r="C25" s="3001" t="s">
        <v>587</v>
      </c>
      <c r="D25" s="3002"/>
      <c r="E25" s="930">
        <f>SUM(E23:E24)</f>
        <v>0</v>
      </c>
      <c r="F25" s="927"/>
      <c r="G25" s="930">
        <f>SUM(G23:G24)</f>
        <v>0</v>
      </c>
      <c r="H25" s="930">
        <f>SUM(H23:H24)</f>
        <v>0</v>
      </c>
      <c r="I25" s="927"/>
      <c r="J25" s="930">
        <f>SUM(J23:J24)</f>
        <v>0</v>
      </c>
      <c r="L25" s="928">
        <f>SUM(L23:L24)</f>
        <v>0</v>
      </c>
      <c r="M25" s="928">
        <f>SUM(M23:M24)</f>
        <v>0</v>
      </c>
      <c r="N25" s="928">
        <f>SUM(N23:N24)</f>
        <v>0</v>
      </c>
      <c r="P25" s="930">
        <f>SUM(P23:P24)</f>
        <v>0</v>
      </c>
      <c r="R25" s="2283"/>
      <c r="T25" s="934">
        <f t="shared" ref="T25:Y25" si="3">SUM(T23:T24)</f>
        <v>0</v>
      </c>
      <c r="U25" s="930">
        <f t="shared" si="3"/>
        <v>0</v>
      </c>
      <c r="V25" s="930">
        <f t="shared" si="3"/>
        <v>0</v>
      </c>
      <c r="W25" s="930">
        <f t="shared" si="3"/>
        <v>0</v>
      </c>
      <c r="X25" s="930">
        <f t="shared" si="3"/>
        <v>0</v>
      </c>
      <c r="Y25" s="930">
        <f t="shared" si="3"/>
        <v>0</v>
      </c>
      <c r="Z25" s="9"/>
      <c r="AA25" s="929">
        <f>SUM(AA23:AA24)</f>
        <v>0</v>
      </c>
    </row>
    <row r="26" spans="1:27" s="13" customFormat="1" ht="15" customHeight="1" thickTop="1" thickBot="1">
      <c r="A26" s="938"/>
      <c r="C26" s="3000" t="s">
        <v>29</v>
      </c>
      <c r="D26" s="3000"/>
      <c r="E26" s="3000"/>
      <c r="F26" s="3000"/>
      <c r="G26" s="3000"/>
      <c r="H26" s="3000"/>
      <c r="I26" s="3000"/>
      <c r="J26" s="3000"/>
      <c r="K26"/>
      <c r="L26" s="352"/>
      <c r="M26" s="352"/>
      <c r="N26" s="352"/>
      <c r="P26" s="939"/>
      <c r="R26" s="940"/>
      <c r="S26" s="940"/>
      <c r="T26" s="940"/>
      <c r="U26" s="940"/>
      <c r="V26" s="940"/>
      <c r="W26" s="940"/>
      <c r="X26" s="940"/>
      <c r="Y26" s="940"/>
      <c r="Z26" s="940"/>
      <c r="AA26" s="940"/>
    </row>
    <row r="27" spans="1:27" ht="15" customHeight="1">
      <c r="A27" s="3"/>
      <c r="C27" s="2997" t="s">
        <v>30</v>
      </c>
      <c r="D27" s="947" t="s">
        <v>934</v>
      </c>
      <c r="E27" s="759"/>
      <c r="F27" s="2282"/>
      <c r="G27" s="759"/>
      <c r="H27" s="759"/>
      <c r="I27" s="759"/>
      <c r="J27" s="759"/>
      <c r="L27" s="370"/>
      <c r="M27" s="370"/>
      <c r="N27" s="370"/>
      <c r="P27" s="759"/>
      <c r="R27" s="937"/>
      <c r="T27" s="778"/>
      <c r="U27" s="759"/>
      <c r="V27" s="759"/>
      <c r="W27" s="932">
        <f t="shared" ref="W27:W32" si="4">SUM(T27:V27)</f>
        <v>0</v>
      </c>
      <c r="X27" s="759"/>
      <c r="Y27" s="932">
        <f t="shared" ref="Y27:Y32" si="5">+X27+W27</f>
        <v>0</v>
      </c>
      <c r="Z27" s="9"/>
      <c r="AA27" s="759"/>
    </row>
    <row r="28" spans="1:27" ht="15" customHeight="1">
      <c r="A28" s="3"/>
      <c r="C28" s="2998"/>
      <c r="D28" s="386" t="s">
        <v>315</v>
      </c>
      <c r="E28" s="759"/>
      <c r="F28" s="2282"/>
      <c r="G28" s="759"/>
      <c r="H28" s="759"/>
      <c r="I28" s="759"/>
      <c r="J28" s="759"/>
      <c r="L28" s="370"/>
      <c r="M28" s="370"/>
      <c r="N28" s="370"/>
      <c r="P28" s="759"/>
      <c r="R28" s="228"/>
      <c r="T28" s="778"/>
      <c r="U28" s="759"/>
      <c r="V28" s="759"/>
      <c r="W28" s="932">
        <f t="shared" si="4"/>
        <v>0</v>
      </c>
      <c r="X28" s="759"/>
      <c r="Y28" s="932">
        <f t="shared" si="5"/>
        <v>0</v>
      </c>
      <c r="Z28" s="9"/>
      <c r="AA28" s="759"/>
    </row>
    <row r="29" spans="1:27" ht="15" customHeight="1">
      <c r="A29" s="3"/>
      <c r="C29" s="2998"/>
      <c r="D29" s="948" t="s">
        <v>997</v>
      </c>
      <c r="E29" s="759"/>
      <c r="F29" s="2282"/>
      <c r="G29" s="759"/>
      <c r="H29" s="759"/>
      <c r="I29" s="759"/>
      <c r="J29" s="759"/>
      <c r="L29" s="370"/>
      <c r="M29" s="370"/>
      <c r="N29" s="370"/>
      <c r="P29" s="759"/>
      <c r="R29" s="228"/>
      <c r="T29" s="778"/>
      <c r="U29" s="759"/>
      <c r="V29" s="759"/>
      <c r="W29" s="932">
        <f t="shared" si="4"/>
        <v>0</v>
      </c>
      <c r="X29" s="759"/>
      <c r="Y29" s="932">
        <f t="shared" si="5"/>
        <v>0</v>
      </c>
      <c r="Z29" s="9"/>
      <c r="AA29" s="759"/>
    </row>
    <row r="30" spans="1:27" ht="15" customHeight="1">
      <c r="A30" s="3"/>
      <c r="C30" s="2998"/>
      <c r="D30" s="948" t="s">
        <v>314</v>
      </c>
      <c r="E30" s="759"/>
      <c r="F30" s="2282"/>
      <c r="G30" s="759"/>
      <c r="H30" s="759"/>
      <c r="I30" s="759"/>
      <c r="J30" s="759"/>
      <c r="L30" s="370"/>
      <c r="M30" s="370"/>
      <c r="N30" s="370"/>
      <c r="P30" s="759"/>
      <c r="R30" s="228"/>
      <c r="T30" s="778"/>
      <c r="U30" s="759"/>
      <c r="V30" s="759"/>
      <c r="W30" s="932">
        <f t="shared" si="4"/>
        <v>0</v>
      </c>
      <c r="X30" s="759"/>
      <c r="Y30" s="932">
        <f t="shared" si="5"/>
        <v>0</v>
      </c>
      <c r="Z30" s="9"/>
      <c r="AA30" s="759"/>
    </row>
    <row r="31" spans="1:27" ht="15" customHeight="1">
      <c r="A31" s="3"/>
      <c r="C31" s="2998"/>
      <c r="D31" s="386" t="s">
        <v>282</v>
      </c>
      <c r="E31" s="759"/>
      <c r="F31" s="759"/>
      <c r="G31" s="759"/>
      <c r="H31" s="759"/>
      <c r="I31" s="759"/>
      <c r="J31" s="759"/>
      <c r="L31" s="370"/>
      <c r="M31" s="370"/>
      <c r="N31" s="370"/>
      <c r="P31" s="759"/>
      <c r="R31" s="228"/>
      <c r="T31" s="778"/>
      <c r="U31" s="759"/>
      <c r="V31" s="759"/>
      <c r="W31" s="932">
        <f t="shared" si="4"/>
        <v>0</v>
      </c>
      <c r="X31" s="759"/>
      <c r="Y31" s="932">
        <f t="shared" si="5"/>
        <v>0</v>
      </c>
      <c r="Z31" s="9"/>
      <c r="AA31" s="759"/>
    </row>
    <row r="32" spans="1:27" ht="15" customHeight="1">
      <c r="A32" s="3"/>
      <c r="C32" s="2999"/>
      <c r="D32" s="386" t="s">
        <v>998</v>
      </c>
      <c r="E32" s="759"/>
      <c r="F32" s="759"/>
      <c r="G32" s="759"/>
      <c r="H32" s="759"/>
      <c r="I32" s="759"/>
      <c r="J32" s="759"/>
      <c r="L32" s="370"/>
      <c r="M32" s="370"/>
      <c r="N32" s="370"/>
      <c r="P32" s="759"/>
      <c r="R32" s="228"/>
      <c r="T32" s="778"/>
      <c r="U32" s="759"/>
      <c r="V32" s="759"/>
      <c r="W32" s="932">
        <f t="shared" si="4"/>
        <v>0</v>
      </c>
      <c r="X32" s="759"/>
      <c r="Y32" s="932">
        <f t="shared" si="5"/>
        <v>0</v>
      </c>
      <c r="Z32" s="9"/>
      <c r="AA32" s="759"/>
    </row>
    <row r="33" spans="1:27" ht="15" customHeight="1" thickBot="1">
      <c r="A33" s="3"/>
      <c r="C33" s="2991" t="s">
        <v>962</v>
      </c>
      <c r="D33" s="2993"/>
      <c r="E33" s="931">
        <f>SUM(E27:E32)</f>
        <v>0</v>
      </c>
      <c r="F33" s="374"/>
      <c r="G33" s="931">
        <f>SUM(G27:G32)</f>
        <v>0</v>
      </c>
      <c r="H33" s="931">
        <f>SUM(H27:H32)</f>
        <v>0</v>
      </c>
      <c r="I33" s="374"/>
      <c r="J33" s="931">
        <f>SUM(J27:J32)</f>
        <v>0</v>
      </c>
      <c r="L33" s="375">
        <f>SUM(L27:L32)</f>
        <v>0</v>
      </c>
      <c r="M33" s="375">
        <f>SUM(M27:M32)</f>
        <v>0</v>
      </c>
      <c r="N33" s="375">
        <f>SUM(N27:N32)</f>
        <v>0</v>
      </c>
      <c r="P33" s="931">
        <f>SUM(P27:P32)</f>
        <v>0</v>
      </c>
      <c r="R33" s="228"/>
      <c r="T33" s="935">
        <f t="shared" ref="T33:Y33" si="6">SUM(T27:T32)</f>
        <v>0</v>
      </c>
      <c r="U33" s="936">
        <f t="shared" si="6"/>
        <v>0</v>
      </c>
      <c r="V33" s="936">
        <f t="shared" si="6"/>
        <v>0</v>
      </c>
      <c r="W33" s="936">
        <f t="shared" si="6"/>
        <v>0</v>
      </c>
      <c r="X33" s="936">
        <f t="shared" si="6"/>
        <v>0</v>
      </c>
      <c r="Y33" s="936">
        <f t="shared" si="6"/>
        <v>0</v>
      </c>
      <c r="Z33" s="9"/>
      <c r="AA33" s="376">
        <f>SUM(AA27:AA32)</f>
        <v>0</v>
      </c>
    </row>
    <row r="34" spans="1:27" ht="15" customHeight="1" thickBot="1">
      <c r="A34" s="3"/>
      <c r="Z34" s="9"/>
    </row>
    <row r="35" spans="1:27" ht="15" customHeight="1">
      <c r="A35" s="3"/>
      <c r="E35" s="2975" t="s">
        <v>1111</v>
      </c>
      <c r="F35" s="2976"/>
      <c r="G35" s="2976"/>
      <c r="H35" s="2976"/>
      <c r="I35" s="2976"/>
      <c r="J35" s="2977"/>
      <c r="R35" s="227"/>
      <c r="T35" s="2978" t="s">
        <v>313</v>
      </c>
      <c r="U35" s="2979"/>
      <c r="V35" s="2979"/>
      <c r="W35" s="2979"/>
      <c r="X35" s="2979"/>
      <c r="Y35" s="2979"/>
      <c r="Z35" s="2979"/>
      <c r="AA35" s="2980"/>
    </row>
    <row r="36" spans="1:27" ht="36" customHeight="1">
      <c r="A36" s="3"/>
      <c r="C36" s="32"/>
      <c r="D36" s="365"/>
      <c r="E36" s="2971" t="s">
        <v>1121</v>
      </c>
      <c r="F36" s="2971" t="s">
        <v>419</v>
      </c>
      <c r="G36" s="2971" t="s">
        <v>420</v>
      </c>
      <c r="H36" s="2994" t="s">
        <v>72</v>
      </c>
      <c r="I36" s="2971" t="s">
        <v>421</v>
      </c>
      <c r="J36" s="2994" t="s">
        <v>422</v>
      </c>
      <c r="L36" s="2991" t="s">
        <v>600</v>
      </c>
      <c r="M36" s="2992"/>
      <c r="N36" s="2993"/>
      <c r="P36" s="2970" t="s">
        <v>1112</v>
      </c>
      <c r="R36" s="2970" t="s">
        <v>423</v>
      </c>
      <c r="T36" s="2987" t="s">
        <v>189</v>
      </c>
      <c r="U36" s="2989" t="s">
        <v>190</v>
      </c>
      <c r="V36" s="2989" t="s">
        <v>42</v>
      </c>
      <c r="W36" s="2981" t="s">
        <v>100</v>
      </c>
      <c r="X36" s="2982" t="s">
        <v>101</v>
      </c>
      <c r="Y36" s="2981" t="s">
        <v>102</v>
      </c>
      <c r="Z36" s="2984"/>
      <c r="AA36" s="2985" t="s">
        <v>103</v>
      </c>
    </row>
    <row r="37" spans="1:27" ht="80.25" customHeight="1">
      <c r="A37" s="3"/>
      <c r="B37" s="16"/>
      <c r="C37" s="2973" t="str">
        <f>+'Names and date input'!D41</f>
        <v>DB2</v>
      </c>
      <c r="D37" s="2974"/>
      <c r="E37" s="2972"/>
      <c r="F37" s="2972"/>
      <c r="G37" s="2972"/>
      <c r="H37" s="2989"/>
      <c r="I37" s="2972"/>
      <c r="J37" s="2989"/>
      <c r="K37" s="16"/>
      <c r="L37" s="366" t="s">
        <v>601</v>
      </c>
      <c r="M37" s="366" t="s">
        <v>602</v>
      </c>
      <c r="N37" s="366" t="s">
        <v>603</v>
      </c>
      <c r="O37" s="16"/>
      <c r="P37" s="2970"/>
      <c r="Q37" s="16"/>
      <c r="R37" s="2970"/>
      <c r="S37" s="16"/>
      <c r="T37" s="2988"/>
      <c r="U37" s="2983"/>
      <c r="V37" s="2983"/>
      <c r="W37" s="2970"/>
      <c r="X37" s="2983"/>
      <c r="Y37" s="2970"/>
      <c r="Z37" s="2984"/>
      <c r="AA37" s="2986"/>
    </row>
    <row r="38" spans="1:27" ht="15" customHeight="1">
      <c r="A38" s="3"/>
      <c r="C38" s="33"/>
      <c r="D38" s="99"/>
      <c r="E38" s="344" t="s">
        <v>1168</v>
      </c>
      <c r="F38" s="367" t="s">
        <v>482</v>
      </c>
      <c r="G38" s="344" t="s">
        <v>1168</v>
      </c>
      <c r="H38" s="344" t="s">
        <v>1168</v>
      </c>
      <c r="I38" s="367" t="s">
        <v>482</v>
      </c>
      <c r="J38" s="344" t="s">
        <v>1168</v>
      </c>
      <c r="L38" s="344" t="s">
        <v>161</v>
      </c>
      <c r="M38" s="344" t="s">
        <v>161</v>
      </c>
      <c r="N38" s="344" t="s">
        <v>161</v>
      </c>
      <c r="P38" s="344" t="s">
        <v>1168</v>
      </c>
      <c r="R38" s="367" t="s">
        <v>482</v>
      </c>
      <c r="T38" s="368" t="s">
        <v>1168</v>
      </c>
      <c r="U38" s="344" t="s">
        <v>1168</v>
      </c>
      <c r="V38" s="344" t="s">
        <v>1168</v>
      </c>
      <c r="W38" s="344" t="s">
        <v>1168</v>
      </c>
      <c r="X38" s="344" t="s">
        <v>1168</v>
      </c>
      <c r="Y38" s="344" t="s">
        <v>1168</v>
      </c>
      <c r="Z38" s="9"/>
      <c r="AA38" s="346" t="s">
        <v>161</v>
      </c>
    </row>
    <row r="39" spans="1:27" ht="15" customHeight="1">
      <c r="A39" s="3"/>
      <c r="C39" s="2997" t="s">
        <v>316</v>
      </c>
      <c r="D39" s="369" t="s">
        <v>764</v>
      </c>
      <c r="E39" s="759"/>
      <c r="F39" s="759"/>
      <c r="G39" s="759"/>
      <c r="H39" s="759"/>
      <c r="I39" s="759"/>
      <c r="J39" s="759"/>
      <c r="L39" s="370"/>
      <c r="M39" s="370"/>
      <c r="N39" s="370"/>
      <c r="P39" s="759"/>
      <c r="R39" s="228"/>
      <c r="T39" s="778"/>
      <c r="U39" s="759"/>
      <c r="V39" s="759"/>
      <c r="W39" s="932">
        <f>SUM(T39:V39)</f>
        <v>0</v>
      </c>
      <c r="X39" s="759"/>
      <c r="Y39" s="932">
        <f>+X39+W39</f>
        <v>0</v>
      </c>
      <c r="Z39" s="9"/>
      <c r="AA39" s="759"/>
    </row>
    <row r="40" spans="1:27" ht="15" customHeight="1">
      <c r="A40" s="3"/>
      <c r="C40" s="2998"/>
      <c r="D40" s="372" t="str">
        <f>'Names and date input'!$D$28</f>
        <v>RP1</v>
      </c>
      <c r="E40" s="759"/>
      <c r="F40" s="759"/>
      <c r="G40" s="759"/>
      <c r="H40" s="759"/>
      <c r="I40" s="759"/>
      <c r="J40" s="759"/>
      <c r="L40" s="370"/>
      <c r="M40" s="370"/>
      <c r="N40" s="370"/>
      <c r="P40" s="759"/>
      <c r="R40" s="228"/>
      <c r="T40" s="778"/>
      <c r="U40" s="759"/>
      <c r="V40" s="759"/>
      <c r="W40" s="932">
        <f t="shared" ref="W40:W49" si="7">SUM(T40:V40)</f>
        <v>0</v>
      </c>
      <c r="X40" s="759"/>
      <c r="Y40" s="932">
        <f t="shared" ref="Y40:Y49" si="8">+X40+W40</f>
        <v>0</v>
      </c>
      <c r="Z40" s="9"/>
      <c r="AA40" s="759"/>
    </row>
    <row r="41" spans="1:27" ht="15" customHeight="1">
      <c r="A41" s="3"/>
      <c r="C41" s="2998"/>
      <c r="D41" s="372" t="str">
        <f>'Names and date input'!$D$29</f>
        <v>RP2</v>
      </c>
      <c r="E41" s="759"/>
      <c r="F41" s="759"/>
      <c r="G41" s="759"/>
      <c r="H41" s="759"/>
      <c r="I41" s="759"/>
      <c r="J41" s="759"/>
      <c r="L41" s="370"/>
      <c r="M41" s="370"/>
      <c r="N41" s="370"/>
      <c r="P41" s="759"/>
      <c r="R41" s="228"/>
      <c r="T41" s="778"/>
      <c r="U41" s="759"/>
      <c r="V41" s="759"/>
      <c r="W41" s="932">
        <f t="shared" si="7"/>
        <v>0</v>
      </c>
      <c r="X41" s="759"/>
      <c r="Y41" s="932">
        <f t="shared" si="8"/>
        <v>0</v>
      </c>
      <c r="Z41" s="9"/>
      <c r="AA41" s="759"/>
    </row>
    <row r="42" spans="1:27" ht="15" customHeight="1">
      <c r="A42" s="3"/>
      <c r="C42" s="2998"/>
      <c r="D42" s="372" t="str">
        <f>'Names and date input'!$D$30</f>
        <v>RP3</v>
      </c>
      <c r="E42" s="759"/>
      <c r="F42" s="759"/>
      <c r="G42" s="759"/>
      <c r="H42" s="759"/>
      <c r="I42" s="759"/>
      <c r="J42" s="759"/>
      <c r="L42" s="370"/>
      <c r="M42" s="370"/>
      <c r="N42" s="370"/>
      <c r="P42" s="759"/>
      <c r="R42" s="228"/>
      <c r="T42" s="778"/>
      <c r="U42" s="759"/>
      <c r="V42" s="759"/>
      <c r="W42" s="932">
        <f t="shared" si="7"/>
        <v>0</v>
      </c>
      <c r="X42" s="759"/>
      <c r="Y42" s="932">
        <f t="shared" si="8"/>
        <v>0</v>
      </c>
      <c r="Z42" s="9"/>
      <c r="AA42" s="759"/>
    </row>
    <row r="43" spans="1:27" ht="15" customHeight="1">
      <c r="A43" s="3"/>
      <c r="C43" s="2998"/>
      <c r="D43" s="372" t="str">
        <f>'Names and date input'!$D$31</f>
        <v>RP4</v>
      </c>
      <c r="E43" s="759"/>
      <c r="F43" s="759"/>
      <c r="G43" s="759"/>
      <c r="H43" s="759"/>
      <c r="I43" s="759"/>
      <c r="J43" s="759"/>
      <c r="L43" s="370"/>
      <c r="M43" s="370"/>
      <c r="N43" s="370"/>
      <c r="P43" s="759"/>
      <c r="R43" s="228"/>
      <c r="T43" s="778"/>
      <c r="U43" s="759"/>
      <c r="V43" s="759"/>
      <c r="W43" s="932">
        <f t="shared" si="7"/>
        <v>0</v>
      </c>
      <c r="X43" s="759"/>
      <c r="Y43" s="932">
        <f t="shared" si="8"/>
        <v>0</v>
      </c>
      <c r="Z43" s="9"/>
      <c r="AA43" s="759"/>
    </row>
    <row r="44" spans="1:27" ht="15" customHeight="1">
      <c r="A44" s="3"/>
      <c r="C44" s="2998"/>
      <c r="D44" s="372" t="str">
        <f>'Names and date input'!$D$32</f>
        <v>RP5</v>
      </c>
      <c r="E44" s="759"/>
      <c r="F44" s="759"/>
      <c r="G44" s="759"/>
      <c r="H44" s="759"/>
      <c r="I44" s="759"/>
      <c r="J44" s="759"/>
      <c r="L44" s="370"/>
      <c r="M44" s="370"/>
      <c r="N44" s="370"/>
      <c r="P44" s="759"/>
      <c r="R44" s="228"/>
      <c r="T44" s="778"/>
      <c r="U44" s="759"/>
      <c r="V44" s="759"/>
      <c r="W44" s="932">
        <f t="shared" si="7"/>
        <v>0</v>
      </c>
      <c r="X44" s="759"/>
      <c r="Y44" s="932">
        <f t="shared" si="8"/>
        <v>0</v>
      </c>
      <c r="Z44" s="9"/>
      <c r="AA44" s="759"/>
    </row>
    <row r="45" spans="1:27" ht="15" customHeight="1">
      <c r="A45" s="3"/>
      <c r="C45" s="2998"/>
      <c r="D45" s="372" t="str">
        <f>'Names and date input'!$D$33</f>
        <v>RP6</v>
      </c>
      <c r="E45" s="759"/>
      <c r="F45" s="759"/>
      <c r="G45" s="759"/>
      <c r="H45" s="759"/>
      <c r="I45" s="759"/>
      <c r="J45" s="759"/>
      <c r="L45" s="370"/>
      <c r="M45" s="370"/>
      <c r="N45" s="370"/>
      <c r="P45" s="759"/>
      <c r="R45" s="228"/>
      <c r="T45" s="778"/>
      <c r="U45" s="759"/>
      <c r="V45" s="759"/>
      <c r="W45" s="932">
        <f t="shared" si="7"/>
        <v>0</v>
      </c>
      <c r="X45" s="759"/>
      <c r="Y45" s="932">
        <f t="shared" si="8"/>
        <v>0</v>
      </c>
      <c r="Z45" s="9"/>
      <c r="AA45" s="759"/>
    </row>
    <row r="46" spans="1:27" ht="15" customHeight="1">
      <c r="A46" s="3"/>
      <c r="C46" s="2998"/>
      <c r="D46" s="372" t="str">
        <f>'Names and date input'!$D$34</f>
        <v>RP7</v>
      </c>
      <c r="E46" s="759"/>
      <c r="F46" s="759"/>
      <c r="G46" s="759"/>
      <c r="H46" s="759"/>
      <c r="I46" s="759"/>
      <c r="J46" s="759"/>
      <c r="L46" s="370"/>
      <c r="M46" s="370"/>
      <c r="N46" s="370"/>
      <c r="P46" s="759"/>
      <c r="R46" s="228"/>
      <c r="T46" s="778"/>
      <c r="U46" s="759"/>
      <c r="V46" s="759"/>
      <c r="W46" s="932">
        <f t="shared" si="7"/>
        <v>0</v>
      </c>
      <c r="X46" s="759"/>
      <c r="Y46" s="932">
        <f t="shared" si="8"/>
        <v>0</v>
      </c>
      <c r="Z46" s="9"/>
      <c r="AA46" s="759"/>
    </row>
    <row r="47" spans="1:27" ht="15" customHeight="1">
      <c r="A47" s="3"/>
      <c r="C47" s="2998"/>
      <c r="D47" s="372" t="str">
        <f>'Names and date input'!$D$35</f>
        <v>RP8</v>
      </c>
      <c r="E47" s="759"/>
      <c r="F47" s="759"/>
      <c r="G47" s="759"/>
      <c r="H47" s="759"/>
      <c r="I47" s="759"/>
      <c r="J47" s="759"/>
      <c r="L47" s="370"/>
      <c r="M47" s="370"/>
      <c r="N47" s="370"/>
      <c r="P47" s="759"/>
      <c r="R47" s="228"/>
      <c r="T47" s="778"/>
      <c r="U47" s="759"/>
      <c r="V47" s="759"/>
      <c r="W47" s="932">
        <f t="shared" si="7"/>
        <v>0</v>
      </c>
      <c r="X47" s="759"/>
      <c r="Y47" s="932">
        <f t="shared" si="8"/>
        <v>0</v>
      </c>
      <c r="Z47" s="9"/>
      <c r="AA47" s="759"/>
    </row>
    <row r="48" spans="1:27" ht="15" customHeight="1">
      <c r="A48" s="3"/>
      <c r="C48" s="2998"/>
      <c r="D48" s="372" t="str">
        <f>'Names and date input'!$D$36</f>
        <v>RP9</v>
      </c>
      <c r="E48" s="759"/>
      <c r="F48" s="759"/>
      <c r="G48" s="759"/>
      <c r="H48" s="759"/>
      <c r="I48" s="759"/>
      <c r="J48" s="759"/>
      <c r="L48" s="370"/>
      <c r="M48" s="370"/>
      <c r="N48" s="370"/>
      <c r="P48" s="759"/>
      <c r="R48" s="228"/>
      <c r="T48" s="778"/>
      <c r="U48" s="759"/>
      <c r="V48" s="759"/>
      <c r="W48" s="932">
        <f t="shared" si="7"/>
        <v>0</v>
      </c>
      <c r="X48" s="759"/>
      <c r="Y48" s="932">
        <f t="shared" si="8"/>
        <v>0</v>
      </c>
      <c r="Z48" s="9"/>
      <c r="AA48" s="759"/>
    </row>
    <row r="49" spans="1:29" ht="15" customHeight="1">
      <c r="A49" s="3"/>
      <c r="C49" s="2999"/>
      <c r="D49" s="373" t="str">
        <f>'Names and date input'!$D$37</f>
        <v>RP10</v>
      </c>
      <c r="E49" s="759"/>
      <c r="F49" s="759"/>
      <c r="G49" s="759"/>
      <c r="H49" s="759"/>
      <c r="I49" s="759"/>
      <c r="J49" s="759"/>
      <c r="L49" s="370"/>
      <c r="M49" s="926"/>
      <c r="N49" s="926"/>
      <c r="P49" s="769"/>
      <c r="R49" s="228"/>
      <c r="T49" s="779"/>
      <c r="U49" s="769"/>
      <c r="V49" s="759"/>
      <c r="W49" s="933">
        <f t="shared" si="7"/>
        <v>0</v>
      </c>
      <c r="X49" s="759"/>
      <c r="Y49" s="933">
        <f t="shared" si="8"/>
        <v>0</v>
      </c>
      <c r="Z49" s="9"/>
      <c r="AA49" s="759"/>
    </row>
    <row r="50" spans="1:29" ht="15" customHeight="1" thickBot="1">
      <c r="A50" s="3"/>
      <c r="C50" s="2991" t="s">
        <v>933</v>
      </c>
      <c r="D50" s="2993"/>
      <c r="E50" s="931">
        <f>SUM(E39:E49)</f>
        <v>0</v>
      </c>
      <c r="F50" s="374"/>
      <c r="G50" s="931">
        <f>SUM(G39:G49)</f>
        <v>0</v>
      </c>
      <c r="H50" s="931">
        <f>SUM(H39:H49)</f>
        <v>0</v>
      </c>
      <c r="I50" s="374"/>
      <c r="J50" s="931">
        <f>SUM(J39:J49)</f>
        <v>0</v>
      </c>
      <c r="L50" s="375">
        <f>SUM(L39:L49)</f>
        <v>0</v>
      </c>
      <c r="M50" s="375">
        <f>SUM(M39:M49)</f>
        <v>0</v>
      </c>
      <c r="N50" s="375">
        <f>SUM(N39:N49)</f>
        <v>0</v>
      </c>
      <c r="P50" s="931">
        <f>SUM(P39:P49)</f>
        <v>0</v>
      </c>
      <c r="R50" s="228"/>
      <c r="T50" s="935">
        <f t="shared" ref="T50:Y50" si="9">SUM(T39:T49)</f>
        <v>0</v>
      </c>
      <c r="U50" s="936">
        <f t="shared" si="9"/>
        <v>0</v>
      </c>
      <c r="V50" s="936">
        <f t="shared" si="9"/>
        <v>0</v>
      </c>
      <c r="W50" s="936">
        <f t="shared" si="9"/>
        <v>0</v>
      </c>
      <c r="X50" s="936">
        <f t="shared" si="9"/>
        <v>0</v>
      </c>
      <c r="Y50" s="936">
        <f t="shared" si="9"/>
        <v>0</v>
      </c>
      <c r="Z50" s="9"/>
      <c r="AA50" s="376">
        <f>SUM(AA39:AA49)</f>
        <v>0</v>
      </c>
    </row>
    <row r="51" spans="1:29" ht="15" customHeight="1">
      <c r="A51" s="3"/>
      <c r="C51" s="2995" t="s">
        <v>735</v>
      </c>
      <c r="D51" s="2996"/>
      <c r="E51" s="759"/>
      <c r="F51" s="759"/>
      <c r="G51" s="759"/>
      <c r="H51" s="759"/>
      <c r="I51" s="759"/>
      <c r="J51" s="759"/>
      <c r="L51" s="370"/>
      <c r="M51" s="370"/>
      <c r="N51" s="370"/>
      <c r="P51" s="941"/>
      <c r="R51" s="942"/>
      <c r="T51" s="779"/>
      <c r="U51" s="769"/>
      <c r="V51" s="759"/>
      <c r="W51" s="933">
        <f>SUM(T51:V51)</f>
        <v>0</v>
      </c>
      <c r="X51" s="759"/>
      <c r="Y51" s="933">
        <f>+X51+W51</f>
        <v>0</v>
      </c>
      <c r="Z51" s="9"/>
      <c r="AA51" s="759"/>
    </row>
    <row r="52" spans="1:29" ht="15" customHeight="1" thickBot="1">
      <c r="A52" s="3"/>
      <c r="C52" s="3001" t="s">
        <v>587</v>
      </c>
      <c r="D52" s="3002"/>
      <c r="E52" s="930">
        <f>SUM(E50:E51)</f>
        <v>0</v>
      </c>
      <c r="F52" s="927"/>
      <c r="G52" s="930">
        <f>SUM(G50:G51)</f>
        <v>0</v>
      </c>
      <c r="H52" s="930">
        <f>SUM(H50:H51)</f>
        <v>0</v>
      </c>
      <c r="I52" s="927"/>
      <c r="J52" s="930">
        <f>SUM(J50:J51)</f>
        <v>0</v>
      </c>
      <c r="L52" s="928">
        <f>SUM(L50:L51)</f>
        <v>0</v>
      </c>
      <c r="M52" s="928">
        <f>SUM(M50:M51)</f>
        <v>0</v>
      </c>
      <c r="N52" s="928">
        <f>SUM(N50:N51)</f>
        <v>0</v>
      </c>
      <c r="P52" s="930">
        <f>SUM(P50:P51)</f>
        <v>0</v>
      </c>
      <c r="R52" s="2283"/>
      <c r="T52" s="934">
        <f t="shared" ref="T52:Y52" si="10">SUM(T50:T51)</f>
        <v>0</v>
      </c>
      <c r="U52" s="930">
        <f t="shared" si="10"/>
        <v>0</v>
      </c>
      <c r="V52" s="930">
        <f t="shared" si="10"/>
        <v>0</v>
      </c>
      <c r="W52" s="930">
        <f t="shared" si="10"/>
        <v>0</v>
      </c>
      <c r="X52" s="930">
        <f t="shared" si="10"/>
        <v>0</v>
      </c>
      <c r="Y52" s="930">
        <f t="shared" si="10"/>
        <v>0</v>
      </c>
      <c r="Z52" s="9"/>
      <c r="AA52" s="929">
        <f>SUM(AA50:AA51)</f>
        <v>0</v>
      </c>
    </row>
    <row r="53" spans="1:29" s="13" customFormat="1" ht="15" customHeight="1" thickTop="1" thickBot="1">
      <c r="A53" s="938"/>
      <c r="C53" s="3000" t="s">
        <v>29</v>
      </c>
      <c r="D53" s="3000"/>
      <c r="E53" s="3000"/>
      <c r="F53" s="3000"/>
      <c r="G53" s="3000"/>
      <c r="H53" s="3000"/>
      <c r="I53" s="3000"/>
      <c r="J53" s="3000"/>
      <c r="K53"/>
      <c r="L53" s="352"/>
      <c r="M53" s="352"/>
      <c r="N53" s="352"/>
      <c r="P53" s="939"/>
      <c r="R53" s="940"/>
      <c r="S53" s="940"/>
      <c r="T53" s="940"/>
      <c r="U53" s="940"/>
      <c r="V53" s="940"/>
      <c r="W53" s="940"/>
      <c r="X53" s="940"/>
      <c r="Y53" s="940"/>
      <c r="Z53" s="940"/>
      <c r="AA53" s="940"/>
    </row>
    <row r="54" spans="1:29" ht="15" customHeight="1">
      <c r="A54" s="3"/>
      <c r="C54" s="2997" t="s">
        <v>30</v>
      </c>
      <c r="D54" s="947" t="s">
        <v>934</v>
      </c>
      <c r="E54" s="759"/>
      <c r="F54" s="759"/>
      <c r="G54" s="759"/>
      <c r="H54" s="759"/>
      <c r="I54" s="759"/>
      <c r="J54" s="759"/>
      <c r="L54" s="370"/>
      <c r="M54" s="370"/>
      <c r="N54" s="370"/>
      <c r="P54" s="759"/>
      <c r="R54" s="937"/>
      <c r="T54" s="778"/>
      <c r="U54" s="759"/>
      <c r="V54" s="759"/>
      <c r="W54" s="932">
        <f t="shared" ref="W54:W59" si="11">SUM(T54:V54)</f>
        <v>0</v>
      </c>
      <c r="X54" s="759"/>
      <c r="Y54" s="932">
        <f t="shared" ref="Y54:Y59" si="12">+X54+W54</f>
        <v>0</v>
      </c>
      <c r="Z54" s="9"/>
      <c r="AA54" s="759"/>
    </row>
    <row r="55" spans="1:29" ht="15" customHeight="1">
      <c r="A55" s="3"/>
      <c r="C55" s="2998"/>
      <c r="D55" s="386" t="s">
        <v>315</v>
      </c>
      <c r="E55" s="759"/>
      <c r="F55" s="759"/>
      <c r="G55" s="759"/>
      <c r="H55" s="759"/>
      <c r="I55" s="759"/>
      <c r="J55" s="759"/>
      <c r="L55" s="370"/>
      <c r="M55" s="370"/>
      <c r="N55" s="370"/>
      <c r="P55" s="759"/>
      <c r="R55" s="228"/>
      <c r="T55" s="778"/>
      <c r="U55" s="759"/>
      <c r="V55" s="759"/>
      <c r="W55" s="932">
        <f t="shared" si="11"/>
        <v>0</v>
      </c>
      <c r="X55" s="759"/>
      <c r="Y55" s="932">
        <f t="shared" si="12"/>
        <v>0</v>
      </c>
      <c r="Z55" s="9"/>
      <c r="AA55" s="759"/>
    </row>
    <row r="56" spans="1:29" ht="15" customHeight="1">
      <c r="A56" s="3"/>
      <c r="C56" s="2998"/>
      <c r="D56" s="948" t="s">
        <v>997</v>
      </c>
      <c r="E56" s="759"/>
      <c r="F56" s="759"/>
      <c r="G56" s="759"/>
      <c r="H56" s="759"/>
      <c r="I56" s="759"/>
      <c r="J56" s="759"/>
      <c r="L56" s="370"/>
      <c r="M56" s="370"/>
      <c r="N56" s="370"/>
      <c r="P56" s="759"/>
      <c r="R56" s="228"/>
      <c r="T56" s="778"/>
      <c r="U56" s="759"/>
      <c r="V56" s="759"/>
      <c r="W56" s="932">
        <f t="shared" si="11"/>
        <v>0</v>
      </c>
      <c r="X56" s="759"/>
      <c r="Y56" s="932">
        <f t="shared" si="12"/>
        <v>0</v>
      </c>
      <c r="Z56" s="9"/>
      <c r="AA56" s="759"/>
    </row>
    <row r="57" spans="1:29" ht="15" customHeight="1">
      <c r="A57" s="3"/>
      <c r="C57" s="2998"/>
      <c r="D57" s="948" t="s">
        <v>314</v>
      </c>
      <c r="E57" s="759"/>
      <c r="F57" s="759"/>
      <c r="G57" s="759"/>
      <c r="H57" s="759"/>
      <c r="I57" s="759"/>
      <c r="J57" s="759"/>
      <c r="L57" s="370"/>
      <c r="M57" s="370"/>
      <c r="N57" s="370"/>
      <c r="P57" s="759"/>
      <c r="R57" s="228"/>
      <c r="T57" s="778"/>
      <c r="U57" s="759"/>
      <c r="V57" s="759"/>
      <c r="W57" s="932">
        <f t="shared" si="11"/>
        <v>0</v>
      </c>
      <c r="X57" s="759"/>
      <c r="Y57" s="932">
        <f t="shared" si="12"/>
        <v>0</v>
      </c>
      <c r="Z57" s="9"/>
      <c r="AA57" s="759"/>
    </row>
    <row r="58" spans="1:29" ht="15" customHeight="1">
      <c r="A58" s="3"/>
      <c r="C58" s="2998"/>
      <c r="D58" s="386" t="s">
        <v>282</v>
      </c>
      <c r="E58" s="759"/>
      <c r="F58" s="759"/>
      <c r="G58" s="759"/>
      <c r="H58" s="759"/>
      <c r="I58" s="759"/>
      <c r="J58" s="759"/>
      <c r="L58" s="370"/>
      <c r="M58" s="370"/>
      <c r="N58" s="370"/>
      <c r="P58" s="759"/>
      <c r="R58" s="228"/>
      <c r="T58" s="778"/>
      <c r="U58" s="759"/>
      <c r="V58" s="759"/>
      <c r="W58" s="932">
        <f t="shared" si="11"/>
        <v>0</v>
      </c>
      <c r="X58" s="759"/>
      <c r="Y58" s="932">
        <f t="shared" si="12"/>
        <v>0</v>
      </c>
      <c r="Z58" s="9"/>
      <c r="AA58" s="759"/>
    </row>
    <row r="59" spans="1:29" ht="15" customHeight="1">
      <c r="A59" s="3"/>
      <c r="C59" s="2999"/>
      <c r="D59" s="386" t="s">
        <v>998</v>
      </c>
      <c r="E59" s="759"/>
      <c r="F59" s="759"/>
      <c r="G59" s="759"/>
      <c r="H59" s="759"/>
      <c r="I59" s="759"/>
      <c r="J59" s="759"/>
      <c r="L59" s="370"/>
      <c r="M59" s="370"/>
      <c r="N59" s="370"/>
      <c r="P59" s="759"/>
      <c r="R59" s="228"/>
      <c r="T59" s="778"/>
      <c r="U59" s="759"/>
      <c r="V59" s="759"/>
      <c r="W59" s="932">
        <f t="shared" si="11"/>
        <v>0</v>
      </c>
      <c r="X59" s="759"/>
      <c r="Y59" s="932">
        <f t="shared" si="12"/>
        <v>0</v>
      </c>
      <c r="Z59" s="9"/>
      <c r="AA59" s="759"/>
    </row>
    <row r="60" spans="1:29" ht="15" customHeight="1" thickBot="1">
      <c r="A60" s="3"/>
      <c r="C60" s="2991" t="s">
        <v>962</v>
      </c>
      <c r="D60" s="2993"/>
      <c r="E60" s="931">
        <f>SUM(E54:E59)</f>
        <v>0</v>
      </c>
      <c r="F60" s="374"/>
      <c r="G60" s="931">
        <f>SUM(G54:G59)</f>
        <v>0</v>
      </c>
      <c r="H60" s="931">
        <f>SUM(H54:H59)</f>
        <v>0</v>
      </c>
      <c r="I60" s="374"/>
      <c r="J60" s="931">
        <f>SUM(J54:J59)</f>
        <v>0</v>
      </c>
      <c r="L60" s="375">
        <f>SUM(L54:L59)</f>
        <v>0</v>
      </c>
      <c r="M60" s="375">
        <f>SUM(M54:M59)</f>
        <v>0</v>
      </c>
      <c r="N60" s="375">
        <f>SUM(N54:N59)</f>
        <v>0</v>
      </c>
      <c r="P60" s="931">
        <f>SUM(P54:P59)</f>
        <v>0</v>
      </c>
      <c r="R60" s="228"/>
      <c r="T60" s="935">
        <f t="shared" ref="T60:Y60" si="13">SUM(T54:T59)</f>
        <v>0</v>
      </c>
      <c r="U60" s="936">
        <f t="shared" si="13"/>
        <v>0</v>
      </c>
      <c r="V60" s="936">
        <f t="shared" si="13"/>
        <v>0</v>
      </c>
      <c r="W60" s="936">
        <f t="shared" si="13"/>
        <v>0</v>
      </c>
      <c r="X60" s="936">
        <f t="shared" si="13"/>
        <v>0</v>
      </c>
      <c r="Y60" s="936">
        <f t="shared" si="13"/>
        <v>0</v>
      </c>
      <c r="Z60" s="9"/>
      <c r="AA60" s="376">
        <f>SUM(AA54:AA59)</f>
        <v>0</v>
      </c>
    </row>
    <row r="61" spans="1:29" ht="15" customHeight="1" thickBot="1">
      <c r="A61" s="3"/>
    </row>
    <row r="62" spans="1:29" ht="15" customHeight="1">
      <c r="A62" s="3"/>
      <c r="E62" s="2975" t="s">
        <v>1111</v>
      </c>
      <c r="F62" s="2976"/>
      <c r="G62" s="2976"/>
      <c r="H62" s="2976"/>
      <c r="I62" s="2976"/>
      <c r="J62" s="2977"/>
      <c r="R62" s="227"/>
      <c r="T62" s="2978" t="s">
        <v>313</v>
      </c>
      <c r="U62" s="2979"/>
      <c r="V62" s="2979"/>
      <c r="W62" s="2979"/>
      <c r="X62" s="2979"/>
      <c r="Y62" s="2979"/>
      <c r="Z62" s="2979"/>
      <c r="AA62" s="2980"/>
    </row>
    <row r="63" spans="1:29" ht="36" customHeight="1">
      <c r="A63" s="3"/>
      <c r="C63" s="32"/>
      <c r="D63" s="365"/>
      <c r="E63" s="2971" t="s">
        <v>1121</v>
      </c>
      <c r="F63" s="2971" t="s">
        <v>419</v>
      </c>
      <c r="G63" s="2971" t="s">
        <v>420</v>
      </c>
      <c r="H63" s="2994" t="s">
        <v>72</v>
      </c>
      <c r="I63" s="2971" t="s">
        <v>421</v>
      </c>
      <c r="J63" s="2994" t="s">
        <v>422</v>
      </c>
      <c r="L63" s="2991" t="s">
        <v>600</v>
      </c>
      <c r="M63" s="2992"/>
      <c r="N63" s="2993"/>
      <c r="P63" s="2970" t="s">
        <v>1112</v>
      </c>
      <c r="R63" s="2970" t="s">
        <v>423</v>
      </c>
      <c r="T63" s="2987" t="s">
        <v>189</v>
      </c>
      <c r="U63" s="2989" t="s">
        <v>190</v>
      </c>
      <c r="V63" s="2989" t="s">
        <v>42</v>
      </c>
      <c r="W63" s="2981" t="s">
        <v>100</v>
      </c>
      <c r="X63" s="2982" t="s">
        <v>101</v>
      </c>
      <c r="Y63" s="2981" t="s">
        <v>102</v>
      </c>
      <c r="Z63" s="2984"/>
      <c r="AA63" s="2985" t="s">
        <v>103</v>
      </c>
      <c r="AC63" s="3030" t="s">
        <v>1112</v>
      </c>
    </row>
    <row r="64" spans="1:29" ht="80.25" customHeight="1">
      <c r="A64" s="3"/>
      <c r="B64" s="16"/>
      <c r="C64" s="2973" t="str">
        <f>+'Names and date input'!D42</f>
        <v>DB3</v>
      </c>
      <c r="D64" s="2974"/>
      <c r="E64" s="2972"/>
      <c r="F64" s="2972"/>
      <c r="G64" s="2972"/>
      <c r="H64" s="2989"/>
      <c r="I64" s="2972"/>
      <c r="J64" s="2989"/>
      <c r="K64" s="16"/>
      <c r="L64" s="366" t="s">
        <v>601</v>
      </c>
      <c r="M64" s="366" t="s">
        <v>602</v>
      </c>
      <c r="N64" s="366" t="s">
        <v>603</v>
      </c>
      <c r="O64" s="16"/>
      <c r="P64" s="2970"/>
      <c r="Q64" s="16"/>
      <c r="R64" s="2970"/>
      <c r="S64" s="16"/>
      <c r="T64" s="2988"/>
      <c r="U64" s="2983"/>
      <c r="V64" s="2983"/>
      <c r="W64" s="2970"/>
      <c r="X64" s="2983"/>
      <c r="Y64" s="2970"/>
      <c r="Z64" s="2984"/>
      <c r="AA64" s="2986"/>
      <c r="AC64" s="2981"/>
    </row>
    <row r="65" spans="1:29" ht="15" customHeight="1">
      <c r="A65" s="3"/>
      <c r="C65" s="33"/>
      <c r="D65" s="99"/>
      <c r="E65" s="344" t="s">
        <v>1168</v>
      </c>
      <c r="F65" s="367" t="s">
        <v>482</v>
      </c>
      <c r="G65" s="344" t="s">
        <v>1168</v>
      </c>
      <c r="H65" s="344" t="s">
        <v>1168</v>
      </c>
      <c r="I65" s="367" t="s">
        <v>482</v>
      </c>
      <c r="J65" s="344" t="s">
        <v>1168</v>
      </c>
      <c r="L65" s="344" t="s">
        <v>161</v>
      </c>
      <c r="M65" s="344" t="s">
        <v>161</v>
      </c>
      <c r="N65" s="344" t="s">
        <v>161</v>
      </c>
      <c r="P65" s="344" t="s">
        <v>1168</v>
      </c>
      <c r="R65" s="367" t="s">
        <v>482</v>
      </c>
      <c r="T65" s="368" t="s">
        <v>1168</v>
      </c>
      <c r="U65" s="344" t="s">
        <v>1168</v>
      </c>
      <c r="V65" s="344" t="s">
        <v>1168</v>
      </c>
      <c r="W65" s="344" t="s">
        <v>1168</v>
      </c>
      <c r="X65" s="344" t="s">
        <v>1168</v>
      </c>
      <c r="Y65" s="344" t="s">
        <v>1168</v>
      </c>
      <c r="Z65" s="9"/>
      <c r="AA65" s="346" t="s">
        <v>161</v>
      </c>
      <c r="AC65" s="344" t="s">
        <v>1168</v>
      </c>
    </row>
    <row r="66" spans="1:29" ht="15" customHeight="1">
      <c r="A66" s="3"/>
      <c r="C66" s="2997" t="s">
        <v>316</v>
      </c>
      <c r="D66" s="369" t="s">
        <v>764</v>
      </c>
      <c r="E66" s="759"/>
      <c r="F66" s="2282"/>
      <c r="G66" s="759"/>
      <c r="H66" s="759"/>
      <c r="I66" s="759"/>
      <c r="J66" s="759"/>
      <c r="L66" s="370"/>
      <c r="M66" s="370"/>
      <c r="N66" s="370"/>
      <c r="P66" s="759"/>
      <c r="R66" s="228"/>
      <c r="T66" s="778"/>
      <c r="U66" s="759"/>
      <c r="V66" s="759"/>
      <c r="W66" s="932">
        <f>SUM(T66:V66)</f>
        <v>0</v>
      </c>
      <c r="X66" s="759"/>
      <c r="Y66" s="932">
        <f>+X66+W66</f>
        <v>0</v>
      </c>
      <c r="Z66" s="9"/>
      <c r="AA66" s="759"/>
      <c r="AC66" s="1120">
        <f t="shared" ref="AC66:AC76" si="14">+P12+P39+P66</f>
        <v>0</v>
      </c>
    </row>
    <row r="67" spans="1:29" ht="15" customHeight="1">
      <c r="A67" s="3"/>
      <c r="C67" s="2998"/>
      <c r="D67" s="372" t="str">
        <f>'Names and date input'!$D$28</f>
        <v>RP1</v>
      </c>
      <c r="E67" s="759"/>
      <c r="F67" s="759"/>
      <c r="G67" s="759"/>
      <c r="H67" s="759"/>
      <c r="I67" s="759"/>
      <c r="J67" s="759"/>
      <c r="L67" s="370"/>
      <c r="M67" s="370"/>
      <c r="N67" s="370"/>
      <c r="P67" s="759"/>
      <c r="R67" s="228"/>
      <c r="T67" s="778"/>
      <c r="U67" s="759"/>
      <c r="V67" s="759"/>
      <c r="W67" s="932">
        <f t="shared" ref="W67:W76" si="15">SUM(T67:V67)</f>
        <v>0</v>
      </c>
      <c r="X67" s="759"/>
      <c r="Y67" s="932">
        <f t="shared" ref="Y67:Y76" si="16">+X67+W67</f>
        <v>0</v>
      </c>
      <c r="Z67" s="9"/>
      <c r="AA67" s="759"/>
      <c r="AC67" s="1120">
        <f t="shared" si="14"/>
        <v>0</v>
      </c>
    </row>
    <row r="68" spans="1:29" ht="15" customHeight="1">
      <c r="A68" s="3"/>
      <c r="C68" s="2998"/>
      <c r="D68" s="372" t="str">
        <f>'Names and date input'!$D$29</f>
        <v>RP2</v>
      </c>
      <c r="E68" s="759"/>
      <c r="F68" s="759"/>
      <c r="G68" s="759"/>
      <c r="H68" s="759"/>
      <c r="I68" s="759"/>
      <c r="J68" s="759"/>
      <c r="L68" s="370"/>
      <c r="M68" s="370"/>
      <c r="N68" s="370"/>
      <c r="P68" s="759"/>
      <c r="R68" s="228"/>
      <c r="T68" s="778"/>
      <c r="U68" s="759"/>
      <c r="V68" s="759"/>
      <c r="W68" s="932">
        <f t="shared" si="15"/>
        <v>0</v>
      </c>
      <c r="X68" s="759"/>
      <c r="Y68" s="932">
        <f t="shared" si="16"/>
        <v>0</v>
      </c>
      <c r="Z68" s="9"/>
      <c r="AA68" s="759"/>
      <c r="AC68" s="1120">
        <f t="shared" si="14"/>
        <v>0</v>
      </c>
    </row>
    <row r="69" spans="1:29" ht="15" customHeight="1">
      <c r="A69" s="3"/>
      <c r="C69" s="2998"/>
      <c r="D69" s="372" t="str">
        <f>'Names and date input'!$D$30</f>
        <v>RP3</v>
      </c>
      <c r="E69" s="759"/>
      <c r="F69" s="759"/>
      <c r="G69" s="759"/>
      <c r="H69" s="759"/>
      <c r="I69" s="759"/>
      <c r="J69" s="759"/>
      <c r="L69" s="370"/>
      <c r="M69" s="370"/>
      <c r="N69" s="370"/>
      <c r="P69" s="759"/>
      <c r="R69" s="228"/>
      <c r="T69" s="778"/>
      <c r="U69" s="759"/>
      <c r="V69" s="759"/>
      <c r="W69" s="932">
        <f t="shared" si="15"/>
        <v>0</v>
      </c>
      <c r="X69" s="759"/>
      <c r="Y69" s="932">
        <f t="shared" si="16"/>
        <v>0</v>
      </c>
      <c r="Z69" s="9"/>
      <c r="AA69" s="759"/>
      <c r="AC69" s="1120">
        <f t="shared" si="14"/>
        <v>0</v>
      </c>
    </row>
    <row r="70" spans="1:29" ht="15" customHeight="1">
      <c r="A70" s="3"/>
      <c r="C70" s="2998"/>
      <c r="D70" s="372" t="str">
        <f>'Names and date input'!$D$31</f>
        <v>RP4</v>
      </c>
      <c r="E70" s="759"/>
      <c r="F70" s="759"/>
      <c r="G70" s="759"/>
      <c r="H70" s="759"/>
      <c r="I70" s="759"/>
      <c r="J70" s="759"/>
      <c r="L70" s="370"/>
      <c r="M70" s="370"/>
      <c r="N70" s="370"/>
      <c r="P70" s="759"/>
      <c r="R70" s="228"/>
      <c r="T70" s="778"/>
      <c r="U70" s="759"/>
      <c r="V70" s="759"/>
      <c r="W70" s="932">
        <f t="shared" si="15"/>
        <v>0</v>
      </c>
      <c r="X70" s="759"/>
      <c r="Y70" s="932">
        <f t="shared" si="16"/>
        <v>0</v>
      </c>
      <c r="Z70" s="9"/>
      <c r="AA70" s="759"/>
      <c r="AC70" s="1120">
        <f t="shared" si="14"/>
        <v>0</v>
      </c>
    </row>
    <row r="71" spans="1:29" ht="15" customHeight="1">
      <c r="A71" s="3"/>
      <c r="C71" s="2998"/>
      <c r="D71" s="372" t="str">
        <f>'Names and date input'!$D$32</f>
        <v>RP5</v>
      </c>
      <c r="E71" s="759"/>
      <c r="F71" s="759"/>
      <c r="G71" s="759"/>
      <c r="H71" s="759"/>
      <c r="I71" s="759"/>
      <c r="J71" s="759"/>
      <c r="L71" s="370"/>
      <c r="M71" s="370"/>
      <c r="N71" s="370"/>
      <c r="P71" s="759"/>
      <c r="R71" s="228"/>
      <c r="T71" s="778"/>
      <c r="U71" s="759"/>
      <c r="V71" s="759"/>
      <c r="W71" s="932">
        <f t="shared" si="15"/>
        <v>0</v>
      </c>
      <c r="X71" s="759"/>
      <c r="Y71" s="932">
        <f t="shared" si="16"/>
        <v>0</v>
      </c>
      <c r="Z71" s="9"/>
      <c r="AA71" s="759"/>
      <c r="AC71" s="1120">
        <f t="shared" si="14"/>
        <v>0</v>
      </c>
    </row>
    <row r="72" spans="1:29" ht="15" customHeight="1">
      <c r="A72" s="3"/>
      <c r="C72" s="2998"/>
      <c r="D72" s="372" t="str">
        <f>'Names and date input'!$D$33</f>
        <v>RP6</v>
      </c>
      <c r="E72" s="759"/>
      <c r="F72" s="759"/>
      <c r="G72" s="759"/>
      <c r="H72" s="759"/>
      <c r="I72" s="759"/>
      <c r="J72" s="759"/>
      <c r="L72" s="370"/>
      <c r="M72" s="370"/>
      <c r="N72" s="370"/>
      <c r="P72" s="759"/>
      <c r="R72" s="228"/>
      <c r="T72" s="778"/>
      <c r="U72" s="759"/>
      <c r="V72" s="759"/>
      <c r="W72" s="932">
        <f t="shared" si="15"/>
        <v>0</v>
      </c>
      <c r="X72" s="759"/>
      <c r="Y72" s="932">
        <f t="shared" si="16"/>
        <v>0</v>
      </c>
      <c r="Z72" s="9"/>
      <c r="AA72" s="759"/>
      <c r="AC72" s="1120">
        <f t="shared" si="14"/>
        <v>0</v>
      </c>
    </row>
    <row r="73" spans="1:29" ht="15" customHeight="1">
      <c r="A73" s="3"/>
      <c r="C73" s="2998"/>
      <c r="D73" s="372" t="str">
        <f>'Names and date input'!$D$34</f>
        <v>RP7</v>
      </c>
      <c r="E73" s="759"/>
      <c r="F73" s="759"/>
      <c r="G73" s="759"/>
      <c r="H73" s="759"/>
      <c r="I73" s="759"/>
      <c r="J73" s="759"/>
      <c r="L73" s="370"/>
      <c r="M73" s="370"/>
      <c r="N73" s="370"/>
      <c r="P73" s="759"/>
      <c r="R73" s="228"/>
      <c r="T73" s="778"/>
      <c r="U73" s="759"/>
      <c r="V73" s="759"/>
      <c r="W73" s="932">
        <f t="shared" si="15"/>
        <v>0</v>
      </c>
      <c r="X73" s="759"/>
      <c r="Y73" s="932">
        <f t="shared" si="16"/>
        <v>0</v>
      </c>
      <c r="Z73" s="9"/>
      <c r="AA73" s="759"/>
      <c r="AC73" s="1120">
        <f t="shared" si="14"/>
        <v>0</v>
      </c>
    </row>
    <row r="74" spans="1:29" ht="15" customHeight="1">
      <c r="A74" s="3"/>
      <c r="C74" s="2998"/>
      <c r="D74" s="372" t="str">
        <f>'Names and date input'!$D$35</f>
        <v>RP8</v>
      </c>
      <c r="E74" s="759"/>
      <c r="F74" s="759"/>
      <c r="G74" s="759"/>
      <c r="H74" s="759"/>
      <c r="I74" s="759"/>
      <c r="J74" s="759"/>
      <c r="L74" s="370"/>
      <c r="M74" s="370"/>
      <c r="N74" s="370"/>
      <c r="P74" s="759"/>
      <c r="R74" s="228"/>
      <c r="T74" s="778"/>
      <c r="U74" s="759"/>
      <c r="V74" s="759"/>
      <c r="W74" s="932">
        <f t="shared" si="15"/>
        <v>0</v>
      </c>
      <c r="X74" s="759"/>
      <c r="Y74" s="932">
        <f t="shared" si="16"/>
        <v>0</v>
      </c>
      <c r="Z74" s="9"/>
      <c r="AA74" s="759"/>
      <c r="AC74" s="1120">
        <f t="shared" si="14"/>
        <v>0</v>
      </c>
    </row>
    <row r="75" spans="1:29" ht="15" customHeight="1">
      <c r="A75" s="3"/>
      <c r="C75" s="2998"/>
      <c r="D75" s="372" t="str">
        <f>'Names and date input'!$D$36</f>
        <v>RP9</v>
      </c>
      <c r="E75" s="759"/>
      <c r="F75" s="759"/>
      <c r="G75" s="759"/>
      <c r="H75" s="759"/>
      <c r="I75" s="759"/>
      <c r="J75" s="759"/>
      <c r="L75" s="370"/>
      <c r="M75" s="370"/>
      <c r="N75" s="370"/>
      <c r="P75" s="759"/>
      <c r="R75" s="228"/>
      <c r="T75" s="778"/>
      <c r="U75" s="759"/>
      <c r="V75" s="759"/>
      <c r="W75" s="932">
        <f t="shared" si="15"/>
        <v>0</v>
      </c>
      <c r="X75" s="759"/>
      <c r="Y75" s="932">
        <f t="shared" si="16"/>
        <v>0</v>
      </c>
      <c r="Z75" s="9"/>
      <c r="AA75" s="759"/>
      <c r="AC75" s="1120">
        <f t="shared" si="14"/>
        <v>0</v>
      </c>
    </row>
    <row r="76" spans="1:29" ht="15" customHeight="1">
      <c r="A76" s="3"/>
      <c r="C76" s="2999"/>
      <c r="D76" s="373" t="str">
        <f>'Names and date input'!$D$37</f>
        <v>RP10</v>
      </c>
      <c r="E76" s="759"/>
      <c r="F76" s="759"/>
      <c r="G76" s="759"/>
      <c r="H76" s="759"/>
      <c r="I76" s="759"/>
      <c r="J76" s="759"/>
      <c r="L76" s="926"/>
      <c r="M76" s="926"/>
      <c r="N76" s="926"/>
      <c r="P76" s="769"/>
      <c r="R76" s="228"/>
      <c r="T76" s="779"/>
      <c r="U76" s="769"/>
      <c r="V76" s="759"/>
      <c r="W76" s="933">
        <f t="shared" si="15"/>
        <v>0</v>
      </c>
      <c r="X76" s="759"/>
      <c r="Y76" s="933">
        <f t="shared" si="16"/>
        <v>0</v>
      </c>
      <c r="Z76" s="9"/>
      <c r="AA76" s="759"/>
      <c r="AC76" s="1121">
        <f t="shared" si="14"/>
        <v>0</v>
      </c>
    </row>
    <row r="77" spans="1:29" ht="15" customHeight="1" thickBot="1">
      <c r="A77" s="3"/>
      <c r="C77" s="2991" t="s">
        <v>933</v>
      </c>
      <c r="D77" s="2993"/>
      <c r="E77" s="931">
        <f>SUM(E66:E76)</f>
        <v>0</v>
      </c>
      <c r="F77" s="374"/>
      <c r="G77" s="931">
        <f>SUM(G66:G76)</f>
        <v>0</v>
      </c>
      <c r="H77" s="931">
        <f>SUM(H66:H76)</f>
        <v>0</v>
      </c>
      <c r="I77" s="374"/>
      <c r="J77" s="931">
        <f>SUM(J66:J76)</f>
        <v>0</v>
      </c>
      <c r="L77" s="375">
        <f>SUM(L66:L76)</f>
        <v>0</v>
      </c>
      <c r="M77" s="375">
        <f>SUM(M66:M76)</f>
        <v>0</v>
      </c>
      <c r="N77" s="375">
        <f>SUM(N66:N76)</f>
        <v>0</v>
      </c>
      <c r="P77" s="931">
        <f>SUM(P66:P76)</f>
        <v>0</v>
      </c>
      <c r="R77" s="228"/>
      <c r="T77" s="935">
        <f t="shared" ref="T77:Y77" si="17">SUM(T66:T76)</f>
        <v>0</v>
      </c>
      <c r="U77" s="936">
        <f t="shared" si="17"/>
        <v>0</v>
      </c>
      <c r="V77" s="936">
        <f t="shared" si="17"/>
        <v>0</v>
      </c>
      <c r="W77" s="936">
        <f t="shared" si="17"/>
        <v>0</v>
      </c>
      <c r="X77" s="936">
        <f t="shared" si="17"/>
        <v>0</v>
      </c>
      <c r="Y77" s="936">
        <f t="shared" si="17"/>
        <v>0</v>
      </c>
      <c r="Z77" s="9"/>
      <c r="AA77" s="376">
        <f>SUM(AA66:AA76)</f>
        <v>0</v>
      </c>
      <c r="AC77" s="931">
        <f>SUM(AC66:AC76)</f>
        <v>0</v>
      </c>
    </row>
    <row r="78" spans="1:29" ht="15" customHeight="1">
      <c r="A78" s="3"/>
      <c r="C78" s="2995" t="s">
        <v>735</v>
      </c>
      <c r="D78" s="2996"/>
      <c r="E78" s="759"/>
      <c r="F78" s="759"/>
      <c r="G78" s="759"/>
      <c r="H78" s="759"/>
      <c r="I78" s="759"/>
      <c r="J78" s="759"/>
      <c r="L78" s="370"/>
      <c r="M78" s="370"/>
      <c r="N78" s="370"/>
      <c r="P78" s="941"/>
      <c r="R78" s="942"/>
      <c r="T78" s="779"/>
      <c r="U78" s="769"/>
      <c r="V78" s="759"/>
      <c r="W78" s="933">
        <f>SUM(T78:V78)</f>
        <v>0</v>
      </c>
      <c r="X78" s="759"/>
      <c r="Y78" s="933">
        <f>+X78+W78</f>
        <v>0</v>
      </c>
      <c r="Z78" s="9"/>
      <c r="AA78" s="759"/>
      <c r="AC78" s="1122">
        <f>+P24+P51+P78</f>
        <v>0</v>
      </c>
    </row>
    <row r="79" spans="1:29" ht="15" customHeight="1" thickBot="1">
      <c r="A79" s="3"/>
      <c r="C79" s="3001" t="s">
        <v>587</v>
      </c>
      <c r="D79" s="3002"/>
      <c r="E79" s="930">
        <f>SUM(E77:E78)</f>
        <v>0</v>
      </c>
      <c r="F79" s="927"/>
      <c r="G79" s="930">
        <f>SUM(G77:G78)</f>
        <v>0</v>
      </c>
      <c r="H79" s="930">
        <f>SUM(H77:H78)</f>
        <v>0</v>
      </c>
      <c r="I79" s="927"/>
      <c r="J79" s="930">
        <f>SUM(J77:J78)</f>
        <v>0</v>
      </c>
      <c r="L79" s="928">
        <f>SUM(L77:L78)</f>
        <v>0</v>
      </c>
      <c r="M79" s="928">
        <f>SUM(M77:M78)</f>
        <v>0</v>
      </c>
      <c r="N79" s="928">
        <f>SUM(N77:N78)</f>
        <v>0</v>
      </c>
      <c r="P79" s="930">
        <f>SUM(P77:P78)</f>
        <v>0</v>
      </c>
      <c r="R79" s="2283"/>
      <c r="T79" s="934">
        <f t="shared" ref="T79:Y79" si="18">SUM(T77:T78)</f>
        <v>0</v>
      </c>
      <c r="U79" s="930">
        <f t="shared" si="18"/>
        <v>0</v>
      </c>
      <c r="V79" s="930">
        <f t="shared" si="18"/>
        <v>0</v>
      </c>
      <c r="W79" s="930">
        <f t="shared" si="18"/>
        <v>0</v>
      </c>
      <c r="X79" s="930">
        <f t="shared" si="18"/>
        <v>0</v>
      </c>
      <c r="Y79" s="930">
        <f t="shared" si="18"/>
        <v>0</v>
      </c>
      <c r="Z79" s="9"/>
      <c r="AA79" s="929">
        <f>SUM(AA77:AA78)</f>
        <v>0</v>
      </c>
      <c r="AC79" s="930">
        <f>SUM(AC77:AC78)</f>
        <v>0</v>
      </c>
    </row>
    <row r="80" spans="1:29" s="13" customFormat="1" ht="15" customHeight="1" thickTop="1" thickBot="1">
      <c r="A80" s="938"/>
      <c r="C80" s="3000" t="s">
        <v>29</v>
      </c>
      <c r="D80" s="3000"/>
      <c r="E80" s="3000"/>
      <c r="F80" s="3000"/>
      <c r="G80" s="3000"/>
      <c r="H80" s="3000"/>
      <c r="I80" s="3000"/>
      <c r="J80" s="3000"/>
      <c r="K80"/>
      <c r="L80" s="352"/>
      <c r="M80" s="352"/>
      <c r="N80" s="352"/>
      <c r="P80" s="939"/>
      <c r="R80" s="940"/>
      <c r="S80" s="940"/>
      <c r="T80" s="940"/>
      <c r="U80" s="940"/>
      <c r="V80" s="940"/>
      <c r="W80" s="940"/>
      <c r="X80" s="940"/>
      <c r="Y80" s="940"/>
      <c r="Z80" s="940"/>
      <c r="AA80" s="940"/>
      <c r="AC80" s="939"/>
    </row>
    <row r="81" spans="1:29" ht="15" customHeight="1">
      <c r="A81" s="3"/>
      <c r="C81" s="2997" t="s">
        <v>30</v>
      </c>
      <c r="D81" s="947" t="s">
        <v>934</v>
      </c>
      <c r="E81" s="759"/>
      <c r="F81" s="2282"/>
      <c r="G81" s="759"/>
      <c r="H81" s="759"/>
      <c r="I81" s="759"/>
      <c r="J81" s="759"/>
      <c r="L81" s="370"/>
      <c r="M81" s="370"/>
      <c r="N81" s="370"/>
      <c r="P81" s="759"/>
      <c r="R81" s="937"/>
      <c r="T81" s="778"/>
      <c r="U81" s="759"/>
      <c r="V81" s="759"/>
      <c r="W81" s="932">
        <f t="shared" ref="W81:W86" si="19">SUM(T81:V81)</f>
        <v>0</v>
      </c>
      <c r="X81" s="759"/>
      <c r="Y81" s="932">
        <f t="shared" ref="Y81:Y86" si="20">+X81+W81</f>
        <v>0</v>
      </c>
      <c r="Z81" s="9"/>
      <c r="AA81" s="759"/>
      <c r="AC81" s="1120">
        <f t="shared" ref="AC81:AC86" si="21">+P27+P54+P81</f>
        <v>0</v>
      </c>
    </row>
    <row r="82" spans="1:29" ht="15" customHeight="1">
      <c r="A82" s="3"/>
      <c r="C82" s="2998"/>
      <c r="D82" s="386" t="s">
        <v>315</v>
      </c>
      <c r="E82" s="759"/>
      <c r="F82" s="759"/>
      <c r="G82" s="759"/>
      <c r="H82" s="759"/>
      <c r="I82" s="759"/>
      <c r="J82" s="759"/>
      <c r="L82" s="370"/>
      <c r="M82" s="370"/>
      <c r="N82" s="370"/>
      <c r="P82" s="759"/>
      <c r="R82" s="228"/>
      <c r="T82" s="778"/>
      <c r="U82" s="759"/>
      <c r="V82" s="759"/>
      <c r="W82" s="932">
        <f t="shared" si="19"/>
        <v>0</v>
      </c>
      <c r="X82" s="759"/>
      <c r="Y82" s="932">
        <f t="shared" si="20"/>
        <v>0</v>
      </c>
      <c r="Z82" s="9"/>
      <c r="AA82" s="759"/>
      <c r="AC82" s="1120">
        <f t="shared" si="21"/>
        <v>0</v>
      </c>
    </row>
    <row r="83" spans="1:29" ht="15" customHeight="1">
      <c r="A83" s="3"/>
      <c r="C83" s="2998"/>
      <c r="D83" s="948" t="s">
        <v>997</v>
      </c>
      <c r="E83" s="759"/>
      <c r="F83" s="759"/>
      <c r="G83" s="759"/>
      <c r="H83" s="759"/>
      <c r="I83" s="759"/>
      <c r="J83" s="759"/>
      <c r="L83" s="370"/>
      <c r="M83" s="370"/>
      <c r="N83" s="370"/>
      <c r="P83" s="759"/>
      <c r="R83" s="228"/>
      <c r="T83" s="778"/>
      <c r="U83" s="759"/>
      <c r="V83" s="759"/>
      <c r="W83" s="932">
        <f t="shared" si="19"/>
        <v>0</v>
      </c>
      <c r="X83" s="759"/>
      <c r="Y83" s="932">
        <f t="shared" si="20"/>
        <v>0</v>
      </c>
      <c r="Z83" s="9"/>
      <c r="AA83" s="759"/>
      <c r="AC83" s="1120">
        <f t="shared" si="21"/>
        <v>0</v>
      </c>
    </row>
    <row r="84" spans="1:29" ht="15" customHeight="1">
      <c r="A84" s="3"/>
      <c r="C84" s="2998"/>
      <c r="D84" s="948" t="s">
        <v>314</v>
      </c>
      <c r="E84" s="759"/>
      <c r="F84" s="759"/>
      <c r="G84" s="759"/>
      <c r="H84" s="759"/>
      <c r="I84" s="759"/>
      <c r="J84" s="759"/>
      <c r="L84" s="370"/>
      <c r="M84" s="370"/>
      <c r="N84" s="370"/>
      <c r="P84" s="759"/>
      <c r="R84" s="228"/>
      <c r="T84" s="778"/>
      <c r="U84" s="759"/>
      <c r="V84" s="759"/>
      <c r="W84" s="932">
        <f t="shared" si="19"/>
        <v>0</v>
      </c>
      <c r="X84" s="759"/>
      <c r="Y84" s="932">
        <f t="shared" si="20"/>
        <v>0</v>
      </c>
      <c r="Z84" s="9"/>
      <c r="AA84" s="759"/>
      <c r="AC84" s="1120">
        <f t="shared" si="21"/>
        <v>0</v>
      </c>
    </row>
    <row r="85" spans="1:29" ht="15" customHeight="1">
      <c r="A85" s="3"/>
      <c r="C85" s="2998"/>
      <c r="D85" s="386" t="s">
        <v>282</v>
      </c>
      <c r="E85" s="759"/>
      <c r="F85" s="759"/>
      <c r="G85" s="759"/>
      <c r="H85" s="759"/>
      <c r="I85" s="759"/>
      <c r="J85" s="759"/>
      <c r="L85" s="370"/>
      <c r="M85" s="370"/>
      <c r="N85" s="370"/>
      <c r="P85" s="759"/>
      <c r="R85" s="228"/>
      <c r="T85" s="778"/>
      <c r="U85" s="759"/>
      <c r="V85" s="759"/>
      <c r="W85" s="932">
        <f t="shared" si="19"/>
        <v>0</v>
      </c>
      <c r="X85" s="759"/>
      <c r="Y85" s="932">
        <f t="shared" si="20"/>
        <v>0</v>
      </c>
      <c r="Z85" s="9"/>
      <c r="AA85" s="759"/>
      <c r="AC85" s="1120">
        <f t="shared" si="21"/>
        <v>0</v>
      </c>
    </row>
    <row r="86" spans="1:29" ht="15" customHeight="1">
      <c r="A86" s="3"/>
      <c r="C86" s="2999"/>
      <c r="D86" s="386" t="s">
        <v>998</v>
      </c>
      <c r="E86" s="759"/>
      <c r="F86" s="759"/>
      <c r="G86" s="759"/>
      <c r="H86" s="759"/>
      <c r="I86" s="759"/>
      <c r="J86" s="759"/>
      <c r="L86" s="370"/>
      <c r="M86" s="370"/>
      <c r="N86" s="370"/>
      <c r="P86" s="759"/>
      <c r="R86" s="228"/>
      <c r="T86" s="778"/>
      <c r="U86" s="759"/>
      <c r="V86" s="759"/>
      <c r="W86" s="932">
        <f t="shared" si="19"/>
        <v>0</v>
      </c>
      <c r="X86" s="759"/>
      <c r="Y86" s="932">
        <f t="shared" si="20"/>
        <v>0</v>
      </c>
      <c r="Z86" s="9"/>
      <c r="AA86" s="759"/>
      <c r="AC86" s="1120">
        <f t="shared" si="21"/>
        <v>0</v>
      </c>
    </row>
    <row r="87" spans="1:29" ht="15" customHeight="1" thickBot="1">
      <c r="A87" s="3"/>
      <c r="C87" s="2991" t="s">
        <v>962</v>
      </c>
      <c r="D87" s="2993"/>
      <c r="E87" s="931">
        <f>SUM(E81:E86)</f>
        <v>0</v>
      </c>
      <c r="F87" s="374"/>
      <c r="G87" s="931">
        <f>SUM(G81:G86)</f>
        <v>0</v>
      </c>
      <c r="H87" s="931">
        <f>SUM(H81:H86)</f>
        <v>0</v>
      </c>
      <c r="I87" s="374"/>
      <c r="J87" s="931">
        <f>SUM(J81:J86)</f>
        <v>0</v>
      </c>
      <c r="L87" s="375">
        <f>SUM(L81:L86)</f>
        <v>0</v>
      </c>
      <c r="M87" s="375">
        <f>SUM(M81:M86)</f>
        <v>0</v>
      </c>
      <c r="N87" s="375">
        <f>SUM(N81:N86)</f>
        <v>0</v>
      </c>
      <c r="P87" s="931">
        <f>SUM(P81:P86)</f>
        <v>0</v>
      </c>
      <c r="R87" s="228"/>
      <c r="T87" s="935">
        <f t="shared" ref="T87:Y87" si="22">SUM(T81:T86)</f>
        <v>0</v>
      </c>
      <c r="U87" s="936">
        <f t="shared" si="22"/>
        <v>0</v>
      </c>
      <c r="V87" s="936">
        <f t="shared" si="22"/>
        <v>0</v>
      </c>
      <c r="W87" s="936">
        <f t="shared" si="22"/>
        <v>0</v>
      </c>
      <c r="X87" s="936">
        <f t="shared" si="22"/>
        <v>0</v>
      </c>
      <c r="Y87" s="936">
        <f t="shared" si="22"/>
        <v>0</v>
      </c>
      <c r="Z87" s="9"/>
      <c r="AA87" s="376">
        <f>SUM(AA81:AA86)</f>
        <v>0</v>
      </c>
      <c r="AC87" s="931">
        <f>SUM(AC81:AC86)</f>
        <v>0</v>
      </c>
    </row>
    <row r="88" spans="1:29" s="12" customFormat="1" ht="15" customHeight="1" thickBot="1">
      <c r="A88" s="1111"/>
      <c r="C88" s="1112"/>
      <c r="D88" s="1112"/>
      <c r="E88" s="939"/>
      <c r="F88" s="1113"/>
      <c r="G88" s="939"/>
      <c r="H88" s="939"/>
      <c r="I88" s="1113"/>
      <c r="J88" s="939"/>
      <c r="L88" s="352"/>
      <c r="M88" s="352"/>
      <c r="N88" s="352"/>
      <c r="P88" s="939"/>
      <c r="R88" s="379"/>
      <c r="T88" s="939"/>
      <c r="U88" s="939"/>
      <c r="V88" s="939"/>
      <c r="W88" s="939"/>
      <c r="X88" s="939"/>
      <c r="Y88" s="939"/>
      <c r="Z88" s="13"/>
      <c r="AA88" s="352"/>
    </row>
    <row r="89" spans="1:29" s="12" customFormat="1" ht="15" customHeight="1" thickBot="1">
      <c r="A89" s="1111"/>
      <c r="C89" s="1116" t="s">
        <v>466</v>
      </c>
      <c r="D89" s="1114"/>
      <c r="E89" s="1115"/>
      <c r="F89" s="1113"/>
      <c r="G89" s="939"/>
      <c r="H89" s="939"/>
      <c r="I89" s="1113"/>
      <c r="J89" s="939"/>
      <c r="L89" s="352"/>
      <c r="M89" s="352"/>
      <c r="N89" s="352"/>
      <c r="P89" s="1088">
        <f>+P25+P52+P79</f>
        <v>0</v>
      </c>
      <c r="R89" s="379"/>
      <c r="T89" s="939"/>
      <c r="U89" s="939"/>
      <c r="V89" s="939"/>
      <c r="W89" s="939"/>
      <c r="X89" s="939"/>
      <c r="Y89" s="939"/>
      <c r="Z89" s="13"/>
      <c r="AA89" s="352"/>
    </row>
    <row r="90" spans="1:29" ht="15" customHeight="1" thickBot="1">
      <c r="E90" s="682"/>
    </row>
    <row r="91" spans="1:29" ht="15" customHeight="1" thickBot="1">
      <c r="C91" s="345" t="s">
        <v>631</v>
      </c>
      <c r="D91" s="353"/>
      <c r="E91" s="962">
        <f>+E33+E60+E87</f>
        <v>0</v>
      </c>
      <c r="F91" s="388"/>
      <c r="G91" s="962">
        <f>+G33+G60+G87</f>
        <v>0</v>
      </c>
      <c r="H91" s="962">
        <f>+H33+H60+H87</f>
        <v>0</v>
      </c>
      <c r="I91" s="388"/>
      <c r="J91" s="962">
        <f>+J33+J60+J87</f>
        <v>0</v>
      </c>
      <c r="L91" s="963">
        <f>+L33+L60+L87</f>
        <v>0</v>
      </c>
      <c r="M91" s="389">
        <f>+M33+M60+M87</f>
        <v>0</v>
      </c>
      <c r="N91" s="390">
        <f>+N33+N60+N87</f>
        <v>0</v>
      </c>
      <c r="P91" s="1088">
        <f>+P33+P60+P87</f>
        <v>0</v>
      </c>
      <c r="R91" s="388"/>
      <c r="T91" s="962">
        <f t="shared" ref="T91:Y91" si="23">+T33+T60+T87</f>
        <v>0</v>
      </c>
      <c r="U91" s="962">
        <f t="shared" si="23"/>
        <v>0</v>
      </c>
      <c r="V91" s="962">
        <f t="shared" si="23"/>
        <v>0</v>
      </c>
      <c r="W91" s="962">
        <f t="shared" si="23"/>
        <v>0</v>
      </c>
      <c r="X91" s="962">
        <f t="shared" si="23"/>
        <v>0</v>
      </c>
      <c r="Y91" s="962">
        <f t="shared" si="23"/>
        <v>0</v>
      </c>
      <c r="AA91" s="962">
        <f>+AA33+AA60+AA87</f>
        <v>0</v>
      </c>
    </row>
    <row r="92" spans="1:29" ht="15" customHeight="1" thickBot="1">
      <c r="P92" s="18" t="str">
        <f>IF(ABS(P33+P60+P87-'2.6 Miscellaneous'!G23)&lt;0.1,"OK","error")</f>
        <v>OK</v>
      </c>
      <c r="V92" s="18" t="str">
        <f>IF(ABS(V91-'2.5 Atypicals &amp; provisions'!AQ248)&lt;0.1,"OK","error")</f>
        <v>OK</v>
      </c>
      <c r="X92" s="18" t="str">
        <f>IF(ABS(X91-'2.5 Atypicals &amp; provisions'!AP248)&lt;0.1,"OK","error")</f>
        <v>OK</v>
      </c>
    </row>
    <row r="93" spans="1:29" ht="18.75" customHeight="1">
      <c r="C93" s="93" t="s">
        <v>1018</v>
      </c>
      <c r="G93" s="227"/>
      <c r="H93" s="227"/>
      <c r="R93" s="227"/>
      <c r="Y93" s="3031" t="s">
        <v>72</v>
      </c>
      <c r="AA93" s="3031" t="s">
        <v>31</v>
      </c>
    </row>
    <row r="94" spans="1:29" ht="15" customHeight="1" thickBot="1">
      <c r="C94" s="93"/>
      <c r="G94" s="227"/>
      <c r="H94" s="227"/>
      <c r="R94" s="227"/>
      <c r="Y94" s="3032"/>
      <c r="AA94" s="3032"/>
    </row>
    <row r="95" spans="1:29" ht="15" customHeight="1">
      <c r="C95" s="3022" t="s">
        <v>44</v>
      </c>
      <c r="D95" s="3023"/>
      <c r="E95" s="3037" t="str">
        <f>+'Names and date input'!D43</f>
        <v>DC1</v>
      </c>
      <c r="F95" s="3037"/>
      <c r="G95" s="3037"/>
      <c r="H95" s="3038"/>
      <c r="L95" s="3036" t="str">
        <f>+'Names and date input'!D44</f>
        <v>DC2</v>
      </c>
      <c r="M95" s="3037"/>
      <c r="N95" s="3037"/>
      <c r="O95" s="3037"/>
      <c r="P95" s="3038"/>
      <c r="R95" s="227"/>
      <c r="T95" s="3036" t="str">
        <f>+'Names and date input'!D45</f>
        <v>DC3</v>
      </c>
      <c r="U95" s="3037"/>
      <c r="V95" s="3037"/>
      <c r="W95" s="3038"/>
      <c r="X95" s="3027" t="s">
        <v>45</v>
      </c>
      <c r="Y95" s="3032"/>
      <c r="AA95" s="3032"/>
    </row>
    <row r="96" spans="1:29">
      <c r="C96" s="377"/>
      <c r="D96" s="378"/>
      <c r="E96" s="3005" t="s">
        <v>1121</v>
      </c>
      <c r="F96" s="2994" t="s">
        <v>419</v>
      </c>
      <c r="G96" s="2994" t="s">
        <v>420</v>
      </c>
      <c r="H96" s="3024" t="s">
        <v>46</v>
      </c>
      <c r="K96" s="13"/>
      <c r="L96" s="3034" t="s">
        <v>1121</v>
      </c>
      <c r="M96" s="3016" t="s">
        <v>419</v>
      </c>
      <c r="N96" s="3016" t="s">
        <v>420</v>
      </c>
      <c r="O96" s="9"/>
      <c r="P96" s="3025" t="s">
        <v>46</v>
      </c>
      <c r="Q96" s="13"/>
      <c r="R96" s="379"/>
      <c r="S96" s="13"/>
      <c r="T96" s="3035" t="s">
        <v>1121</v>
      </c>
      <c r="U96" s="2994" t="s">
        <v>419</v>
      </c>
      <c r="V96" s="2994" t="s">
        <v>420</v>
      </c>
      <c r="W96" s="3024" t="s">
        <v>46</v>
      </c>
      <c r="X96" s="3028"/>
      <c r="Y96" s="3032"/>
      <c r="Z96" s="13"/>
      <c r="AA96" s="3032"/>
    </row>
    <row r="97" spans="3:29" ht="15" customHeight="1">
      <c r="C97" s="380"/>
      <c r="D97" s="381"/>
      <c r="E97" s="3006"/>
      <c r="F97" s="3016"/>
      <c r="G97" s="3016"/>
      <c r="H97" s="3025"/>
      <c r="K97" s="13"/>
      <c r="L97" s="3034"/>
      <c r="M97" s="3016"/>
      <c r="N97" s="3016"/>
      <c r="O97" s="9"/>
      <c r="P97" s="3025"/>
      <c r="Q97" s="13"/>
      <c r="R97" s="379"/>
      <c r="S97" s="13"/>
      <c r="T97" s="3034"/>
      <c r="U97" s="3016"/>
      <c r="V97" s="3016"/>
      <c r="W97" s="3025"/>
      <c r="X97" s="3028"/>
      <c r="Y97" s="3032"/>
      <c r="Z97" s="13"/>
      <c r="AA97" s="3032"/>
    </row>
    <row r="98" spans="3:29" ht="53.25" customHeight="1">
      <c r="C98" s="272"/>
      <c r="D98" s="382"/>
      <c r="E98" s="3007"/>
      <c r="F98" s="2989"/>
      <c r="G98" s="2989"/>
      <c r="H98" s="3026"/>
      <c r="K98" s="13"/>
      <c r="L98" s="2987"/>
      <c r="M98" s="2989"/>
      <c r="N98" s="2989"/>
      <c r="O98" s="9"/>
      <c r="P98" s="3026"/>
      <c r="Q98" s="13"/>
      <c r="R98" s="379"/>
      <c r="S98" s="13"/>
      <c r="T98" s="2987"/>
      <c r="U98" s="2989"/>
      <c r="V98" s="2989"/>
      <c r="W98" s="3026"/>
      <c r="X98" s="3029"/>
      <c r="Y98" s="3033"/>
      <c r="Z98" s="13"/>
      <c r="AA98" s="3033"/>
    </row>
    <row r="99" spans="3:29" ht="15">
      <c r="C99" s="274"/>
      <c r="D99" s="382"/>
      <c r="E99" s="29" t="s">
        <v>1168</v>
      </c>
      <c r="F99" s="367" t="s">
        <v>482</v>
      </c>
      <c r="G99" s="10" t="s">
        <v>1168</v>
      </c>
      <c r="H99" s="346" t="s">
        <v>161</v>
      </c>
      <c r="K99" s="13"/>
      <c r="L99" s="83" t="s">
        <v>1168</v>
      </c>
      <c r="M99" s="367" t="s">
        <v>482</v>
      </c>
      <c r="N99" s="10" t="s">
        <v>1168</v>
      </c>
      <c r="O99" s="9"/>
      <c r="P99" s="346" t="s">
        <v>161</v>
      </c>
      <c r="Q99" s="13"/>
      <c r="R99" s="379"/>
      <c r="S99" s="13"/>
      <c r="T99" s="83" t="s">
        <v>1168</v>
      </c>
      <c r="U99" s="344" t="s">
        <v>482</v>
      </c>
      <c r="V99" s="10" t="s">
        <v>1168</v>
      </c>
      <c r="W99" s="346" t="s">
        <v>161</v>
      </c>
      <c r="X99" s="106" t="s">
        <v>1168</v>
      </c>
      <c r="Y99" s="106" t="s">
        <v>1168</v>
      </c>
      <c r="Z99" s="13"/>
      <c r="AA99" s="106" t="s">
        <v>1168</v>
      </c>
    </row>
    <row r="100" spans="3:29">
      <c r="C100" s="3019" t="s">
        <v>215</v>
      </c>
      <c r="D100" s="1039" t="s">
        <v>764</v>
      </c>
      <c r="E100" s="758"/>
      <c r="F100" s="2284"/>
      <c r="G100" s="759"/>
      <c r="H100" s="371"/>
      <c r="K100" s="383"/>
      <c r="L100" s="778"/>
      <c r="M100" s="759"/>
      <c r="N100" s="759"/>
      <c r="O100" s="9"/>
      <c r="P100" s="371"/>
      <c r="Q100" s="383"/>
      <c r="R100" s="384"/>
      <c r="S100" s="383"/>
      <c r="T100" s="778"/>
      <c r="U100" s="759"/>
      <c r="V100" s="759"/>
      <c r="W100" s="371"/>
      <c r="X100" s="1035">
        <f t="shared" ref="X100:X120" si="24">+V100+N100+G100</f>
        <v>0</v>
      </c>
      <c r="Y100" s="1035">
        <f>+H12+H39+H66</f>
        <v>0</v>
      </c>
      <c r="Z100" s="13"/>
      <c r="AA100" s="1035">
        <f t="shared" ref="AA100:AA110" si="25">+G12+G39+G66+X100+Y100</f>
        <v>0</v>
      </c>
      <c r="AB100" s="207" t="str">
        <f>IF(ABS(AA100-'2.2 Detailed Cost Matrix'!AN26)&lt;0.1,"OK","error")</f>
        <v>OK</v>
      </c>
    </row>
    <row r="101" spans="3:29">
      <c r="C101" s="3020"/>
      <c r="D101" s="1040" t="str">
        <f>'Names and date input'!$D$28</f>
        <v>RP1</v>
      </c>
      <c r="E101" s="758"/>
      <c r="F101" s="759"/>
      <c r="G101" s="759"/>
      <c r="H101" s="371"/>
      <c r="K101" s="383"/>
      <c r="L101" s="778"/>
      <c r="M101" s="759"/>
      <c r="N101" s="759"/>
      <c r="O101" s="9"/>
      <c r="P101" s="371"/>
      <c r="Q101" s="383"/>
      <c r="R101" s="384"/>
      <c r="S101" s="383"/>
      <c r="T101" s="778"/>
      <c r="U101" s="759"/>
      <c r="V101" s="759"/>
      <c r="W101" s="371"/>
      <c r="X101" s="1035">
        <f t="shared" si="24"/>
        <v>0</v>
      </c>
      <c r="Y101" s="1035">
        <f t="shared" ref="Y101:Y112" si="26">+H13+H40+H67</f>
        <v>0</v>
      </c>
      <c r="Z101" s="13"/>
      <c r="AA101" s="1035">
        <f>+G13+G40+G67+X101+Y101</f>
        <v>0</v>
      </c>
      <c r="AB101" s="207" t="str">
        <f>IF(ABS(AA101-'2.2 Detailed Cost Matrix'!AN28)&lt;0.1,"OK","error")</f>
        <v>OK</v>
      </c>
    </row>
    <row r="102" spans="3:29">
      <c r="C102" s="3020"/>
      <c r="D102" s="1040" t="str">
        <f>'Names and date input'!$D$29</f>
        <v>RP2</v>
      </c>
      <c r="E102" s="758"/>
      <c r="F102" s="759"/>
      <c r="G102" s="759"/>
      <c r="H102" s="371"/>
      <c r="K102" s="383"/>
      <c r="L102" s="778"/>
      <c r="M102" s="759"/>
      <c r="N102" s="759"/>
      <c r="O102" s="9"/>
      <c r="P102" s="371"/>
      <c r="Q102" s="383"/>
      <c r="R102" s="384"/>
      <c r="S102" s="383"/>
      <c r="T102" s="778"/>
      <c r="U102" s="759"/>
      <c r="V102" s="759"/>
      <c r="W102" s="371"/>
      <c r="X102" s="1035">
        <f t="shared" si="24"/>
        <v>0</v>
      </c>
      <c r="Y102" s="1035">
        <f t="shared" si="26"/>
        <v>0</v>
      </c>
      <c r="Z102" s="13"/>
      <c r="AA102" s="1035">
        <f t="shared" si="25"/>
        <v>0</v>
      </c>
      <c r="AB102" s="207" t="str">
        <f>IF(ABS(AA102-'2.2 Detailed Cost Matrix'!AN29)&lt;0.1,"OK","error")</f>
        <v>OK</v>
      </c>
    </row>
    <row r="103" spans="3:29">
      <c r="C103" s="3020"/>
      <c r="D103" s="1040" t="str">
        <f>'Names and date input'!$D$30</f>
        <v>RP3</v>
      </c>
      <c r="E103" s="758"/>
      <c r="F103" s="759"/>
      <c r="G103" s="759"/>
      <c r="H103" s="371"/>
      <c r="K103" s="383"/>
      <c r="L103" s="778"/>
      <c r="M103" s="759"/>
      <c r="N103" s="759"/>
      <c r="O103" s="9"/>
      <c r="P103" s="371"/>
      <c r="Q103" s="383"/>
      <c r="R103" s="384"/>
      <c r="S103" s="383"/>
      <c r="T103" s="778"/>
      <c r="U103" s="759"/>
      <c r="V103" s="759"/>
      <c r="W103" s="371"/>
      <c r="X103" s="1035">
        <f t="shared" si="24"/>
        <v>0</v>
      </c>
      <c r="Y103" s="1035">
        <f t="shared" si="26"/>
        <v>0</v>
      </c>
      <c r="Z103" s="13"/>
      <c r="AA103" s="1035">
        <f t="shared" si="25"/>
        <v>0</v>
      </c>
      <c r="AB103" s="207" t="str">
        <f>IF(ABS(AA103-'2.2 Detailed Cost Matrix'!AN30)&lt;0.1,"OK","error")</f>
        <v>OK</v>
      </c>
    </row>
    <row r="104" spans="3:29">
      <c r="C104" s="3020"/>
      <c r="D104" s="1040" t="str">
        <f>'Names and date input'!$D$31</f>
        <v>RP4</v>
      </c>
      <c r="E104" s="758"/>
      <c r="F104" s="759"/>
      <c r="G104" s="759"/>
      <c r="H104" s="371"/>
      <c r="K104" s="383"/>
      <c r="L104" s="778"/>
      <c r="M104" s="759"/>
      <c r="N104" s="759"/>
      <c r="O104" s="9"/>
      <c r="P104" s="371"/>
      <c r="Q104" s="383"/>
      <c r="R104" s="384"/>
      <c r="S104" s="383"/>
      <c r="T104" s="778"/>
      <c r="U104" s="759"/>
      <c r="V104" s="759"/>
      <c r="W104" s="371"/>
      <c r="X104" s="1035">
        <f t="shared" si="24"/>
        <v>0</v>
      </c>
      <c r="Y104" s="1035">
        <f t="shared" si="26"/>
        <v>0</v>
      </c>
      <c r="Z104" s="13"/>
      <c r="AA104" s="1035">
        <f t="shared" si="25"/>
        <v>0</v>
      </c>
      <c r="AB104" s="207" t="str">
        <f>IF(ABS(AA104-'2.2 Detailed Cost Matrix'!AN31)&lt;0.1,"OK","error")</f>
        <v>OK</v>
      </c>
    </row>
    <row r="105" spans="3:29">
      <c r="C105" s="3020"/>
      <c r="D105" s="1040" t="str">
        <f>'Names and date input'!$D$32</f>
        <v>RP5</v>
      </c>
      <c r="E105" s="758"/>
      <c r="F105" s="759"/>
      <c r="G105" s="759"/>
      <c r="H105" s="371"/>
      <c r="K105" s="383"/>
      <c r="L105" s="778"/>
      <c r="M105" s="759"/>
      <c r="N105" s="759"/>
      <c r="O105" s="9"/>
      <c r="P105" s="371"/>
      <c r="Q105" s="383"/>
      <c r="R105" s="384"/>
      <c r="S105" s="383"/>
      <c r="T105" s="778"/>
      <c r="U105" s="759"/>
      <c r="V105" s="759"/>
      <c r="W105" s="371"/>
      <c r="X105" s="1035">
        <f t="shared" si="24"/>
        <v>0</v>
      </c>
      <c r="Y105" s="1035">
        <f t="shared" si="26"/>
        <v>0</v>
      </c>
      <c r="Z105" s="13"/>
      <c r="AA105" s="1035">
        <f t="shared" si="25"/>
        <v>0</v>
      </c>
      <c r="AB105" s="207" t="str">
        <f>IF(ABS(AA105-'2.2 Detailed Cost Matrix'!AN32)&lt;0.1,"OK","error")</f>
        <v>OK</v>
      </c>
    </row>
    <row r="106" spans="3:29">
      <c r="C106" s="3020"/>
      <c r="D106" s="1040" t="str">
        <f>'Names and date input'!$D$33</f>
        <v>RP6</v>
      </c>
      <c r="E106" s="758"/>
      <c r="F106" s="759"/>
      <c r="G106" s="759"/>
      <c r="H106" s="371"/>
      <c r="K106" s="383"/>
      <c r="L106" s="778"/>
      <c r="M106" s="759"/>
      <c r="N106" s="759"/>
      <c r="O106" s="9"/>
      <c r="P106" s="371"/>
      <c r="Q106" s="383"/>
      <c r="R106" s="384"/>
      <c r="S106" s="383"/>
      <c r="T106" s="778"/>
      <c r="U106" s="759"/>
      <c r="V106" s="759"/>
      <c r="W106" s="371"/>
      <c r="X106" s="1035">
        <f t="shared" si="24"/>
        <v>0</v>
      </c>
      <c r="Y106" s="1035">
        <f t="shared" si="26"/>
        <v>0</v>
      </c>
      <c r="Z106" s="13"/>
      <c r="AA106" s="1035">
        <f t="shared" si="25"/>
        <v>0</v>
      </c>
      <c r="AB106" s="207" t="str">
        <f>IF(ABS(AA106-'2.2 Detailed Cost Matrix'!AN33)&lt;0.1,"OK","error")</f>
        <v>OK</v>
      </c>
    </row>
    <row r="107" spans="3:29">
      <c r="C107" s="3020"/>
      <c r="D107" s="1040" t="str">
        <f>'Names and date input'!$D$34</f>
        <v>RP7</v>
      </c>
      <c r="E107" s="758"/>
      <c r="F107" s="759"/>
      <c r="G107" s="759"/>
      <c r="H107" s="371"/>
      <c r="K107" s="383"/>
      <c r="L107" s="778"/>
      <c r="M107" s="759"/>
      <c r="N107" s="759"/>
      <c r="O107" s="9"/>
      <c r="P107" s="371"/>
      <c r="Q107" s="383"/>
      <c r="R107" s="384"/>
      <c r="S107" s="383"/>
      <c r="T107" s="778"/>
      <c r="U107" s="759"/>
      <c r="V107" s="759"/>
      <c r="W107" s="371"/>
      <c r="X107" s="1035">
        <f t="shared" si="24"/>
        <v>0</v>
      </c>
      <c r="Y107" s="1035">
        <f t="shared" si="26"/>
        <v>0</v>
      </c>
      <c r="Z107" s="13"/>
      <c r="AA107" s="1035">
        <f t="shared" si="25"/>
        <v>0</v>
      </c>
      <c r="AB107" s="207" t="str">
        <f>IF(ABS(AA107-'2.2 Detailed Cost Matrix'!AN34)&lt;0.1,"OK","error")</f>
        <v>OK</v>
      </c>
    </row>
    <row r="108" spans="3:29">
      <c r="C108" s="3020"/>
      <c r="D108" s="1040" t="str">
        <f>'Names and date input'!$D$35</f>
        <v>RP8</v>
      </c>
      <c r="E108" s="758"/>
      <c r="F108" s="759"/>
      <c r="G108" s="759"/>
      <c r="H108" s="371"/>
      <c r="K108" s="383"/>
      <c r="L108" s="778"/>
      <c r="M108" s="759"/>
      <c r="N108" s="759"/>
      <c r="O108" s="9"/>
      <c r="P108" s="371"/>
      <c r="Q108" s="383"/>
      <c r="R108" s="384"/>
      <c r="S108" s="383"/>
      <c r="T108" s="778"/>
      <c r="U108" s="759"/>
      <c r="V108" s="759"/>
      <c r="W108" s="371"/>
      <c r="X108" s="1035">
        <f t="shared" si="24"/>
        <v>0</v>
      </c>
      <c r="Y108" s="1035">
        <f t="shared" si="26"/>
        <v>0</v>
      </c>
      <c r="Z108" s="13"/>
      <c r="AA108" s="1035">
        <f t="shared" si="25"/>
        <v>0</v>
      </c>
      <c r="AB108" s="207" t="str">
        <f>IF(ABS(AA108-'2.2 Detailed Cost Matrix'!AN35)&lt;0.1,"OK","error")</f>
        <v>OK</v>
      </c>
    </row>
    <row r="109" spans="3:29">
      <c r="C109" s="3020"/>
      <c r="D109" s="1040" t="str">
        <f>'Names and date input'!$D$36</f>
        <v>RP9</v>
      </c>
      <c r="E109" s="758"/>
      <c r="F109" s="759"/>
      <c r="G109" s="759"/>
      <c r="H109" s="371"/>
      <c r="K109" s="383"/>
      <c r="L109" s="778"/>
      <c r="M109" s="759"/>
      <c r="N109" s="759"/>
      <c r="O109" s="9"/>
      <c r="P109" s="371"/>
      <c r="Q109" s="383"/>
      <c r="R109" s="384"/>
      <c r="S109" s="383"/>
      <c r="T109" s="778"/>
      <c r="U109" s="759"/>
      <c r="V109" s="759"/>
      <c r="W109" s="371"/>
      <c r="X109" s="1035">
        <f t="shared" si="24"/>
        <v>0</v>
      </c>
      <c r="Y109" s="1035">
        <f t="shared" si="26"/>
        <v>0</v>
      </c>
      <c r="Z109" s="13"/>
      <c r="AA109" s="1035">
        <f t="shared" si="25"/>
        <v>0</v>
      </c>
      <c r="AB109" s="207" t="str">
        <f>IF(ABS(AA109-'2.2 Detailed Cost Matrix'!AN36)&lt;0.1,"OK","error")</f>
        <v>OK</v>
      </c>
    </row>
    <row r="110" spans="3:29">
      <c r="C110" s="3021"/>
      <c r="D110" s="1041" t="str">
        <f>'Names and date input'!$D$37</f>
        <v>RP10</v>
      </c>
      <c r="E110" s="758"/>
      <c r="F110" s="759"/>
      <c r="G110" s="759"/>
      <c r="H110" s="371"/>
      <c r="K110" s="383"/>
      <c r="L110" s="778"/>
      <c r="M110" s="759"/>
      <c r="N110" s="759"/>
      <c r="O110" s="9"/>
      <c r="P110" s="371"/>
      <c r="Q110" s="383"/>
      <c r="R110" s="384"/>
      <c r="S110" s="383"/>
      <c r="T110" s="778"/>
      <c r="U110" s="759"/>
      <c r="V110" s="759"/>
      <c r="W110" s="371"/>
      <c r="X110" s="1035">
        <f t="shared" si="24"/>
        <v>0</v>
      </c>
      <c r="Y110" s="1035">
        <f t="shared" si="26"/>
        <v>0</v>
      </c>
      <c r="Z110" s="13"/>
      <c r="AA110" s="1035">
        <f t="shared" si="25"/>
        <v>0</v>
      </c>
      <c r="AB110" s="207" t="str">
        <f>IF(ABS(AA110-'2.2 Detailed Cost Matrix'!AN37)&lt;0.1,"OK","error")</f>
        <v>OK</v>
      </c>
    </row>
    <row r="111" spans="3:29" ht="15">
      <c r="C111" s="3017" t="s">
        <v>933</v>
      </c>
      <c r="D111" s="3018"/>
      <c r="E111" s="945">
        <f>SUM(E100:E110)</f>
        <v>0</v>
      </c>
      <c r="F111" s="374"/>
      <c r="G111" s="931">
        <f>SUM(G100:G110)</f>
        <v>0</v>
      </c>
      <c r="H111" s="944">
        <f>SUM(H100:H110)</f>
        <v>0</v>
      </c>
      <c r="K111" s="364"/>
      <c r="L111" s="943">
        <f>SUM(L100:L110)</f>
        <v>0</v>
      </c>
      <c r="M111" s="374"/>
      <c r="N111" s="931">
        <f>SUM(N100:N110)</f>
        <v>0</v>
      </c>
      <c r="O111" s="9"/>
      <c r="P111" s="944">
        <f>SUM(P100:P110)</f>
        <v>0</v>
      </c>
      <c r="Q111" s="364"/>
      <c r="R111" s="385"/>
      <c r="S111" s="364"/>
      <c r="T111" s="943">
        <f>SUM(T100:T110)</f>
        <v>0</v>
      </c>
      <c r="U111" s="374"/>
      <c r="V111" s="931">
        <f>SUM(V100:V110)</f>
        <v>0</v>
      </c>
      <c r="W111" s="944">
        <f>SUM(W100:W110)</f>
        <v>0</v>
      </c>
      <c r="X111" s="1035">
        <f>SUM(X100:X110)</f>
        <v>0</v>
      </c>
      <c r="Y111" s="1035">
        <f>SUM(Y100:Y110)</f>
        <v>0</v>
      </c>
      <c r="Z111" s="13"/>
      <c r="AA111" s="1035">
        <f>SUM(AA100:AA110)</f>
        <v>0</v>
      </c>
      <c r="AB111" s="207" t="str">
        <f>IF(ABS(AA111-'2.2 Detailed Cost Matrix'!AN25)&lt;0.1,"OK","error")</f>
        <v>OK</v>
      </c>
      <c r="AC111" s="214"/>
    </row>
    <row r="112" spans="3:29">
      <c r="C112" s="3014" t="s">
        <v>735</v>
      </c>
      <c r="D112" s="3015"/>
      <c r="E112" s="767"/>
      <c r="F112" s="2285"/>
      <c r="G112" s="769"/>
      <c r="H112" s="952"/>
      <c r="K112" s="364"/>
      <c r="L112" s="779"/>
      <c r="M112" s="2285"/>
      <c r="N112" s="769"/>
      <c r="O112" s="9"/>
      <c r="P112" s="952"/>
      <c r="Q112" s="364"/>
      <c r="R112" s="385"/>
      <c r="S112" s="364"/>
      <c r="T112" s="779"/>
      <c r="U112" s="925"/>
      <c r="V112" s="769"/>
      <c r="W112" s="952">
        <v>0</v>
      </c>
      <c r="X112" s="1035">
        <f t="shared" si="24"/>
        <v>0</v>
      </c>
      <c r="Y112" s="1035">
        <f t="shared" si="26"/>
        <v>0</v>
      </c>
      <c r="Z112" s="13"/>
      <c r="AA112" s="1035">
        <f>+G24+G51+G78+X112+Y112</f>
        <v>0</v>
      </c>
    </row>
    <row r="113" spans="3:28" ht="15.75" thickBot="1">
      <c r="C113" s="3012" t="s">
        <v>587</v>
      </c>
      <c r="D113" s="3013"/>
      <c r="E113" s="958">
        <f>SUM(E111:E112)</f>
        <v>0</v>
      </c>
      <c r="F113" s="927"/>
      <c r="G113" s="936">
        <f>SUM(G111:G112)</f>
        <v>0</v>
      </c>
      <c r="H113" s="953">
        <f>SUM(H111:H112)</f>
        <v>0</v>
      </c>
      <c r="K113" s="364"/>
      <c r="L113" s="934">
        <f>SUM(L111:L112)</f>
        <v>0</v>
      </c>
      <c r="M113" s="927"/>
      <c r="N113" s="930">
        <f>SUM(N111:N112)</f>
        <v>0</v>
      </c>
      <c r="O113" s="276"/>
      <c r="P113" s="954">
        <f>SUM(P111:P112)</f>
        <v>0</v>
      </c>
      <c r="Q113" s="364"/>
      <c r="R113" s="385"/>
      <c r="S113" s="364"/>
      <c r="T113" s="934">
        <f>SUM(T111:T112)</f>
        <v>0</v>
      </c>
      <c r="U113" s="927"/>
      <c r="V113" s="930">
        <f>SUM(V111:V112)</f>
        <v>0</v>
      </c>
      <c r="W113" s="954">
        <f>SUM(W111:W112)</f>
        <v>0</v>
      </c>
      <c r="X113" s="954">
        <f>SUM(X111:X112)</f>
        <v>0</v>
      </c>
      <c r="Y113" s="954">
        <f>SUM(Y111:Y112)</f>
        <v>0</v>
      </c>
      <c r="Z113" s="13"/>
      <c r="AA113" s="1276">
        <f>SUM(AA111:AA112)</f>
        <v>0</v>
      </c>
    </row>
    <row r="114" spans="3:28" ht="15.75" customHeight="1" thickTop="1" thickBot="1">
      <c r="C114" s="3011" t="s">
        <v>29</v>
      </c>
      <c r="D114" s="3011"/>
      <c r="E114" s="3011"/>
      <c r="F114" s="3011"/>
      <c r="G114" s="3011"/>
      <c r="H114" s="946"/>
      <c r="K114" s="364"/>
      <c r="L114" s="946"/>
      <c r="M114" s="946"/>
      <c r="N114" s="1266"/>
      <c r="O114" s="9"/>
      <c r="P114" s="946"/>
      <c r="Q114" s="364"/>
      <c r="R114" s="385"/>
      <c r="S114" s="364"/>
      <c r="T114" s="946"/>
      <c r="U114" s="946"/>
      <c r="V114" s="1266"/>
      <c r="W114" s="946"/>
      <c r="X114" s="946">
        <f t="shared" si="24"/>
        <v>0</v>
      </c>
      <c r="Y114" s="946"/>
      <c r="Z114" s="13"/>
      <c r="AA114" s="946"/>
    </row>
    <row r="115" spans="3:28" ht="15" customHeight="1">
      <c r="C115" s="3008" t="s">
        <v>43</v>
      </c>
      <c r="D115" s="947" t="s">
        <v>934</v>
      </c>
      <c r="E115" s="758"/>
      <c r="F115" s="2284"/>
      <c r="G115" s="759"/>
      <c r="H115" s="371"/>
      <c r="K115" s="364"/>
      <c r="L115" s="778"/>
      <c r="M115" s="759"/>
      <c r="N115" s="759"/>
      <c r="O115" s="271"/>
      <c r="P115" s="371"/>
      <c r="Q115" s="364"/>
      <c r="R115" s="385"/>
      <c r="S115" s="364"/>
      <c r="T115" s="951"/>
      <c r="U115" s="949"/>
      <c r="V115" s="803"/>
      <c r="W115" s="950"/>
      <c r="X115" s="1037">
        <f t="shared" si="24"/>
        <v>0</v>
      </c>
      <c r="Y115" s="1037">
        <f t="shared" ref="Y115:Y120" si="27">+H27+H54+H81</f>
        <v>0</v>
      </c>
      <c r="Z115" s="13"/>
      <c r="AA115" s="1037">
        <f t="shared" ref="AA115:AA120" si="28">+G27+G54+G81+X115+Y115</f>
        <v>0</v>
      </c>
      <c r="AB115" s="207" t="str">
        <f>IF(ABS(AA115-'2.2 Detailed Cost Matrix'!AE25)&lt;0.1,"OK","error")</f>
        <v>OK</v>
      </c>
    </row>
    <row r="116" spans="3:28" ht="15" customHeight="1">
      <c r="C116" s="3009"/>
      <c r="D116" s="386" t="s">
        <v>315</v>
      </c>
      <c r="E116" s="758"/>
      <c r="F116" s="619"/>
      <c r="G116" s="759"/>
      <c r="H116" s="371"/>
      <c r="K116" s="13"/>
      <c r="L116" s="778"/>
      <c r="M116" s="759"/>
      <c r="N116" s="759"/>
      <c r="O116" s="9"/>
      <c r="P116" s="371"/>
      <c r="Q116" s="13"/>
      <c r="R116" s="13"/>
      <c r="S116" s="13"/>
      <c r="T116" s="778"/>
      <c r="U116" s="619">
        <v>0</v>
      </c>
      <c r="V116" s="759"/>
      <c r="W116" s="371">
        <v>0</v>
      </c>
      <c r="X116" s="1035">
        <f t="shared" si="24"/>
        <v>0</v>
      </c>
      <c r="Y116" s="1035">
        <f t="shared" si="27"/>
        <v>0</v>
      </c>
      <c r="Z116" s="13"/>
      <c r="AA116" s="1035">
        <f t="shared" si="28"/>
        <v>0</v>
      </c>
      <c r="AB116" s="207" t="str">
        <f>IF(ABS(AA116-'2.2 Detailed Cost Matrix'!AF25)&lt;0.1,"OK","error")</f>
        <v>OK</v>
      </c>
    </row>
    <row r="117" spans="3:28">
      <c r="C117" s="3009"/>
      <c r="D117" s="948" t="s">
        <v>997</v>
      </c>
      <c r="E117" s="758"/>
      <c r="F117" s="619"/>
      <c r="G117" s="759"/>
      <c r="H117" s="371"/>
      <c r="K117" s="13"/>
      <c r="L117" s="778"/>
      <c r="M117" s="759"/>
      <c r="N117" s="759"/>
      <c r="O117" s="9"/>
      <c r="P117" s="371"/>
      <c r="Q117" s="13"/>
      <c r="R117" s="13"/>
      <c r="S117" s="13"/>
      <c r="T117" s="778"/>
      <c r="U117" s="619">
        <v>0</v>
      </c>
      <c r="V117" s="759"/>
      <c r="W117" s="371">
        <v>0</v>
      </c>
      <c r="X117" s="1035">
        <f t="shared" si="24"/>
        <v>0</v>
      </c>
      <c r="Y117" s="1035">
        <f t="shared" si="27"/>
        <v>0</v>
      </c>
      <c r="Z117" s="13"/>
      <c r="AA117" s="1035">
        <f t="shared" si="28"/>
        <v>0</v>
      </c>
      <c r="AB117" s="207" t="str">
        <f>IF(ABS(AA117-'2.2 Detailed Cost Matrix'!AG25)&lt;0.1,"OK","error")</f>
        <v>OK</v>
      </c>
    </row>
    <row r="118" spans="3:28">
      <c r="C118" s="3009"/>
      <c r="D118" s="948" t="s">
        <v>314</v>
      </c>
      <c r="E118" s="758"/>
      <c r="F118" s="619"/>
      <c r="G118" s="759"/>
      <c r="H118" s="371"/>
      <c r="K118" s="13"/>
      <c r="L118" s="778"/>
      <c r="M118" s="759"/>
      <c r="N118" s="759"/>
      <c r="O118" s="9"/>
      <c r="P118" s="371"/>
      <c r="Q118" s="13"/>
      <c r="R118" s="13"/>
      <c r="S118" s="13"/>
      <c r="T118" s="778"/>
      <c r="U118" s="619"/>
      <c r="V118" s="759"/>
      <c r="W118" s="371"/>
      <c r="X118" s="1035">
        <f t="shared" si="24"/>
        <v>0</v>
      </c>
      <c r="Y118" s="1035">
        <f t="shared" si="27"/>
        <v>0</v>
      </c>
      <c r="Z118" s="13"/>
      <c r="AA118" s="1035">
        <f t="shared" si="28"/>
        <v>0</v>
      </c>
      <c r="AB118" s="207" t="str">
        <f>IF(ABS(AA118-'2.2 Detailed Cost Matrix'!AH25)&lt;0.1,"OK","error")</f>
        <v>OK</v>
      </c>
    </row>
    <row r="119" spans="3:28">
      <c r="C119" s="3009"/>
      <c r="D119" s="386" t="s">
        <v>282</v>
      </c>
      <c r="E119" s="758"/>
      <c r="F119" s="619"/>
      <c r="G119" s="759"/>
      <c r="H119" s="371"/>
      <c r="K119" s="13"/>
      <c r="L119" s="778"/>
      <c r="M119" s="759"/>
      <c r="N119" s="759"/>
      <c r="O119" s="9"/>
      <c r="P119" s="371"/>
      <c r="Q119" s="13"/>
      <c r="R119" s="13"/>
      <c r="S119" s="13"/>
      <c r="T119" s="778"/>
      <c r="U119" s="619"/>
      <c r="V119" s="759"/>
      <c r="W119" s="371"/>
      <c r="X119" s="1035">
        <f t="shared" si="24"/>
        <v>0</v>
      </c>
      <c r="Y119" s="1035">
        <f t="shared" si="27"/>
        <v>0</v>
      </c>
      <c r="Z119" s="13"/>
      <c r="AA119" s="1035">
        <f t="shared" si="28"/>
        <v>0</v>
      </c>
      <c r="AB119" s="207" t="str">
        <f>IF(ABS(AA119-SUM('2.2 Detailed Cost Matrix'!AJ25:AK25))&lt;0.1,"OK","error")</f>
        <v>OK</v>
      </c>
    </row>
    <row r="120" spans="3:28" ht="15" thickBot="1">
      <c r="C120" s="3010"/>
      <c r="D120" s="386" t="s">
        <v>998</v>
      </c>
      <c r="E120" s="758"/>
      <c r="F120" s="619"/>
      <c r="G120" s="759"/>
      <c r="H120" s="371"/>
      <c r="L120" s="778"/>
      <c r="M120" s="759"/>
      <c r="N120" s="759"/>
      <c r="O120" s="9"/>
      <c r="P120" s="371"/>
      <c r="Q120" s="13"/>
      <c r="R120" s="13"/>
      <c r="S120" s="13"/>
      <c r="T120" s="1036"/>
      <c r="U120" s="956"/>
      <c r="V120" s="768"/>
      <c r="W120" s="957"/>
      <c r="X120" s="1038">
        <f t="shared" si="24"/>
        <v>0</v>
      </c>
      <c r="Y120" s="1038">
        <f t="shared" si="27"/>
        <v>0</v>
      </c>
      <c r="Z120" s="13"/>
      <c r="AA120" s="1038">
        <f t="shared" si="28"/>
        <v>0</v>
      </c>
      <c r="AB120" s="207" t="str">
        <f>IF(ABS(AA120-SUM('2.2 Detailed Cost Matrix'!AL25:AM25))&lt;0.1,"OK","error")</f>
        <v>OK</v>
      </c>
    </row>
    <row r="121" spans="3:28" ht="15.75" customHeight="1" thickBot="1">
      <c r="C121" s="3003" t="s">
        <v>962</v>
      </c>
      <c r="D121" s="3004"/>
      <c r="E121" s="958">
        <f>SUM(E115:E120)</f>
        <v>0</v>
      </c>
      <c r="F121" s="387"/>
      <c r="G121" s="936">
        <f>SUM(G115:G120)</f>
        <v>0</v>
      </c>
      <c r="H121" s="953">
        <f>SUM(H115:H120)</f>
        <v>0</v>
      </c>
      <c r="L121" s="935">
        <f>SUM(L115:L120)</f>
        <v>0</v>
      </c>
      <c r="M121" s="387"/>
      <c r="N121" s="936">
        <f>SUM(N115:N120)</f>
        <v>0</v>
      </c>
      <c r="O121" s="276"/>
      <c r="P121" s="953">
        <f>SUM(P115:P120)</f>
        <v>0</v>
      </c>
      <c r="Q121" s="13"/>
      <c r="R121" s="13"/>
      <c r="S121" s="13"/>
      <c r="T121" s="961">
        <f>SUM(T115:T120)</f>
        <v>0</v>
      </c>
      <c r="U121" s="955"/>
      <c r="V121" s="959">
        <f>SUM(V115:V120)</f>
        <v>0</v>
      </c>
      <c r="W121" s="960">
        <f>SUM(W115:W120)</f>
        <v>0</v>
      </c>
      <c r="X121" s="960">
        <f>SUM(X115:X120)</f>
        <v>0</v>
      </c>
      <c r="Y121" s="960">
        <f>SUM(Y115:Y120)</f>
        <v>0</v>
      </c>
      <c r="Z121" s="13"/>
      <c r="AA121" s="1276">
        <f>SUM(AA115:AA120)</f>
        <v>0</v>
      </c>
    </row>
    <row r="122" spans="3:28">
      <c r="O122" s="9"/>
      <c r="P122" s="13"/>
      <c r="Q122" s="13"/>
      <c r="R122" s="13"/>
      <c r="S122" s="13"/>
      <c r="T122" s="13"/>
      <c r="U122" s="13"/>
      <c r="V122" s="13"/>
      <c r="W122" s="13"/>
      <c r="X122" s="518"/>
      <c r="Z122" s="13"/>
      <c r="AA122" s="995" t="str">
        <f>IF(ABS(AA121)-'2.2 Detailed Cost Matrix'!AN25-'2.5 Atypicals &amp; provisions'!AN270&lt;0.1,"OK","error")</f>
        <v>OK</v>
      </c>
    </row>
    <row r="123" spans="3:28" ht="15.75" thickBot="1">
      <c r="C123" s="2" t="s">
        <v>164</v>
      </c>
    </row>
    <row r="124" spans="3:28" ht="57.75">
      <c r="C124" s="1029"/>
      <c r="D124" s="271"/>
      <c r="E124" s="1257" t="s">
        <v>1138</v>
      </c>
      <c r="F124" s="1257" t="s">
        <v>1137</v>
      </c>
    </row>
    <row r="125" spans="3:28" ht="15">
      <c r="C125" s="1030"/>
      <c r="D125" s="1033"/>
      <c r="E125" s="1034" t="s">
        <v>1168</v>
      </c>
      <c r="F125" s="1031" t="s">
        <v>1168</v>
      </c>
    </row>
    <row r="126" spans="3:28">
      <c r="C126" s="3041" t="str">
        <f>+'Names and date input'!D40</f>
        <v>DB1</v>
      </c>
      <c r="D126" s="3042"/>
      <c r="E126" s="778"/>
      <c r="F126" s="1032"/>
    </row>
    <row r="127" spans="3:28">
      <c r="C127" s="3039" t="str">
        <f>+'Names and date input'!D41</f>
        <v>DB2</v>
      </c>
      <c r="D127" s="3040"/>
      <c r="E127" s="778"/>
      <c r="F127" s="1032"/>
    </row>
    <row r="128" spans="3:28">
      <c r="C128" s="3039" t="str">
        <f>+'Names and date input'!D42</f>
        <v>DB3</v>
      </c>
      <c r="D128" s="3040"/>
      <c r="E128" s="778"/>
      <c r="F128" s="1032"/>
    </row>
    <row r="129" spans="3:6">
      <c r="C129" s="3039" t="str">
        <f>+'Names and date input'!D43</f>
        <v>DC1</v>
      </c>
      <c r="D129" s="3040"/>
      <c r="E129" s="778"/>
      <c r="F129" s="1032"/>
    </row>
    <row r="130" spans="3:6">
      <c r="C130" s="3039" t="str">
        <f>+'Names and date input'!D44</f>
        <v>DC2</v>
      </c>
      <c r="D130" s="3040"/>
      <c r="E130" s="778"/>
      <c r="F130" s="1032"/>
    </row>
    <row r="131" spans="3:6">
      <c r="C131" s="3039" t="str">
        <f>+'Names and date input'!D45</f>
        <v>DC3</v>
      </c>
      <c r="D131" s="3040"/>
      <c r="E131" s="778"/>
      <c r="F131" s="1032"/>
    </row>
    <row r="132" spans="3:6" ht="15.75" thickBot="1">
      <c r="C132" s="3047" t="s">
        <v>962</v>
      </c>
      <c r="D132" s="3048"/>
      <c r="E132" s="935">
        <f>SUM(E126:E131)</f>
        <v>0</v>
      </c>
      <c r="F132" s="953">
        <f>SUM(F126:F131)</f>
        <v>0</v>
      </c>
    </row>
    <row r="133" spans="3:6">
      <c r="C133" s="3043" t="s">
        <v>996</v>
      </c>
      <c r="D133" s="3044"/>
      <c r="E133" s="778"/>
      <c r="F133" s="1032"/>
    </row>
    <row r="134" spans="3:6" ht="15.75" thickBot="1">
      <c r="C134" s="3045" t="s">
        <v>587</v>
      </c>
      <c r="D134" s="3046"/>
      <c r="E134" s="935">
        <f>SUM(E132:E133)</f>
        <v>0</v>
      </c>
      <c r="F134" s="953">
        <f>SUM(F132:F133)</f>
        <v>0</v>
      </c>
    </row>
  </sheetData>
  <sheetProtection password="C634" sheet="1" objects="1" scenarios="1"/>
  <mergeCells count="117">
    <mergeCell ref="C127:D127"/>
    <mergeCell ref="C126:D126"/>
    <mergeCell ref="C128:D128"/>
    <mergeCell ref="C130:D130"/>
    <mergeCell ref="C133:D133"/>
    <mergeCell ref="C134:D134"/>
    <mergeCell ref="C131:D131"/>
    <mergeCell ref="C132:D132"/>
    <mergeCell ref="C129:D129"/>
    <mergeCell ref="L63:N63"/>
    <mergeCell ref="W96:W98"/>
    <mergeCell ref="X95:X98"/>
    <mergeCell ref="H96:H98"/>
    <mergeCell ref="V96:V98"/>
    <mergeCell ref="U96:U98"/>
    <mergeCell ref="AC63:AC64"/>
    <mergeCell ref="AA93:AA98"/>
    <mergeCell ref="R63:R64"/>
    <mergeCell ref="Y93:Y98"/>
    <mergeCell ref="L96:L98"/>
    <mergeCell ref="T96:T98"/>
    <mergeCell ref="T95:W95"/>
    <mergeCell ref="P63:P64"/>
    <mergeCell ref="P96:P98"/>
    <mergeCell ref="E95:H95"/>
    <mergeCell ref="N96:N98"/>
    <mergeCell ref="L95:P95"/>
    <mergeCell ref="M96:M98"/>
    <mergeCell ref="G96:G98"/>
    <mergeCell ref="C121:D121"/>
    <mergeCell ref="E96:E98"/>
    <mergeCell ref="C115:C120"/>
    <mergeCell ref="C114:G114"/>
    <mergeCell ref="C113:D113"/>
    <mergeCell ref="C112:D112"/>
    <mergeCell ref="I63:I64"/>
    <mergeCell ref="J63:J64"/>
    <mergeCell ref="H63:H64"/>
    <mergeCell ref="F96:F98"/>
    <mergeCell ref="C81:C86"/>
    <mergeCell ref="C79:D79"/>
    <mergeCell ref="C80:J80"/>
    <mergeCell ref="C77:D77"/>
    <mergeCell ref="C78:D78"/>
    <mergeCell ref="C66:C76"/>
    <mergeCell ref="C111:D111"/>
    <mergeCell ref="C100:C110"/>
    <mergeCell ref="C87:D87"/>
    <mergeCell ref="C95:D95"/>
    <mergeCell ref="P36:P37"/>
    <mergeCell ref="G36:G37"/>
    <mergeCell ref="I36:I37"/>
    <mergeCell ref="C37:D37"/>
    <mergeCell ref="F36:F37"/>
    <mergeCell ref="C60:D60"/>
    <mergeCell ref="C51:D51"/>
    <mergeCell ref="C52:D52"/>
    <mergeCell ref="C53:J53"/>
    <mergeCell ref="C54:C59"/>
    <mergeCell ref="C39:C49"/>
    <mergeCell ref="C50:D50"/>
    <mergeCell ref="C24:D24"/>
    <mergeCell ref="C23:D23"/>
    <mergeCell ref="C27:C32"/>
    <mergeCell ref="L36:N36"/>
    <mergeCell ref="C26:J26"/>
    <mergeCell ref="C12:C22"/>
    <mergeCell ref="C25:D25"/>
    <mergeCell ref="C10:D10"/>
    <mergeCell ref="I9:I10"/>
    <mergeCell ref="J36:J37"/>
    <mergeCell ref="H36:H37"/>
    <mergeCell ref="E36:E37"/>
    <mergeCell ref="C33:D33"/>
    <mergeCell ref="E35:J35"/>
    <mergeCell ref="AA36:AA37"/>
    <mergeCell ref="Z63:Z64"/>
    <mergeCell ref="V63:V64"/>
    <mergeCell ref="Y36:Y37"/>
    <mergeCell ref="W36:W37"/>
    <mergeCell ref="T35:AA35"/>
    <mergeCell ref="U36:U37"/>
    <mergeCell ref="U63:U64"/>
    <mergeCell ref="X36:X37"/>
    <mergeCell ref="T62:AA62"/>
    <mergeCell ref="T63:T64"/>
    <mergeCell ref="T36:T37"/>
    <mergeCell ref="W63:W64"/>
    <mergeCell ref="V36:V37"/>
    <mergeCell ref="AA63:AA64"/>
    <mergeCell ref="Z36:Z37"/>
    <mergeCell ref="Y63:Y64"/>
    <mergeCell ref="X63:X64"/>
    <mergeCell ref="R36:R37"/>
    <mergeCell ref="E63:E64"/>
    <mergeCell ref="F63:F64"/>
    <mergeCell ref="G63:G64"/>
    <mergeCell ref="C64:D64"/>
    <mergeCell ref="E62:J62"/>
    <mergeCell ref="E8:J8"/>
    <mergeCell ref="T8:AA8"/>
    <mergeCell ref="E9:E10"/>
    <mergeCell ref="F9:F10"/>
    <mergeCell ref="G9:G10"/>
    <mergeCell ref="W9:W10"/>
    <mergeCell ref="X9:X10"/>
    <mergeCell ref="Z9:Z10"/>
    <mergeCell ref="AA9:AA10"/>
    <mergeCell ref="Y9:Y10"/>
    <mergeCell ref="T9:T10"/>
    <mergeCell ref="U9:U10"/>
    <mergeCell ref="V9:V10"/>
    <mergeCell ref="R9:R10"/>
    <mergeCell ref="P9:P10"/>
    <mergeCell ref="L9:N9"/>
    <mergeCell ref="J9:J10"/>
    <mergeCell ref="H9:H10"/>
  </mergeCells>
  <phoneticPr fontId="0" type="noConversion"/>
  <dataValidations count="1">
    <dataValidation type="whole" operator="greaterThanOrEqual" allowBlank="1" showInputMessage="1" showErrorMessage="1" sqref="AA12:AA33 AA66:AA89 L66:N89 AA39:AA60 L39:N60 L12:N33">
      <formula1>0</formula1>
    </dataValidation>
  </dataValidations>
  <printOptions horizontalCentered="1"/>
  <pageMargins left="0.15748031496062992" right="0.15748031496062992" top="0.59055118110236227" bottom="0.59055118110236227" header="0.31496062992125984" footer="0.11811023622047245"/>
  <pageSetup paperSize="8" scale="49" orientation="portrait" r:id="rId1"/>
  <headerFooter alignWithMargins="0">
    <oddHeader>&amp;R&amp;"CG Omega,Bold"&amp;18&amp;A</oddHeader>
    <oddFooter>&amp;L&amp;8&amp;D
&amp;T&amp;R&amp;8&amp;Z&amp;F</oddFooter>
  </headerFooter>
  <legacyDrawing r:id="rId2"/>
</worksheet>
</file>

<file path=xl/worksheets/sheet25.xml><?xml version="1.0" encoding="utf-8"?>
<worksheet xmlns="http://schemas.openxmlformats.org/spreadsheetml/2006/main" xmlns:r="http://schemas.openxmlformats.org/officeDocument/2006/relationships">
  <sheetPr codeName="Sheet33">
    <pageSetUpPr fitToPage="1"/>
  </sheetPr>
  <dimension ref="A1:AN85"/>
  <sheetViews>
    <sheetView showZeros="0" zoomScale="70" zoomScaleNormal="70" workbookViewId="0">
      <selection activeCell="F6" sqref="F6"/>
    </sheetView>
  </sheetViews>
  <sheetFormatPr defaultRowHeight="14.25"/>
  <cols>
    <col min="1" max="2" width="1.625" style="77" customWidth="1"/>
    <col min="3" max="3" width="3" style="77" customWidth="1"/>
    <col min="4" max="4" width="47.5" style="77" customWidth="1"/>
    <col min="5" max="9" width="12.875" style="77" customWidth="1"/>
    <col min="10" max="10" width="1.625" style="77" customWidth="1"/>
    <col min="11" max="11" width="12.875" style="77" customWidth="1"/>
    <col min="12" max="12" width="1.625" style="77" customWidth="1"/>
    <col min="13" max="13" width="12.875" style="77" customWidth="1"/>
    <col min="14" max="14" width="1.625" style="77" customWidth="1"/>
    <col min="15" max="16" width="9" style="77"/>
    <col min="17" max="17" width="10" style="77" customWidth="1"/>
    <col min="18" max="18" width="7.875" style="77" customWidth="1"/>
    <col min="19" max="16384" width="9" style="77"/>
  </cols>
  <sheetData>
    <row r="1" spans="1:40" s="36" customFormat="1" ht="26.25">
      <c r="A1" s="67" t="str">
        <f>+Cover!$E$8</f>
        <v>Regulatory Reporting Pack (RRP)</v>
      </c>
      <c r="E1" s="39"/>
      <c r="F1" s="94" t="str">
        <f>+'Check&amp;Bal report'!$H$1</f>
        <v xml:space="preserve"> </v>
      </c>
      <c r="J1" s="94"/>
      <c r="L1" s="94"/>
      <c r="O1" s="39"/>
      <c r="P1" s="39"/>
      <c r="T1" s="38"/>
    </row>
    <row r="2" spans="1:40" s="36" customFormat="1" ht="26.25">
      <c r="A2" s="41" t="str">
        <f>+'Names and date input'!$D$21</f>
        <v>CN West</v>
      </c>
      <c r="B2" s="40"/>
      <c r="D2" s="37"/>
      <c r="E2" s="39"/>
    </row>
    <row r="3" spans="1:40" s="40" customFormat="1" ht="26.25">
      <c r="A3" s="41" t="str">
        <f>+'Names and date input'!$D$9</f>
        <v>2009-10</v>
      </c>
      <c r="D3" s="2549"/>
      <c r="E3" s="67"/>
    </row>
    <row r="4" spans="1:40" s="2557" customFormat="1" ht="12.75"/>
    <row r="5" spans="1:40" s="2557" customFormat="1" ht="18">
      <c r="A5" s="79"/>
      <c r="B5" s="2550"/>
      <c r="C5" s="80"/>
      <c r="D5" s="79"/>
      <c r="E5" s="79"/>
      <c r="F5" s="79"/>
      <c r="G5" s="79"/>
      <c r="H5" s="79"/>
      <c r="I5" s="79"/>
      <c r="J5" s="79"/>
      <c r="K5" s="79"/>
      <c r="L5" s="79"/>
      <c r="M5" s="79"/>
    </row>
    <row r="6" spans="1:40" s="2557" customFormat="1" ht="30">
      <c r="A6" s="79"/>
      <c r="B6" s="2558"/>
      <c r="C6" s="2558"/>
      <c r="D6" s="2558"/>
      <c r="E6" s="2558"/>
      <c r="F6" s="2743" t="s">
        <v>1345</v>
      </c>
      <c r="G6" s="2580"/>
      <c r="H6" s="2580"/>
      <c r="I6" s="2581"/>
      <c r="J6" s="2551"/>
      <c r="K6" s="2559"/>
      <c r="L6" s="2551"/>
      <c r="M6" s="2581"/>
    </row>
    <row r="7" spans="1:40" s="2562" customFormat="1" ht="74.25" customHeight="1">
      <c r="A7" s="79"/>
      <c r="B7" s="80"/>
      <c r="C7" s="2560"/>
      <c r="D7" s="2560"/>
      <c r="E7" s="2561"/>
      <c r="F7" s="2561"/>
      <c r="G7" s="2561"/>
      <c r="H7" s="2561"/>
      <c r="I7" s="2581"/>
      <c r="J7" s="2551"/>
      <c r="K7" s="2561"/>
      <c r="L7" s="2551"/>
      <c r="M7" s="2581"/>
      <c r="AN7" s="2560"/>
    </row>
    <row r="8" spans="1:40" s="2562" customFormat="1" ht="15">
      <c r="A8" s="79"/>
      <c r="B8" s="2560"/>
      <c r="C8" s="2560"/>
      <c r="D8" s="2560"/>
      <c r="E8" s="2552"/>
      <c r="F8" s="2552"/>
      <c r="G8" s="2552"/>
      <c r="H8" s="2552"/>
      <c r="I8" s="2552"/>
      <c r="J8" s="2552"/>
      <c r="K8" s="2552"/>
      <c r="L8" s="2552"/>
      <c r="M8" s="2552"/>
    </row>
    <row r="9" spans="1:40" s="2290" customFormat="1" ht="15">
      <c r="A9" s="79"/>
      <c r="B9" s="79"/>
      <c r="C9" s="80"/>
      <c r="D9" s="79"/>
      <c r="E9" s="2553"/>
      <c r="F9" s="2553"/>
      <c r="G9" s="2553"/>
      <c r="H9" s="2553"/>
      <c r="I9" s="2553"/>
      <c r="J9" s="2553"/>
      <c r="K9" s="2553"/>
      <c r="L9" s="2553"/>
      <c r="M9" s="2553"/>
      <c r="O9" s="79"/>
      <c r="P9" s="79"/>
      <c r="Q9" s="2562"/>
      <c r="R9" s="79"/>
    </row>
    <row r="10" spans="1:40" s="2290" customFormat="1" ht="15">
      <c r="A10" s="79"/>
      <c r="B10" s="79"/>
      <c r="C10" s="79"/>
      <c r="D10" s="80"/>
      <c r="E10" s="79"/>
      <c r="F10" s="79"/>
      <c r="G10" s="79"/>
      <c r="H10" s="79"/>
      <c r="I10" s="79"/>
      <c r="J10" s="79"/>
      <c r="K10" s="79"/>
      <c r="L10" s="79"/>
      <c r="M10" s="79"/>
      <c r="O10" s="79"/>
      <c r="P10" s="79"/>
      <c r="Q10" s="2562"/>
      <c r="R10" s="79"/>
    </row>
    <row r="11" spans="1:40" s="2290" customFormat="1">
      <c r="A11" s="79"/>
      <c r="B11" s="79"/>
      <c r="C11" s="79"/>
      <c r="D11" s="79"/>
      <c r="E11" s="2563"/>
      <c r="F11" s="2563"/>
      <c r="G11" s="2563"/>
      <c r="H11" s="2563"/>
      <c r="I11" s="2554"/>
      <c r="J11" s="2554"/>
      <c r="K11" s="2563"/>
      <c r="L11" s="2554"/>
      <c r="M11" s="2563"/>
      <c r="O11" s="79"/>
      <c r="P11" s="79"/>
      <c r="Q11" s="79"/>
      <c r="R11" s="79"/>
    </row>
    <row r="12" spans="1:40" s="2290" customFormat="1">
      <c r="A12" s="79"/>
      <c r="B12" s="79"/>
      <c r="C12" s="79"/>
      <c r="D12" s="79"/>
      <c r="E12" s="2531"/>
      <c r="F12" s="2563"/>
      <c r="G12" s="2563"/>
      <c r="H12" s="2563"/>
      <c r="I12" s="2554"/>
      <c r="J12" s="2554"/>
      <c r="K12" s="2563"/>
      <c r="L12" s="2554"/>
      <c r="M12" s="2563"/>
      <c r="O12" s="79"/>
      <c r="P12" s="79"/>
      <c r="Q12" s="79"/>
      <c r="R12" s="79"/>
    </row>
    <row r="13" spans="1:40" s="2290" customFormat="1">
      <c r="A13" s="79"/>
      <c r="B13" s="79"/>
      <c r="C13" s="79"/>
      <c r="D13" s="2555"/>
      <c r="E13" s="2556"/>
      <c r="F13" s="2556"/>
      <c r="G13" s="2556"/>
      <c r="H13" s="2556"/>
      <c r="I13" s="2556"/>
      <c r="J13" s="2556"/>
      <c r="K13" s="2556"/>
      <c r="L13" s="2556"/>
      <c r="M13" s="2556"/>
      <c r="O13" s="79"/>
      <c r="P13" s="79"/>
      <c r="Q13" s="79"/>
      <c r="R13" s="79"/>
    </row>
    <row r="14" spans="1:40" s="2290" customFormat="1">
      <c r="A14" s="79"/>
      <c r="B14" s="79"/>
      <c r="C14" s="79"/>
      <c r="D14" s="79"/>
      <c r="E14" s="2531"/>
      <c r="F14" s="2563"/>
      <c r="G14" s="2563"/>
      <c r="H14" s="2563"/>
      <c r="I14" s="2554"/>
      <c r="J14" s="2554"/>
      <c r="K14" s="2563"/>
      <c r="L14" s="2554"/>
      <c r="M14" s="2563"/>
      <c r="O14" s="79"/>
      <c r="P14" s="79"/>
      <c r="Q14" s="79"/>
      <c r="R14" s="79"/>
    </row>
    <row r="15" spans="1:40" s="2290" customFormat="1">
      <c r="A15" s="79"/>
      <c r="B15" s="79"/>
      <c r="C15" s="79"/>
      <c r="D15" s="79"/>
      <c r="E15" s="2556"/>
      <c r="F15" s="2556"/>
      <c r="G15" s="2556"/>
      <c r="H15" s="2556"/>
      <c r="I15" s="2556"/>
      <c r="J15" s="2556"/>
      <c r="K15" s="2556"/>
      <c r="L15" s="2556"/>
      <c r="M15" s="2556"/>
      <c r="O15" s="79"/>
      <c r="P15" s="79"/>
      <c r="Q15" s="79"/>
      <c r="R15" s="79"/>
    </row>
    <row r="16" spans="1:40" s="2290" customFormat="1">
      <c r="A16" s="79"/>
      <c r="B16" s="79"/>
      <c r="C16" s="79"/>
      <c r="D16" s="79"/>
      <c r="E16" s="2531"/>
      <c r="F16" s="2563"/>
      <c r="G16" s="2563"/>
      <c r="H16" s="2563"/>
      <c r="I16" s="2554"/>
      <c r="J16" s="2554"/>
      <c r="K16" s="2563"/>
      <c r="L16" s="2554"/>
      <c r="M16" s="2563"/>
      <c r="O16" s="79"/>
      <c r="P16" s="79"/>
      <c r="Q16" s="79"/>
      <c r="R16" s="79"/>
    </row>
    <row r="17" spans="1:18" s="2290" customFormat="1">
      <c r="A17" s="79"/>
      <c r="B17" s="79"/>
      <c r="C17" s="79"/>
      <c r="D17" s="2555"/>
      <c r="E17" s="2556"/>
      <c r="F17" s="2556"/>
      <c r="G17" s="2556"/>
      <c r="H17" s="2556"/>
      <c r="I17" s="2556"/>
      <c r="J17" s="2556"/>
      <c r="K17" s="2556"/>
      <c r="L17" s="2556"/>
      <c r="M17" s="2556"/>
      <c r="O17" s="79"/>
      <c r="P17" s="79"/>
      <c r="Q17" s="79"/>
      <c r="R17" s="79"/>
    </row>
    <row r="18" spans="1:18" s="2290" customFormat="1">
      <c r="A18" s="79"/>
      <c r="B18" s="79"/>
      <c r="C18" s="79"/>
      <c r="D18" s="79"/>
      <c r="E18" s="2564"/>
      <c r="F18" s="2564"/>
      <c r="G18" s="2564"/>
      <c r="H18" s="2564"/>
      <c r="I18" s="2564"/>
      <c r="J18" s="2556"/>
      <c r="K18" s="2564"/>
      <c r="L18" s="2556"/>
      <c r="M18" s="2556"/>
      <c r="O18" s="79"/>
      <c r="P18" s="79"/>
      <c r="Q18" s="79"/>
      <c r="R18" s="79"/>
    </row>
    <row r="19" spans="1:18" s="2290" customFormat="1" ht="15">
      <c r="A19" s="79"/>
      <c r="B19" s="79"/>
      <c r="C19" s="79"/>
      <c r="D19" s="80"/>
      <c r="E19" s="2556"/>
      <c r="F19" s="2556"/>
      <c r="G19" s="2556"/>
      <c r="H19" s="2556"/>
      <c r="I19" s="2556"/>
      <c r="J19" s="2556"/>
      <c r="K19" s="2556"/>
      <c r="L19" s="2556"/>
      <c r="M19" s="2556"/>
      <c r="O19" s="79"/>
      <c r="P19" s="79"/>
      <c r="Q19" s="79"/>
      <c r="R19" s="79"/>
    </row>
    <row r="20" spans="1:18" s="2290" customFormat="1">
      <c r="A20" s="79"/>
      <c r="B20" s="79"/>
      <c r="C20" s="79"/>
      <c r="D20" s="79"/>
      <c r="E20" s="2563"/>
      <c r="F20" s="2563"/>
      <c r="G20" s="2563"/>
      <c r="H20" s="2563"/>
      <c r="I20" s="2554"/>
      <c r="J20" s="2554"/>
      <c r="K20" s="2563"/>
      <c r="L20" s="2554"/>
      <c r="M20" s="2563"/>
      <c r="O20" s="79"/>
      <c r="P20" s="79"/>
      <c r="Q20" s="79"/>
      <c r="R20" s="79"/>
    </row>
    <row r="21" spans="1:18" s="2290" customFormat="1">
      <c r="A21" s="79"/>
      <c r="B21" s="79"/>
      <c r="C21" s="79"/>
      <c r="D21" s="79"/>
      <c r="E21" s="2531"/>
      <c r="F21" s="2563"/>
      <c r="G21" s="2563"/>
      <c r="H21" s="2563"/>
      <c r="I21" s="2554"/>
      <c r="J21" s="2554"/>
      <c r="K21" s="2563"/>
      <c r="L21" s="2554"/>
      <c r="M21" s="2563"/>
      <c r="O21" s="79"/>
      <c r="P21" s="79"/>
      <c r="Q21" s="79"/>
      <c r="R21" s="79"/>
    </row>
    <row r="22" spans="1:18" s="2290" customFormat="1">
      <c r="A22" s="79"/>
      <c r="B22" s="79"/>
      <c r="C22" s="79"/>
      <c r="D22" s="2555"/>
      <c r="E22" s="2556"/>
      <c r="F22" s="2556"/>
      <c r="G22" s="2556"/>
      <c r="H22" s="2556"/>
      <c r="I22" s="2556"/>
      <c r="J22" s="2556"/>
      <c r="K22" s="2556"/>
      <c r="L22" s="2556"/>
      <c r="M22" s="2556"/>
      <c r="O22" s="79"/>
      <c r="P22" s="79"/>
      <c r="Q22" s="79"/>
      <c r="R22" s="79"/>
    </row>
    <row r="23" spans="1:18" s="2290" customFormat="1">
      <c r="A23" s="79"/>
      <c r="B23" s="79"/>
      <c r="C23" s="79"/>
      <c r="D23" s="79"/>
      <c r="E23" s="2531"/>
      <c r="F23" s="2563"/>
      <c r="G23" s="2563"/>
      <c r="H23" s="2563"/>
      <c r="I23" s="2554"/>
      <c r="J23" s="2554"/>
      <c r="K23" s="2563"/>
      <c r="L23" s="2554"/>
      <c r="M23" s="2563"/>
      <c r="O23" s="79"/>
      <c r="P23" s="79"/>
      <c r="Q23" s="79"/>
      <c r="R23" s="79"/>
    </row>
    <row r="24" spans="1:18" s="2290" customFormat="1">
      <c r="A24" s="79"/>
      <c r="B24" s="79"/>
      <c r="C24" s="79"/>
      <c r="D24" s="79"/>
      <c r="E24" s="2556"/>
      <c r="F24" s="2556"/>
      <c r="G24" s="2556"/>
      <c r="H24" s="2556"/>
      <c r="I24" s="2556"/>
      <c r="J24" s="2556"/>
      <c r="K24" s="2556"/>
      <c r="L24" s="2556"/>
      <c r="M24" s="2556"/>
      <c r="O24" s="79"/>
      <c r="P24" s="79"/>
      <c r="Q24" s="79"/>
      <c r="R24" s="79"/>
    </row>
    <row r="25" spans="1:18" s="2290" customFormat="1">
      <c r="A25" s="79"/>
      <c r="B25" s="79"/>
      <c r="C25" s="79"/>
      <c r="D25" s="79"/>
      <c r="E25" s="2531"/>
      <c r="F25" s="2563"/>
      <c r="G25" s="2563"/>
      <c r="H25" s="2563"/>
      <c r="I25" s="2554"/>
      <c r="J25" s="2554"/>
      <c r="K25" s="2563"/>
      <c r="L25" s="2554"/>
      <c r="M25" s="2563"/>
      <c r="O25" s="79"/>
      <c r="P25" s="79"/>
      <c r="Q25" s="79"/>
      <c r="R25" s="79"/>
    </row>
    <row r="26" spans="1:18" s="2290" customFormat="1">
      <c r="A26" s="79"/>
      <c r="B26" s="79"/>
      <c r="C26" s="79"/>
      <c r="D26" s="2555"/>
      <c r="E26" s="2556"/>
      <c r="F26" s="2556"/>
      <c r="G26" s="2556"/>
      <c r="H26" s="2556"/>
      <c r="I26" s="2556"/>
      <c r="J26" s="2556"/>
      <c r="K26" s="2556"/>
      <c r="L26" s="2556"/>
      <c r="M26" s="2556"/>
      <c r="O26" s="79"/>
      <c r="P26" s="79"/>
      <c r="Q26" s="79"/>
      <c r="R26" s="79"/>
    </row>
    <row r="27" spans="1:18" s="2290" customFormat="1">
      <c r="A27" s="79"/>
      <c r="B27" s="79"/>
      <c r="C27" s="79"/>
      <c r="D27" s="79"/>
      <c r="E27" s="2564"/>
      <c r="F27" s="2564"/>
      <c r="G27" s="2564"/>
      <c r="H27" s="2564"/>
      <c r="I27" s="2564"/>
      <c r="J27" s="2556"/>
      <c r="K27" s="2564"/>
      <c r="L27" s="2556"/>
      <c r="M27" s="2556"/>
      <c r="O27" s="79"/>
      <c r="P27" s="79"/>
      <c r="Q27" s="79"/>
      <c r="R27" s="79"/>
    </row>
    <row r="28" spans="1:18" s="2290" customFormat="1" ht="15">
      <c r="A28" s="79"/>
      <c r="B28" s="79"/>
      <c r="C28" s="79"/>
      <c r="D28" s="80"/>
      <c r="E28" s="2556"/>
      <c r="F28" s="2556"/>
      <c r="G28" s="2556"/>
      <c r="H28" s="2556"/>
      <c r="I28" s="2556"/>
      <c r="J28" s="2556"/>
      <c r="K28" s="2556"/>
      <c r="L28" s="2556"/>
      <c r="M28" s="2556"/>
      <c r="O28" s="79"/>
      <c r="P28" s="79"/>
      <c r="Q28" s="79"/>
      <c r="R28" s="79"/>
    </row>
    <row r="29" spans="1:18" s="2290" customFormat="1">
      <c r="A29" s="79"/>
      <c r="B29" s="79"/>
      <c r="C29" s="79"/>
      <c r="D29" s="79"/>
      <c r="E29" s="2563"/>
      <c r="F29" s="2563"/>
      <c r="G29" s="2563"/>
      <c r="H29" s="2563"/>
      <c r="I29" s="2554"/>
      <c r="J29" s="2554"/>
      <c r="K29" s="2563"/>
      <c r="L29" s="2554"/>
      <c r="M29" s="2563"/>
      <c r="O29" s="79"/>
      <c r="P29" s="79"/>
      <c r="Q29" s="79"/>
      <c r="R29" s="79"/>
    </row>
    <row r="30" spans="1:18" s="2290" customFormat="1">
      <c r="A30" s="79"/>
      <c r="B30" s="79"/>
      <c r="C30" s="79"/>
      <c r="D30" s="79"/>
      <c r="E30" s="2531"/>
      <c r="F30" s="2563"/>
      <c r="G30" s="2563"/>
      <c r="H30" s="2563"/>
      <c r="I30" s="2554"/>
      <c r="J30" s="2554"/>
      <c r="K30" s="2563"/>
      <c r="L30" s="2554"/>
      <c r="M30" s="2563"/>
      <c r="O30" s="79"/>
      <c r="P30" s="79"/>
      <c r="Q30" s="79"/>
      <c r="R30" s="79"/>
    </row>
    <row r="31" spans="1:18" s="2290" customFormat="1">
      <c r="A31" s="79"/>
      <c r="B31" s="79"/>
      <c r="C31" s="79"/>
      <c r="D31" s="2555"/>
      <c r="E31" s="2556"/>
      <c r="F31" s="2556"/>
      <c r="G31" s="2556"/>
      <c r="H31" s="2556"/>
      <c r="I31" s="2556"/>
      <c r="J31" s="2556"/>
      <c r="K31" s="2556"/>
      <c r="L31" s="2556"/>
      <c r="M31" s="2556"/>
      <c r="O31" s="79"/>
      <c r="P31" s="79"/>
      <c r="Q31" s="79"/>
      <c r="R31" s="79"/>
    </row>
    <row r="32" spans="1:18" s="2290" customFormat="1">
      <c r="A32" s="79"/>
      <c r="B32" s="79"/>
      <c r="C32" s="79"/>
      <c r="D32" s="79"/>
      <c r="E32" s="2531"/>
      <c r="F32" s="2563"/>
      <c r="G32" s="2563"/>
      <c r="H32" s="2563"/>
      <c r="I32" s="2554"/>
      <c r="J32" s="2554"/>
      <c r="K32" s="2563"/>
      <c r="L32" s="2554"/>
      <c r="M32" s="2563"/>
      <c r="O32" s="79"/>
      <c r="P32" s="79"/>
      <c r="Q32" s="79"/>
      <c r="R32" s="79"/>
    </row>
    <row r="33" spans="1:18" s="2290" customFormat="1">
      <c r="A33" s="79"/>
      <c r="B33" s="79"/>
      <c r="C33" s="79"/>
      <c r="D33" s="79"/>
      <c r="E33" s="2556"/>
      <c r="F33" s="2556"/>
      <c r="G33" s="2556"/>
      <c r="H33" s="2556"/>
      <c r="I33" s="2556"/>
      <c r="J33" s="2556"/>
      <c r="K33" s="2556"/>
      <c r="L33" s="2556"/>
      <c r="M33" s="2556"/>
    </row>
    <row r="34" spans="1:18" s="2290" customFormat="1">
      <c r="A34" s="79"/>
      <c r="B34" s="79"/>
      <c r="C34" s="79"/>
      <c r="D34" s="79"/>
      <c r="E34" s="2531"/>
      <c r="F34" s="2563"/>
      <c r="G34" s="2563"/>
      <c r="H34" s="2563"/>
      <c r="I34" s="2554"/>
      <c r="J34" s="2554"/>
      <c r="K34" s="2563"/>
      <c r="L34" s="2554"/>
      <c r="M34" s="2563"/>
    </row>
    <row r="35" spans="1:18" s="2290" customFormat="1">
      <c r="A35" s="79"/>
      <c r="B35" s="79"/>
      <c r="C35" s="79"/>
      <c r="D35" s="2555"/>
      <c r="E35" s="2556"/>
      <c r="F35" s="2556"/>
      <c r="G35" s="2556"/>
      <c r="H35" s="2556"/>
      <c r="I35" s="2556"/>
      <c r="J35" s="2556"/>
      <c r="K35" s="2556"/>
      <c r="L35" s="2556"/>
      <c r="M35" s="2556"/>
    </row>
    <row r="36" spans="1:18" s="2290" customFormat="1">
      <c r="A36" s="79"/>
      <c r="B36" s="79"/>
      <c r="C36" s="79"/>
      <c r="D36" s="79"/>
      <c r="E36" s="2564"/>
      <c r="F36" s="2564"/>
      <c r="G36" s="2564"/>
      <c r="H36" s="2564"/>
      <c r="I36" s="2564"/>
      <c r="J36" s="2556"/>
      <c r="K36" s="2564"/>
      <c r="L36" s="2556"/>
      <c r="M36" s="2556"/>
    </row>
    <row r="37" spans="1:18" s="2290" customFormat="1" ht="15">
      <c r="A37" s="79"/>
      <c r="B37" s="79"/>
      <c r="C37" s="79"/>
      <c r="D37" s="80"/>
      <c r="E37" s="2556"/>
      <c r="F37" s="2556"/>
      <c r="G37" s="2556"/>
      <c r="H37" s="2556"/>
      <c r="I37" s="2556"/>
      <c r="J37" s="2556"/>
      <c r="K37" s="2556"/>
      <c r="L37" s="2556"/>
      <c r="M37" s="2556"/>
    </row>
    <row r="38" spans="1:18" s="2290" customFormat="1">
      <c r="A38" s="79"/>
      <c r="B38" s="79"/>
      <c r="C38" s="79"/>
      <c r="D38" s="79"/>
      <c r="E38" s="2563"/>
      <c r="F38" s="2563"/>
      <c r="G38" s="2563"/>
      <c r="H38" s="2563"/>
      <c r="I38" s="2554"/>
      <c r="J38" s="2554"/>
      <c r="K38" s="2563"/>
      <c r="L38" s="2554"/>
      <c r="M38" s="2563"/>
      <c r="O38" s="79"/>
      <c r="P38" s="79"/>
      <c r="Q38" s="79"/>
      <c r="R38" s="79"/>
    </row>
    <row r="39" spans="1:18" s="2290" customFormat="1">
      <c r="A39" s="79"/>
      <c r="B39" s="79"/>
      <c r="C39" s="79"/>
      <c r="D39" s="79"/>
      <c r="E39" s="2531"/>
      <c r="F39" s="2563"/>
      <c r="G39" s="2563"/>
      <c r="H39" s="2563"/>
      <c r="I39" s="2554"/>
      <c r="J39" s="2554"/>
      <c r="K39" s="2563"/>
      <c r="L39" s="2554"/>
      <c r="M39" s="2565"/>
      <c r="O39" s="79"/>
      <c r="P39" s="79"/>
      <c r="Q39" s="79"/>
      <c r="R39" s="79"/>
    </row>
    <row r="40" spans="1:18" s="2290" customFormat="1">
      <c r="A40" s="79"/>
      <c r="B40" s="79"/>
      <c r="C40" s="79"/>
      <c r="D40" s="2555"/>
      <c r="E40" s="2556"/>
      <c r="F40" s="2556"/>
      <c r="G40" s="2556"/>
      <c r="H40" s="2556"/>
      <c r="I40" s="2556"/>
      <c r="J40" s="2556"/>
      <c r="K40" s="2556"/>
      <c r="L40" s="2556"/>
      <c r="M40" s="2556"/>
      <c r="O40" s="79"/>
      <c r="P40" s="79"/>
      <c r="Q40" s="79"/>
      <c r="R40" s="79"/>
    </row>
    <row r="41" spans="1:18" s="2290" customFormat="1">
      <c r="A41" s="79"/>
      <c r="B41" s="79"/>
      <c r="C41" s="79"/>
      <c r="D41" s="79"/>
      <c r="E41" s="2563"/>
      <c r="F41" s="2563"/>
      <c r="G41" s="2563"/>
      <c r="H41" s="2563"/>
      <c r="I41" s="2554"/>
      <c r="J41" s="2554"/>
      <c r="K41" s="2563"/>
      <c r="L41" s="2554"/>
      <c r="M41" s="2563"/>
    </row>
    <row r="42" spans="1:18" s="2290" customFormat="1">
      <c r="A42" s="79"/>
      <c r="B42" s="79"/>
      <c r="C42" s="79"/>
      <c r="D42" s="2555"/>
      <c r="E42" s="2556"/>
      <c r="F42" s="2556"/>
      <c r="G42" s="2556"/>
      <c r="H42" s="2556"/>
      <c r="I42" s="2556"/>
      <c r="J42" s="2556"/>
      <c r="K42" s="2556"/>
      <c r="L42" s="2556"/>
      <c r="M42" s="2556"/>
    </row>
    <row r="43" spans="1:18" s="2290" customFormat="1">
      <c r="A43" s="79"/>
      <c r="B43" s="79"/>
      <c r="C43" s="79"/>
      <c r="D43" s="79"/>
      <c r="E43" s="2563"/>
      <c r="F43" s="2563"/>
      <c r="G43" s="2563"/>
      <c r="H43" s="2563"/>
      <c r="I43" s="2554"/>
      <c r="J43" s="2554"/>
      <c r="K43" s="2563"/>
      <c r="L43" s="2554"/>
      <c r="M43" s="2563"/>
    </row>
    <row r="44" spans="1:18" s="2290" customFormat="1">
      <c r="A44" s="79"/>
      <c r="B44" s="79"/>
      <c r="C44" s="79"/>
      <c r="D44" s="2555"/>
      <c r="E44" s="2556"/>
      <c r="F44" s="2556"/>
      <c r="G44" s="2556"/>
      <c r="H44" s="2556"/>
      <c r="I44" s="2556"/>
      <c r="J44" s="2556"/>
      <c r="K44" s="2556"/>
      <c r="L44" s="2556"/>
      <c r="M44" s="2556"/>
    </row>
    <row r="45" spans="1:18" s="2290" customFormat="1">
      <c r="A45" s="79"/>
      <c r="B45" s="79"/>
      <c r="C45" s="79"/>
      <c r="D45" s="79"/>
      <c r="E45" s="2564"/>
      <c r="F45" s="2564"/>
      <c r="G45" s="2564"/>
      <c r="H45" s="2564"/>
      <c r="I45" s="2564"/>
      <c r="J45" s="2556"/>
      <c r="K45" s="2564"/>
      <c r="L45" s="2556"/>
      <c r="M45" s="2556"/>
    </row>
    <row r="46" spans="1:18" s="2290" customFormat="1" ht="15">
      <c r="A46" s="79"/>
      <c r="B46" s="79"/>
      <c r="C46" s="79"/>
      <c r="D46" s="80"/>
      <c r="E46" s="2556"/>
      <c r="F46" s="2556"/>
      <c r="G46" s="2556"/>
      <c r="H46" s="2556"/>
      <c r="I46" s="2556"/>
      <c r="J46" s="2556"/>
      <c r="K46" s="2556"/>
      <c r="L46" s="2556"/>
      <c r="M46" s="2556"/>
    </row>
    <row r="47" spans="1:18" s="2290" customFormat="1">
      <c r="A47" s="79"/>
      <c r="B47" s="79"/>
      <c r="C47" s="79"/>
      <c r="D47" s="79"/>
      <c r="E47" s="2563"/>
      <c r="F47" s="2563"/>
      <c r="G47" s="2563"/>
      <c r="H47" s="2563"/>
      <c r="I47" s="2554"/>
      <c r="J47" s="2556"/>
      <c r="K47" s="2563"/>
      <c r="L47" s="2556"/>
      <c r="M47" s="2556"/>
    </row>
    <row r="48" spans="1:18" s="2290" customFormat="1">
      <c r="A48" s="79"/>
      <c r="B48" s="79"/>
      <c r="C48" s="79"/>
      <c r="D48" s="79"/>
      <c r="E48" s="2563"/>
      <c r="F48" s="2563"/>
      <c r="G48" s="2563"/>
      <c r="H48" s="2563"/>
      <c r="I48" s="2554"/>
      <c r="J48" s="2556"/>
      <c r="K48" s="2563"/>
      <c r="L48" s="2556"/>
      <c r="M48" s="2556"/>
    </row>
    <row r="49" spans="1:13" s="2290" customFormat="1">
      <c r="A49" s="79"/>
      <c r="B49" s="79"/>
      <c r="C49" s="79"/>
      <c r="D49" s="79"/>
      <c r="E49" s="2556"/>
      <c r="F49" s="2556"/>
      <c r="G49" s="2556"/>
      <c r="H49" s="2556"/>
      <c r="I49" s="2566"/>
      <c r="J49" s="2556"/>
      <c r="K49" s="2556"/>
      <c r="L49" s="2556"/>
      <c r="M49" s="2556"/>
    </row>
    <row r="50" spans="1:13" s="2290" customFormat="1">
      <c r="A50" s="79"/>
      <c r="B50" s="79"/>
      <c r="C50" s="79"/>
      <c r="D50" s="79"/>
      <c r="E50" s="2556"/>
      <c r="F50" s="2556"/>
      <c r="G50" s="2556"/>
      <c r="H50" s="2556"/>
      <c r="I50" s="2556"/>
      <c r="J50" s="2556"/>
      <c r="K50" s="2556"/>
      <c r="L50" s="2556"/>
      <c r="M50" s="2556"/>
    </row>
    <row r="51" spans="1:13" s="2290" customFormat="1" ht="15">
      <c r="A51" s="79"/>
      <c r="B51" s="79"/>
      <c r="C51" s="79"/>
      <c r="D51" s="1571"/>
      <c r="E51" s="2563"/>
      <c r="F51" s="2563"/>
      <c r="G51" s="2563"/>
      <c r="H51" s="2563"/>
      <c r="I51" s="2554"/>
      <c r="J51" s="2556"/>
      <c r="K51" s="2563"/>
      <c r="L51" s="2556"/>
      <c r="M51" s="2556"/>
    </row>
    <row r="52" spans="1:13" s="2290" customFormat="1" ht="15" customHeight="1">
      <c r="A52" s="79"/>
      <c r="B52" s="79"/>
      <c r="C52" s="79"/>
      <c r="D52" s="2567"/>
      <c r="E52" s="2556"/>
      <c r="F52" s="2568"/>
      <c r="G52" s="2568"/>
      <c r="H52" s="2568"/>
      <c r="I52" s="2569"/>
      <c r="J52" s="2556"/>
      <c r="K52" s="2556"/>
      <c r="L52" s="2556"/>
      <c r="M52" s="2556"/>
    </row>
    <row r="53" spans="1:13" s="2290" customFormat="1">
      <c r="A53" s="79"/>
      <c r="B53" s="79"/>
      <c r="C53" s="79"/>
      <c r="D53" s="79"/>
      <c r="E53" s="2556"/>
      <c r="F53" s="2556"/>
      <c r="G53" s="2556"/>
      <c r="H53" s="2556"/>
      <c r="I53" s="2556"/>
      <c r="J53" s="2556"/>
      <c r="K53" s="2556"/>
      <c r="L53" s="2556"/>
      <c r="M53" s="2556"/>
    </row>
    <row r="54" spans="1:13" s="2290" customFormat="1" ht="15">
      <c r="A54" s="79"/>
      <c r="B54" s="79"/>
      <c r="C54" s="80"/>
      <c r="D54" s="79"/>
      <c r="E54" s="2556"/>
      <c r="F54" s="2556"/>
      <c r="G54" s="2556"/>
      <c r="H54" s="2556"/>
      <c r="I54" s="2556"/>
      <c r="J54" s="2556"/>
      <c r="K54" s="2556"/>
      <c r="L54" s="2556"/>
      <c r="M54" s="2556"/>
    </row>
    <row r="55" spans="1:13" s="2290" customFormat="1" ht="16.5" customHeight="1">
      <c r="A55" s="79"/>
      <c r="B55" s="79"/>
      <c r="C55" s="79"/>
      <c r="E55" s="2570"/>
      <c r="G55" s="2556"/>
      <c r="H55" s="2556"/>
      <c r="I55" s="2556"/>
      <c r="K55" s="2556"/>
    </row>
    <row r="56" spans="1:13" s="2290" customFormat="1">
      <c r="A56" s="79"/>
      <c r="B56" s="79"/>
      <c r="C56" s="79"/>
      <c r="D56" s="79"/>
      <c r="E56" s="2556"/>
      <c r="G56" s="2556"/>
      <c r="H56" s="2556"/>
      <c r="I56" s="2556"/>
      <c r="K56" s="2556"/>
    </row>
    <row r="57" spans="1:13" s="2290" customFormat="1">
      <c r="A57" s="79"/>
      <c r="B57" s="79"/>
      <c r="C57" s="79"/>
      <c r="D57" s="79"/>
      <c r="E57" s="2556"/>
      <c r="G57" s="2556"/>
      <c r="H57" s="2556"/>
      <c r="I57" s="2556"/>
      <c r="K57" s="2556"/>
    </row>
    <row r="58" spans="1:13" s="2290" customFormat="1">
      <c r="A58" s="79"/>
      <c r="B58" s="79"/>
      <c r="C58" s="79"/>
      <c r="D58" s="79"/>
      <c r="E58" s="2556"/>
      <c r="G58" s="2556"/>
      <c r="H58" s="2556"/>
      <c r="I58" s="2556"/>
      <c r="K58" s="2556"/>
    </row>
    <row r="59" spans="1:13" s="2290" customFormat="1">
      <c r="A59" s="79"/>
      <c r="B59" s="79"/>
      <c r="C59" s="79"/>
      <c r="D59" s="79"/>
      <c r="E59" s="2556"/>
      <c r="K59" s="2556"/>
    </row>
    <row r="60" spans="1:13" s="2290" customFormat="1">
      <c r="A60" s="79"/>
      <c r="B60" s="79"/>
      <c r="C60" s="79"/>
      <c r="D60" s="79"/>
      <c r="E60" s="2556"/>
      <c r="K60" s="2556"/>
    </row>
    <row r="61" spans="1:13" s="2290" customFormat="1">
      <c r="A61" s="79"/>
      <c r="B61" s="79"/>
      <c r="C61" s="79"/>
      <c r="D61" s="2571"/>
      <c r="E61" s="2563"/>
      <c r="G61" s="2582"/>
      <c r="H61" s="2582"/>
      <c r="I61" s="2582"/>
      <c r="K61" s="2556"/>
    </row>
    <row r="62" spans="1:13" s="2290" customFormat="1">
      <c r="A62" s="79"/>
      <c r="B62" s="79"/>
      <c r="C62" s="79"/>
      <c r="D62" s="2571"/>
      <c r="E62" s="2563"/>
      <c r="G62" s="2570"/>
      <c r="H62" s="2556"/>
      <c r="I62" s="2556"/>
      <c r="K62" s="2556"/>
    </row>
    <row r="63" spans="1:13" s="2290" customFormat="1">
      <c r="A63" s="79"/>
      <c r="B63" s="79"/>
      <c r="C63" s="79"/>
      <c r="D63" s="97"/>
      <c r="E63" s="2556"/>
      <c r="F63" s="2556"/>
      <c r="G63" s="2570"/>
      <c r="H63" s="2556"/>
      <c r="I63" s="2556"/>
      <c r="K63" s="2582"/>
    </row>
    <row r="64" spans="1:13" s="2290" customFormat="1">
      <c r="A64" s="79"/>
      <c r="B64" s="79"/>
      <c r="C64" s="79"/>
      <c r="D64" s="79"/>
      <c r="E64" s="2556"/>
      <c r="F64" s="2556"/>
      <c r="G64" s="2570"/>
      <c r="H64" s="2556"/>
      <c r="I64" s="2556"/>
      <c r="J64" s="2556"/>
      <c r="K64" s="2556"/>
      <c r="L64" s="2556"/>
      <c r="M64" s="2556"/>
    </row>
    <row r="65" spans="1:13" s="2290" customFormat="1">
      <c r="A65" s="79"/>
      <c r="B65" s="79"/>
      <c r="C65" s="79"/>
      <c r="D65" s="79"/>
      <c r="E65" s="2556"/>
      <c r="F65" s="2556"/>
      <c r="G65" s="2570"/>
      <c r="H65" s="2556"/>
      <c r="I65" s="2556"/>
      <c r="J65" s="2556"/>
      <c r="K65" s="2556"/>
      <c r="L65" s="2556"/>
      <c r="M65" s="2556"/>
    </row>
    <row r="66" spans="1:13" s="2290" customFormat="1">
      <c r="A66" s="79"/>
      <c r="B66" s="79"/>
      <c r="C66" s="79"/>
      <c r="D66" s="79"/>
      <c r="E66" s="2556"/>
      <c r="F66" s="2556"/>
      <c r="G66" s="2570"/>
      <c r="H66" s="2556"/>
      <c r="I66" s="2556"/>
      <c r="J66" s="2556"/>
      <c r="K66" s="2556"/>
      <c r="L66" s="2556"/>
      <c r="M66" s="2556"/>
    </row>
    <row r="67" spans="1:13" s="2290" customFormat="1">
      <c r="A67" s="79"/>
      <c r="B67" s="79"/>
      <c r="C67" s="79"/>
      <c r="D67" s="2571"/>
      <c r="E67" s="2563"/>
      <c r="F67" s="2556"/>
      <c r="G67" s="2570"/>
      <c r="H67" s="2556"/>
      <c r="I67" s="2556"/>
      <c r="J67" s="2556"/>
      <c r="K67" s="2556"/>
      <c r="L67" s="2556"/>
      <c r="M67" s="2556"/>
    </row>
    <row r="68" spans="1:13" s="2290" customFormat="1">
      <c r="A68" s="79"/>
      <c r="B68" s="79"/>
      <c r="C68" s="79"/>
      <c r="D68" s="2571"/>
      <c r="E68" s="2563"/>
      <c r="F68" s="2556"/>
      <c r="G68" s="2570"/>
      <c r="H68" s="2556"/>
      <c r="I68" s="2556"/>
      <c r="J68" s="2556"/>
      <c r="K68" s="2556"/>
      <c r="L68" s="2556"/>
      <c r="M68" s="2556"/>
    </row>
    <row r="69" spans="1:13" s="2290" customFormat="1">
      <c r="A69" s="79"/>
      <c r="B69" s="79"/>
      <c r="C69" s="79"/>
      <c r="D69" s="2571"/>
      <c r="E69" s="2563"/>
      <c r="F69" s="2556"/>
      <c r="G69" s="2556"/>
      <c r="H69" s="2554"/>
      <c r="I69" s="2556"/>
      <c r="J69" s="2556"/>
      <c r="K69" s="2556"/>
      <c r="L69" s="2556"/>
      <c r="M69" s="2556"/>
    </row>
    <row r="70" spans="1:13" s="2290" customFormat="1">
      <c r="A70" s="79"/>
      <c r="B70" s="79"/>
      <c r="C70" s="79"/>
      <c r="D70" s="2571"/>
      <c r="E70" s="2563"/>
      <c r="F70" s="2556"/>
      <c r="G70" s="2556"/>
      <c r="H70" s="2556"/>
      <c r="I70" s="2556"/>
      <c r="J70" s="2556"/>
      <c r="K70" s="2556"/>
      <c r="L70" s="2556"/>
      <c r="M70" s="2556"/>
    </row>
    <row r="71" spans="1:13" s="2290" customFormat="1" ht="15">
      <c r="A71" s="79"/>
      <c r="B71" s="79"/>
      <c r="C71" s="80"/>
      <c r="D71" s="79"/>
      <c r="E71" s="2556"/>
      <c r="G71" s="2556"/>
      <c r="H71" s="2554"/>
      <c r="I71" s="2556"/>
      <c r="J71" s="2556"/>
      <c r="K71" s="2556"/>
      <c r="L71" s="2556"/>
      <c r="M71" s="2556"/>
    </row>
    <row r="72" spans="1:13" s="2290" customFormat="1" ht="15">
      <c r="A72" s="79"/>
      <c r="B72" s="79"/>
      <c r="C72" s="80"/>
      <c r="D72" s="79"/>
      <c r="E72" s="2572"/>
      <c r="J72" s="79"/>
      <c r="K72" s="79"/>
      <c r="L72" s="79"/>
      <c r="M72" s="2556"/>
    </row>
    <row r="73" spans="1:13" s="2290" customFormat="1" ht="15">
      <c r="A73" s="79"/>
      <c r="B73" s="79"/>
      <c r="C73" s="80"/>
      <c r="D73" s="79"/>
      <c r="E73" s="2573"/>
      <c r="F73" s="79"/>
      <c r="G73" s="79"/>
      <c r="H73" s="79"/>
      <c r="I73" s="79"/>
      <c r="J73" s="79"/>
      <c r="K73" s="79"/>
      <c r="L73" s="79"/>
      <c r="M73" s="2556"/>
    </row>
    <row r="74" spans="1:13" s="2290" customFormat="1" ht="15">
      <c r="A74" s="79"/>
      <c r="B74" s="79"/>
      <c r="C74" s="79"/>
      <c r="D74" s="80"/>
      <c r="J74" s="2574"/>
      <c r="K74" s="2556"/>
      <c r="L74" s="2574"/>
      <c r="M74" s="2574"/>
    </row>
    <row r="75" spans="1:13" s="2290" customFormat="1">
      <c r="A75" s="79"/>
      <c r="B75" s="79"/>
      <c r="C75" s="79"/>
      <c r="D75" s="2575"/>
      <c r="E75" s="2576"/>
      <c r="F75" s="2556"/>
      <c r="J75" s="2556"/>
      <c r="K75" s="2556"/>
      <c r="L75" s="2556"/>
      <c r="M75" s="2556"/>
    </row>
    <row r="76" spans="1:13" s="2290" customFormat="1">
      <c r="A76" s="79"/>
      <c r="B76" s="79"/>
      <c r="C76" s="79"/>
      <c r="D76" s="2577"/>
      <c r="E76" s="2578"/>
      <c r="F76" s="79"/>
      <c r="J76" s="2579"/>
      <c r="L76" s="2579"/>
      <c r="M76" s="2579"/>
    </row>
    <row r="77" spans="1:13" s="2290" customFormat="1">
      <c r="A77" s="79"/>
      <c r="B77" s="79"/>
      <c r="C77" s="79"/>
      <c r="D77" s="79"/>
      <c r="E77" s="2579"/>
      <c r="F77" s="2579"/>
      <c r="G77" s="2579"/>
      <c r="H77" s="2579"/>
      <c r="I77" s="2579"/>
      <c r="J77" s="2579"/>
      <c r="K77" s="2579"/>
      <c r="L77" s="2579"/>
      <c r="M77" s="2579"/>
    </row>
    <row r="78" spans="1:13" s="2290" customFormat="1">
      <c r="A78" s="79"/>
      <c r="B78" s="79"/>
      <c r="C78" s="79"/>
      <c r="D78" s="79"/>
      <c r="E78" s="2579"/>
      <c r="F78" s="2579"/>
      <c r="J78" s="2579"/>
      <c r="L78" s="2579"/>
      <c r="M78" s="2579"/>
    </row>
    <row r="79" spans="1:13" s="2290" customFormat="1"/>
    <row r="80" spans="1:13" s="2290" customFormat="1"/>
    <row r="81" spans="7:11" s="2290" customFormat="1"/>
    <row r="82" spans="7:11" s="2290" customFormat="1"/>
    <row r="83" spans="7:11" s="2290" customFormat="1"/>
    <row r="84" spans="7:11">
      <c r="G84" s="842"/>
      <c r="H84" s="841"/>
      <c r="I84" s="841"/>
      <c r="K84" s="841"/>
    </row>
    <row r="85" spans="7:11">
      <c r="G85" s="82"/>
      <c r="H85" s="81"/>
      <c r="I85" s="81"/>
      <c r="K85" s="81"/>
    </row>
  </sheetData>
  <sheetProtection password="C634" sheet="1" objects="1" scenarios="1"/>
  <phoneticPr fontId="0" type="noConversion"/>
  <dataValidations count="2">
    <dataValidation type="decimal" operator="greaterThanOrEqual" allowBlank="1" showInputMessage="1" showErrorMessage="1" sqref="E11:H11 M38 E38:H38 E47:H47 M41 E41:H41 M29 E29:H29 M32 E32:H32 E20:H20 M20 M23 E23:H23 E75:E76 E51:H51 M14 E14:H14 M11 K11 K38 K47 K41 K29 K32 K20 K23 K51 K14">
      <formula1>0</formula1>
    </dataValidation>
    <dataValidation type="decimal" operator="lessThanOrEqual" allowBlank="1" showInputMessage="1" showErrorMessage="1" sqref="E16:H16 E48:H48 M43 E43:H43 M34 E34:H34 M25 E25:H25 M16 K16 K48 K43 K34 K25">
      <formula1>0</formula1>
    </dataValidation>
  </dataValidations>
  <printOptions horizontalCentered="1"/>
  <pageMargins left="0.15748031496062992" right="0.15748031496062992" top="0.59055118110236227" bottom="0.59055118110236227" header="0.31496062992125984" footer="0.11811023622047245"/>
  <pageSetup paperSize="8" scale="88" orientation="portrait" r:id="rId1"/>
  <headerFooter alignWithMargins="0">
    <oddHeader>&amp;R&amp;"CG Omega,Bold"&amp;18&amp;A</oddHeader>
    <oddFooter>&amp;L&amp;8&amp;D
&amp;T&amp;R&amp;8&amp;Z&amp;F</oddFooter>
  </headerFooter>
  <legacyDrawing r:id="rId2"/>
</worksheet>
</file>

<file path=xl/worksheets/sheet26.xml><?xml version="1.0" encoding="utf-8"?>
<worksheet xmlns="http://schemas.openxmlformats.org/spreadsheetml/2006/main" xmlns:r="http://schemas.openxmlformats.org/officeDocument/2006/relationships">
  <sheetPr codeName="Sheet20">
    <pageSetUpPr fitToPage="1"/>
  </sheetPr>
  <dimension ref="A1:AL302"/>
  <sheetViews>
    <sheetView showZeros="0" zoomScale="84" zoomScaleNormal="84" workbookViewId="0">
      <selection activeCell="G8" sqref="G8"/>
    </sheetView>
  </sheetViews>
  <sheetFormatPr defaultRowHeight="14.25"/>
  <cols>
    <col min="1" max="3" width="1.625" style="78" customWidth="1"/>
    <col min="4" max="4" width="61.375" style="78" customWidth="1"/>
    <col min="5" max="10" width="12.375" style="78" customWidth="1"/>
    <col min="11" max="16384" width="9" style="78"/>
  </cols>
  <sheetData>
    <row r="1" spans="1:38" s="36" customFormat="1" ht="26.25">
      <c r="A1" s="67" t="str">
        <f>+Cover!$E$8</f>
        <v>Regulatory Reporting Pack (RRP)</v>
      </c>
      <c r="E1" s="39" t="str">
        <f>+'Check&amp;Bal report'!$H$1</f>
        <v xml:space="preserve"> </v>
      </c>
      <c r="F1" s="94"/>
      <c r="J1" s="94"/>
      <c r="L1" s="94"/>
      <c r="O1" s="39"/>
      <c r="P1" s="39"/>
      <c r="T1" s="38"/>
    </row>
    <row r="2" spans="1:38" s="36" customFormat="1" ht="26.25">
      <c r="A2" s="41" t="str">
        <f>+'Names and date input'!$D$21</f>
        <v>CN West</v>
      </c>
      <c r="B2" s="40"/>
      <c r="D2" s="37"/>
      <c r="E2" s="39"/>
    </row>
    <row r="3" spans="1:38" s="40" customFormat="1" ht="26.25">
      <c r="A3" s="41" t="str">
        <f>+'Names and date input'!$D$9</f>
        <v>2009-10</v>
      </c>
      <c r="D3" s="2549"/>
      <c r="E3" s="67"/>
    </row>
    <row r="4" spans="1:38" s="79" customFormat="1"/>
    <row r="5" spans="1:38" s="79" customFormat="1" ht="18">
      <c r="A5" s="2550"/>
      <c r="B5" s="80"/>
      <c r="C5" s="80"/>
      <c r="I5" s="2599"/>
    </row>
    <row r="6" spans="1:38" s="79" customFormat="1" ht="30">
      <c r="F6" s="2743" t="s">
        <v>1345</v>
      </c>
    </row>
    <row r="7" spans="1:38" s="79" customFormat="1" ht="15" customHeight="1">
      <c r="F7" s="3049"/>
      <c r="G7" s="3049"/>
      <c r="H7" s="3049"/>
      <c r="I7" s="3049"/>
      <c r="J7" s="3050"/>
      <c r="AL7" s="80"/>
    </row>
    <row r="8" spans="1:38" s="2562" customFormat="1" ht="79.5" customHeight="1">
      <c r="E8" s="2561"/>
      <c r="F8" s="2561"/>
      <c r="G8" s="2561"/>
      <c r="H8" s="2561"/>
      <c r="I8" s="2561"/>
      <c r="J8" s="3050"/>
    </row>
    <row r="9" spans="1:38" s="2562" customFormat="1" ht="15">
      <c r="E9" s="2553"/>
      <c r="F9" s="2553"/>
      <c r="G9" s="2553"/>
      <c r="H9" s="2553"/>
      <c r="I9" s="2553"/>
      <c r="J9" s="2553"/>
    </row>
    <row r="10" spans="1:38" s="79" customFormat="1" ht="15">
      <c r="B10" s="80"/>
      <c r="E10" s="2556"/>
      <c r="F10" s="2556"/>
      <c r="G10" s="2556"/>
      <c r="H10" s="2556"/>
      <c r="I10" s="2556"/>
      <c r="J10" s="2556"/>
    </row>
    <row r="11" spans="1:38" s="79" customFormat="1" ht="15">
      <c r="E11" s="2600"/>
      <c r="F11" s="2600"/>
      <c r="G11" s="2600"/>
      <c r="H11" s="2600"/>
      <c r="I11" s="2600"/>
      <c r="J11" s="2556"/>
    </row>
    <row r="12" spans="1:38" s="79" customFormat="1" ht="15">
      <c r="E12" s="2601"/>
      <c r="F12" s="2600"/>
      <c r="G12" s="2600"/>
      <c r="H12" s="2600"/>
      <c r="I12" s="2600"/>
      <c r="J12" s="2556"/>
    </row>
    <row r="13" spans="1:38" s="79" customFormat="1" ht="15">
      <c r="C13" s="2290"/>
      <c r="E13" s="2601"/>
      <c r="F13" s="2600"/>
      <c r="G13" s="2600"/>
      <c r="H13" s="2600"/>
      <c r="I13" s="2600"/>
      <c r="J13" s="2556"/>
    </row>
    <row r="14" spans="1:38" s="79" customFormat="1" ht="15">
      <c r="E14" s="2601"/>
      <c r="F14" s="2600"/>
      <c r="G14" s="2600"/>
      <c r="H14" s="2600"/>
      <c r="I14" s="2600"/>
      <c r="J14" s="2556"/>
    </row>
    <row r="15" spans="1:38" s="79" customFormat="1" ht="15">
      <c r="C15" s="2290"/>
      <c r="E15" s="2601"/>
      <c r="F15" s="2600"/>
      <c r="G15" s="2600"/>
      <c r="H15" s="2600"/>
      <c r="I15" s="2600"/>
      <c r="J15" s="2556"/>
    </row>
    <row r="16" spans="1:38" s="79" customFormat="1" ht="15">
      <c r="C16" s="2290"/>
      <c r="E16" s="2600"/>
      <c r="F16" s="2600"/>
      <c r="G16" s="2600"/>
      <c r="H16" s="2600"/>
      <c r="I16" s="2600"/>
      <c r="J16" s="2556"/>
    </row>
    <row r="17" spans="2:11" s="79" customFormat="1" ht="15">
      <c r="E17" s="2601"/>
      <c r="F17" s="2600"/>
      <c r="G17" s="2600"/>
      <c r="H17" s="2600"/>
      <c r="I17" s="2600"/>
      <c r="J17" s="2556"/>
      <c r="K17" s="2583"/>
    </row>
    <row r="18" spans="2:11" s="79" customFormat="1" ht="15">
      <c r="E18" s="2601"/>
      <c r="F18" s="2600"/>
      <c r="G18" s="2600"/>
      <c r="H18" s="2600"/>
      <c r="I18" s="2600"/>
      <c r="J18" s="2556"/>
      <c r="K18" s="2583"/>
    </row>
    <row r="19" spans="2:11" s="79" customFormat="1" ht="15">
      <c r="C19" s="2584"/>
      <c r="E19" s="2600"/>
      <c r="F19" s="2600"/>
      <c r="G19" s="2600"/>
      <c r="H19" s="2600"/>
      <c r="I19" s="2600"/>
      <c r="J19" s="2556"/>
    </row>
    <row r="20" spans="2:11" s="79" customFormat="1">
      <c r="C20" s="2584"/>
      <c r="E20" s="2563"/>
      <c r="F20" s="2563"/>
      <c r="G20" s="2563"/>
      <c r="H20" s="2563"/>
      <c r="I20" s="2563"/>
      <c r="J20" s="2556"/>
    </row>
    <row r="21" spans="2:11" s="80" customFormat="1" ht="15">
      <c r="E21" s="2556"/>
      <c r="F21" s="2556"/>
      <c r="G21" s="2556"/>
      <c r="H21" s="2556"/>
      <c r="I21" s="2556"/>
      <c r="J21" s="2556"/>
    </row>
    <row r="22" spans="2:11" s="79" customFormat="1">
      <c r="E22" s="2556"/>
      <c r="F22" s="2556"/>
      <c r="G22" s="2556"/>
      <c r="H22" s="2556"/>
      <c r="I22" s="2556"/>
      <c r="J22" s="2556"/>
    </row>
    <row r="23" spans="2:11" s="79" customFormat="1" ht="15">
      <c r="B23" s="80"/>
      <c r="E23" s="2556"/>
      <c r="F23" s="2556"/>
      <c r="G23" s="2556"/>
      <c r="H23" s="2556"/>
      <c r="I23" s="2556"/>
      <c r="J23" s="2556"/>
      <c r="K23" s="2585"/>
    </row>
    <row r="24" spans="2:11" s="79" customFormat="1">
      <c r="C24" s="2586"/>
      <c r="D24" s="2586"/>
      <c r="E24" s="2531"/>
      <c r="F24" s="2563"/>
      <c r="G24" s="2563"/>
      <c r="H24" s="2563"/>
      <c r="I24" s="2563"/>
      <c r="J24" s="2556"/>
    </row>
    <row r="25" spans="2:11" s="79" customFormat="1">
      <c r="C25" s="2587"/>
      <c r="D25" s="2587"/>
      <c r="E25" s="2531"/>
      <c r="F25" s="2563"/>
      <c r="G25" s="2563"/>
      <c r="H25" s="2563"/>
      <c r="I25" s="2563"/>
      <c r="J25" s="2556"/>
    </row>
    <row r="26" spans="2:11" s="79" customFormat="1" ht="15">
      <c r="B26" s="80"/>
      <c r="C26" s="2588"/>
      <c r="D26" s="2588"/>
      <c r="E26" s="2531"/>
      <c r="F26" s="2563"/>
      <c r="G26" s="2563"/>
      <c r="H26" s="2563"/>
      <c r="I26" s="2563"/>
      <c r="J26" s="2556"/>
    </row>
    <row r="27" spans="2:11" s="79" customFormat="1" ht="15">
      <c r="B27" s="80"/>
      <c r="C27" s="2588"/>
      <c r="D27" s="2588"/>
      <c r="E27" s="2531"/>
      <c r="F27" s="2563"/>
      <c r="G27" s="2563"/>
      <c r="H27" s="2563"/>
      <c r="I27" s="2563"/>
      <c r="J27" s="2556"/>
    </row>
    <row r="28" spans="2:11" s="79" customFormat="1">
      <c r="C28" s="2584"/>
      <c r="D28" s="2584"/>
      <c r="E28" s="2563"/>
      <c r="F28" s="2563"/>
      <c r="G28" s="2563"/>
      <c r="H28" s="2563"/>
      <c r="I28" s="2563"/>
      <c r="J28" s="2556"/>
    </row>
    <row r="29" spans="2:11" s="79" customFormat="1">
      <c r="C29" s="2584"/>
      <c r="D29" s="2584"/>
      <c r="E29" s="2563"/>
      <c r="F29" s="2563"/>
      <c r="G29" s="2563"/>
      <c r="H29" s="2563"/>
      <c r="I29" s="2563"/>
      <c r="J29" s="2556"/>
    </row>
    <row r="30" spans="2:11" s="79" customFormat="1">
      <c r="B30" s="2589"/>
      <c r="C30" s="2587"/>
      <c r="D30" s="2587"/>
      <c r="E30" s="2563"/>
      <c r="F30" s="2563"/>
      <c r="G30" s="2563"/>
      <c r="H30" s="2563"/>
      <c r="I30" s="2563"/>
      <c r="J30" s="2556"/>
    </row>
    <row r="31" spans="2:11" s="79" customFormat="1">
      <c r="E31" s="2556"/>
      <c r="F31" s="2556"/>
      <c r="G31" s="2556"/>
      <c r="H31" s="2556"/>
      <c r="I31" s="2556"/>
      <c r="J31" s="2556"/>
    </row>
    <row r="32" spans="2:11" s="79" customFormat="1">
      <c r="E32" s="2556"/>
      <c r="F32" s="2556"/>
      <c r="G32" s="2556"/>
      <c r="H32" s="2556"/>
      <c r="I32" s="2556"/>
      <c r="J32" s="2566"/>
    </row>
    <row r="33" spans="2:10" s="79" customFormat="1" ht="15">
      <c r="B33" s="80"/>
      <c r="C33" s="2555"/>
      <c r="D33" s="2555"/>
      <c r="E33" s="2556"/>
      <c r="F33" s="2556"/>
      <c r="G33" s="2556"/>
      <c r="H33" s="2556"/>
      <c r="I33" s="2556"/>
      <c r="J33" s="2556"/>
    </row>
    <row r="34" spans="2:10" s="79" customFormat="1" ht="15">
      <c r="B34" s="80"/>
      <c r="C34" s="2590"/>
      <c r="D34" s="2590"/>
      <c r="E34" s="2563"/>
      <c r="F34" s="2563"/>
      <c r="G34" s="2563"/>
      <c r="H34" s="2563"/>
      <c r="I34" s="2563"/>
      <c r="J34" s="2556"/>
    </row>
    <row r="35" spans="2:10" s="79" customFormat="1">
      <c r="C35" s="2587"/>
      <c r="D35" s="2587"/>
      <c r="E35" s="2563"/>
      <c r="F35" s="2563"/>
      <c r="G35" s="2563"/>
      <c r="H35" s="2563"/>
      <c r="I35" s="2563"/>
      <c r="J35" s="2556"/>
    </row>
    <row r="36" spans="2:10" s="79" customFormat="1">
      <c r="C36" s="2591"/>
      <c r="D36" s="2591"/>
      <c r="E36" s="2563"/>
      <c r="F36" s="2563"/>
      <c r="G36" s="2563"/>
      <c r="H36" s="2563"/>
      <c r="I36" s="2563"/>
      <c r="J36" s="2556"/>
    </row>
    <row r="37" spans="2:10" s="79" customFormat="1">
      <c r="C37" s="2591"/>
      <c r="D37" s="2591"/>
      <c r="E37" s="2563"/>
      <c r="F37" s="2563"/>
      <c r="G37" s="2563"/>
      <c r="H37" s="2563"/>
      <c r="I37" s="2563"/>
      <c r="J37" s="2556"/>
    </row>
    <row r="38" spans="2:10" s="79" customFormat="1">
      <c r="C38" s="2591"/>
      <c r="D38" s="2591"/>
      <c r="E38" s="2563"/>
      <c r="F38" s="2563"/>
      <c r="G38" s="2563"/>
      <c r="H38" s="2563"/>
      <c r="I38" s="2563"/>
      <c r="J38" s="2556"/>
    </row>
    <row r="39" spans="2:10" s="79" customFormat="1">
      <c r="C39" s="2584"/>
      <c r="D39" s="2584"/>
      <c r="E39" s="2563"/>
      <c r="F39" s="2563"/>
      <c r="G39" s="2563"/>
      <c r="H39" s="2563"/>
      <c r="I39" s="2563"/>
      <c r="J39" s="2556"/>
    </row>
    <row r="40" spans="2:10" s="79" customFormat="1">
      <c r="C40" s="2584"/>
      <c r="D40" s="2584"/>
      <c r="E40" s="2563"/>
      <c r="F40" s="2563"/>
      <c r="G40" s="2563"/>
      <c r="H40" s="2563"/>
      <c r="I40" s="2563"/>
      <c r="J40" s="2556"/>
    </row>
    <row r="41" spans="2:10" s="79" customFormat="1">
      <c r="C41" s="2587"/>
      <c r="D41" s="2587"/>
      <c r="E41" s="2563"/>
      <c r="F41" s="2563"/>
      <c r="G41" s="2563"/>
      <c r="H41" s="2563"/>
      <c r="I41" s="2563"/>
      <c r="J41" s="2556"/>
    </row>
    <row r="42" spans="2:10" s="79" customFormat="1">
      <c r="E42" s="2556"/>
      <c r="F42" s="2556"/>
      <c r="G42" s="2556"/>
      <c r="H42" s="2556"/>
      <c r="I42" s="2556"/>
      <c r="J42" s="2556"/>
    </row>
    <row r="43" spans="2:10" s="79" customFormat="1">
      <c r="E43" s="2556"/>
      <c r="F43" s="2556"/>
      <c r="G43" s="2556"/>
      <c r="H43" s="2556"/>
      <c r="I43" s="2556"/>
      <c r="J43" s="2566"/>
    </row>
    <row r="44" spans="2:10" s="79" customFormat="1" ht="15">
      <c r="B44" s="80"/>
      <c r="E44" s="2556"/>
      <c r="F44" s="2556"/>
      <c r="G44" s="2556"/>
      <c r="H44" s="2556"/>
      <c r="I44" s="2556"/>
      <c r="J44" s="2556"/>
    </row>
    <row r="45" spans="2:10" s="79" customFormat="1">
      <c r="E45" s="2556"/>
      <c r="F45" s="2556"/>
      <c r="G45" s="2556"/>
      <c r="H45" s="2563"/>
      <c r="I45" s="2556"/>
      <c r="J45" s="2556"/>
    </row>
    <row r="46" spans="2:10" s="79" customFormat="1">
      <c r="E46" s="2556"/>
      <c r="F46" s="2556"/>
      <c r="G46" s="2556"/>
      <c r="H46" s="2563"/>
      <c r="I46" s="2556"/>
      <c r="J46" s="2556"/>
    </row>
    <row r="47" spans="2:10" s="79" customFormat="1">
      <c r="E47" s="2556"/>
      <c r="F47" s="2556"/>
      <c r="G47" s="2556"/>
      <c r="H47" s="2563"/>
      <c r="I47" s="2556"/>
      <c r="J47" s="2556"/>
    </row>
    <row r="48" spans="2:10" s="79" customFormat="1">
      <c r="E48" s="2556"/>
      <c r="F48" s="2556"/>
      <c r="G48" s="2556"/>
      <c r="H48" s="2563"/>
      <c r="I48" s="2556"/>
      <c r="J48" s="2556"/>
    </row>
    <row r="49" spans="2:10" s="79" customFormat="1">
      <c r="E49" s="2556"/>
      <c r="F49" s="2556"/>
      <c r="G49" s="2556"/>
      <c r="H49" s="2563"/>
      <c r="I49" s="2556"/>
      <c r="J49" s="2556"/>
    </row>
    <row r="50" spans="2:10" s="79" customFormat="1">
      <c r="E50" s="2563"/>
      <c r="F50" s="2563"/>
      <c r="G50" s="2563"/>
      <c r="H50" s="2563"/>
      <c r="I50" s="2563"/>
      <c r="J50" s="2556"/>
    </row>
    <row r="51" spans="2:10" s="79" customFormat="1">
      <c r="C51" s="2584"/>
      <c r="D51" s="2584"/>
      <c r="E51" s="2563"/>
      <c r="F51" s="2563"/>
      <c r="G51" s="2563"/>
      <c r="H51" s="2563"/>
      <c r="I51" s="2563"/>
      <c r="J51" s="2556"/>
    </row>
    <row r="52" spans="2:10" s="79" customFormat="1">
      <c r="C52" s="2584"/>
      <c r="D52" s="2584"/>
      <c r="E52" s="2563"/>
      <c r="F52" s="2563"/>
      <c r="G52" s="2563"/>
      <c r="H52" s="2563"/>
      <c r="I52" s="2563"/>
      <c r="J52" s="2556"/>
    </row>
    <row r="53" spans="2:10" s="79" customFormat="1">
      <c r="C53" s="2587"/>
      <c r="D53" s="2587"/>
      <c r="E53" s="2563"/>
      <c r="F53" s="2563"/>
      <c r="G53" s="2563"/>
      <c r="H53" s="2563"/>
      <c r="I53" s="2563"/>
      <c r="J53" s="2556"/>
    </row>
    <row r="54" spans="2:10" s="79" customFormat="1" ht="15">
      <c r="B54" s="80"/>
      <c r="E54" s="2556"/>
      <c r="F54" s="2556"/>
      <c r="G54" s="2556"/>
      <c r="H54" s="2556"/>
      <c r="I54" s="2556"/>
      <c r="J54" s="2556"/>
    </row>
    <row r="55" spans="2:10" s="79" customFormat="1">
      <c r="E55" s="2556"/>
      <c r="F55" s="2556"/>
      <c r="G55" s="2556"/>
      <c r="H55" s="2556"/>
      <c r="I55" s="2556"/>
      <c r="J55" s="2566"/>
    </row>
    <row r="56" spans="2:10" s="79" customFormat="1" ht="15">
      <c r="B56" s="2592"/>
      <c r="E56" s="2602"/>
      <c r="F56" s="2602"/>
      <c r="G56" s="2602"/>
      <c r="H56" s="2602"/>
      <c r="I56" s="2602"/>
      <c r="J56" s="2602"/>
    </row>
    <row r="57" spans="2:10" s="79" customFormat="1">
      <c r="E57" s="2556"/>
      <c r="F57" s="2556"/>
      <c r="G57" s="2556"/>
      <c r="H57" s="2556"/>
      <c r="I57" s="2556"/>
      <c r="J57" s="2566"/>
    </row>
    <row r="58" spans="2:10" s="79" customFormat="1" ht="15">
      <c r="B58" s="2592"/>
      <c r="E58" s="2602"/>
      <c r="F58" s="2602"/>
      <c r="G58" s="2602"/>
      <c r="H58" s="2602"/>
      <c r="I58" s="2602"/>
      <c r="J58" s="2602"/>
    </row>
    <row r="59" spans="2:10" s="79" customFormat="1">
      <c r="E59" s="2556"/>
      <c r="F59" s="2556"/>
      <c r="G59" s="2556"/>
      <c r="H59" s="2556"/>
      <c r="I59" s="2556"/>
      <c r="J59" s="2566"/>
    </row>
    <row r="60" spans="2:10" s="79" customFormat="1" ht="15">
      <c r="B60" s="80"/>
      <c r="E60" s="2556"/>
      <c r="F60" s="2556"/>
      <c r="G60" s="2556"/>
      <c r="H60" s="2556"/>
      <c r="I60" s="2556"/>
      <c r="J60" s="2556"/>
    </row>
    <row r="61" spans="2:10" s="79" customFormat="1">
      <c r="E61" s="2531"/>
      <c r="F61" s="2563"/>
      <c r="G61" s="2563"/>
      <c r="H61" s="2563"/>
      <c r="I61" s="2563"/>
      <c r="J61" s="2556"/>
    </row>
    <row r="62" spans="2:10" s="79" customFormat="1">
      <c r="E62" s="2531"/>
      <c r="F62" s="2563"/>
      <c r="G62" s="2563"/>
      <c r="H62" s="2563"/>
      <c r="I62" s="2563"/>
      <c r="J62" s="2556"/>
    </row>
    <row r="63" spans="2:10" s="79" customFormat="1">
      <c r="E63" s="2531"/>
      <c r="F63" s="2563"/>
      <c r="G63" s="2563"/>
      <c r="H63" s="2563"/>
      <c r="I63" s="2563"/>
      <c r="J63" s="2556"/>
    </row>
    <row r="64" spans="2:10" s="79" customFormat="1">
      <c r="E64" s="2531"/>
      <c r="F64" s="2563"/>
      <c r="G64" s="2563"/>
      <c r="H64" s="2563"/>
      <c r="I64" s="2563"/>
      <c r="J64" s="2556"/>
    </row>
    <row r="65" spans="2:10" s="79" customFormat="1">
      <c r="E65" s="2531"/>
      <c r="F65" s="2563"/>
      <c r="G65" s="2563"/>
      <c r="H65" s="2563"/>
      <c r="I65" s="2563"/>
      <c r="J65" s="2556"/>
    </row>
    <row r="66" spans="2:10" s="79" customFormat="1">
      <c r="E66" s="2531"/>
      <c r="F66" s="2563"/>
      <c r="G66" s="2563"/>
      <c r="H66" s="2563"/>
      <c r="I66" s="2563"/>
      <c r="J66" s="2556"/>
    </row>
    <row r="67" spans="2:10" s="79" customFormat="1">
      <c r="C67" s="2590"/>
      <c r="D67" s="2590"/>
      <c r="E67" s="2531"/>
      <c r="F67" s="2563"/>
      <c r="G67" s="2563"/>
      <c r="H67" s="2563"/>
      <c r="I67" s="2563"/>
      <c r="J67" s="2556"/>
    </row>
    <row r="68" spans="2:10" s="79" customFormat="1" ht="15">
      <c r="E68" s="2601"/>
      <c r="F68" s="2601"/>
      <c r="G68" s="2601"/>
      <c r="H68" s="2601"/>
      <c r="I68" s="2601"/>
      <c r="J68" s="2601"/>
    </row>
    <row r="69" spans="2:10" s="2593" customFormat="1">
      <c r="C69" s="2594"/>
      <c r="D69" s="2594"/>
      <c r="E69" s="2603"/>
      <c r="F69" s="2603"/>
      <c r="G69" s="2603"/>
      <c r="H69" s="2603"/>
      <c r="I69" s="2603"/>
      <c r="J69" s="2604"/>
    </row>
    <row r="70" spans="2:10" s="79" customFormat="1" ht="15">
      <c r="B70" s="80"/>
      <c r="C70" s="2590"/>
      <c r="D70" s="2590"/>
      <c r="E70" s="2602"/>
      <c r="F70" s="2602"/>
      <c r="G70" s="2602"/>
      <c r="H70" s="2602"/>
      <c r="I70" s="2602"/>
      <c r="J70" s="2602"/>
    </row>
    <row r="71" spans="2:10" s="2593" customFormat="1">
      <c r="E71" s="2603"/>
      <c r="F71" s="2603"/>
      <c r="G71" s="2603"/>
      <c r="H71" s="2603"/>
      <c r="I71" s="2603"/>
      <c r="J71" s="2604"/>
    </row>
    <row r="72" spans="2:10" s="80" customFormat="1" ht="15">
      <c r="B72" s="2592"/>
      <c r="E72" s="2602"/>
      <c r="F72" s="2602"/>
      <c r="G72" s="2602"/>
      <c r="H72" s="2602"/>
      <c r="I72" s="2602"/>
      <c r="J72" s="2602"/>
    </row>
    <row r="73" spans="2:10" s="79" customFormat="1">
      <c r="E73" s="2556"/>
      <c r="F73" s="2556"/>
      <c r="G73" s="2556"/>
      <c r="H73" s="2556"/>
      <c r="I73" s="2556"/>
      <c r="J73" s="2566"/>
    </row>
    <row r="74" spans="2:10" s="79" customFormat="1">
      <c r="E74" s="2556"/>
      <c r="F74" s="2556"/>
      <c r="G74" s="2556"/>
      <c r="H74" s="2556"/>
      <c r="I74" s="2556"/>
      <c r="J74" s="2556"/>
    </row>
    <row r="75" spans="2:10" s="79" customFormat="1">
      <c r="E75" s="2563"/>
      <c r="F75" s="2563"/>
      <c r="G75" s="2563"/>
      <c r="H75" s="2563"/>
      <c r="I75" s="2563"/>
      <c r="J75" s="2556"/>
    </row>
    <row r="76" spans="2:10" s="79" customFormat="1">
      <c r="E76" s="2531"/>
      <c r="F76" s="2563"/>
      <c r="G76" s="2563"/>
      <c r="H76" s="2563"/>
      <c r="I76" s="2563"/>
      <c r="J76" s="2556"/>
    </row>
    <row r="77" spans="2:10" s="79" customFormat="1">
      <c r="D77" s="2595"/>
      <c r="E77" s="2531"/>
      <c r="F77" s="2563"/>
      <c r="G77" s="2563"/>
      <c r="H77" s="2563"/>
      <c r="I77" s="2563"/>
      <c r="J77" s="2556"/>
    </row>
    <row r="78" spans="2:10" s="79" customFormat="1">
      <c r="D78" s="2595"/>
      <c r="E78" s="2531"/>
      <c r="F78" s="2563"/>
      <c r="G78" s="2563"/>
      <c r="H78" s="2563"/>
      <c r="I78" s="2563"/>
      <c r="J78" s="2556"/>
    </row>
    <row r="79" spans="2:10" s="79" customFormat="1">
      <c r="D79" s="2584"/>
      <c r="E79" s="2563"/>
      <c r="F79" s="2563"/>
      <c r="G79" s="2563"/>
      <c r="H79" s="2563"/>
      <c r="I79" s="2563"/>
      <c r="J79" s="2556"/>
    </row>
    <row r="80" spans="2:10" s="79" customFormat="1" ht="15">
      <c r="B80" s="2592"/>
      <c r="E80" s="2605"/>
      <c r="F80" s="2605"/>
      <c r="G80" s="2605"/>
      <c r="H80" s="2605"/>
      <c r="I80" s="2605"/>
      <c r="J80" s="2605"/>
    </row>
    <row r="81" spans="2:11" s="79" customFormat="1">
      <c r="E81" s="2556"/>
      <c r="F81" s="2556"/>
      <c r="G81" s="2556"/>
      <c r="H81" s="2556"/>
      <c r="I81" s="2556"/>
      <c r="J81" s="2566"/>
    </row>
    <row r="82" spans="2:11" s="79" customFormat="1">
      <c r="E82" s="2556"/>
      <c r="F82" s="2556"/>
      <c r="G82" s="2556"/>
      <c r="H82" s="2556"/>
      <c r="I82" s="2556"/>
      <c r="J82" s="2556"/>
    </row>
    <row r="83" spans="2:11" s="79" customFormat="1" ht="15">
      <c r="B83" s="80"/>
      <c r="C83" s="80"/>
      <c r="D83" s="80"/>
      <c r="E83" s="2606"/>
      <c r="F83" s="2606"/>
      <c r="G83" s="2606"/>
      <c r="H83" s="2606"/>
      <c r="I83" s="2606"/>
      <c r="J83" s="2606"/>
      <c r="K83" s="2596"/>
    </row>
    <row r="84" spans="2:11" s="79" customFormat="1" ht="15">
      <c r="B84" s="80"/>
      <c r="C84" s="80"/>
      <c r="D84" s="80"/>
      <c r="E84" s="2603"/>
      <c r="F84" s="2603"/>
      <c r="G84" s="2603"/>
      <c r="H84" s="2603"/>
      <c r="I84" s="2603"/>
      <c r="J84" s="2604"/>
      <c r="K84" s="2596"/>
    </row>
    <row r="85" spans="2:11" s="79" customFormat="1" ht="15">
      <c r="B85" s="80"/>
      <c r="C85" s="80"/>
      <c r="D85" s="80"/>
      <c r="E85" s="2606"/>
      <c r="F85" s="2606"/>
      <c r="G85" s="2606"/>
      <c r="H85" s="2606"/>
      <c r="I85" s="2606"/>
      <c r="J85" s="2606"/>
    </row>
    <row r="86" spans="2:11" s="79" customFormat="1">
      <c r="E86" s="2556"/>
      <c r="F86" s="2556"/>
      <c r="G86" s="2556"/>
      <c r="H86" s="2556"/>
      <c r="I86" s="2556"/>
      <c r="J86" s="2566"/>
    </row>
    <row r="87" spans="2:11" s="79" customFormat="1" ht="15">
      <c r="B87" s="80"/>
      <c r="E87" s="2556"/>
      <c r="F87" s="2556"/>
      <c r="G87" s="2556"/>
      <c r="H87" s="2556"/>
      <c r="I87" s="2556"/>
      <c r="J87" s="2556"/>
    </row>
    <row r="88" spans="2:11" s="79" customFormat="1">
      <c r="E88" s="2563"/>
      <c r="F88" s="2563"/>
      <c r="G88" s="2563"/>
      <c r="H88" s="2563"/>
      <c r="I88" s="2563"/>
      <c r="J88" s="2556"/>
    </row>
    <row r="89" spans="2:11" s="79" customFormat="1">
      <c r="E89" s="2563"/>
      <c r="F89" s="2563"/>
      <c r="G89" s="2563"/>
      <c r="H89" s="2563"/>
      <c r="I89" s="2563"/>
      <c r="J89" s="2556"/>
    </row>
    <row r="90" spans="2:11" s="79" customFormat="1">
      <c r="E90" s="2531"/>
      <c r="F90" s="2563"/>
      <c r="G90" s="2563"/>
      <c r="H90" s="2563"/>
      <c r="I90" s="2563"/>
      <c r="J90" s="2556"/>
    </row>
    <row r="91" spans="2:11" s="79" customFormat="1">
      <c r="E91" s="2531"/>
      <c r="F91" s="2563"/>
      <c r="G91" s="2563"/>
      <c r="H91" s="2563"/>
      <c r="I91" s="2563"/>
      <c r="J91" s="2556"/>
    </row>
    <row r="92" spans="2:11" s="79" customFormat="1" ht="15">
      <c r="B92" s="80"/>
      <c r="E92" s="2556"/>
      <c r="F92" s="2556"/>
      <c r="G92" s="2556"/>
      <c r="H92" s="2556"/>
      <c r="I92" s="2556"/>
      <c r="J92" s="2556"/>
    </row>
    <row r="93" spans="2:11" s="2593" customFormat="1">
      <c r="E93" s="2607"/>
      <c r="F93" s="2607"/>
      <c r="G93" s="2607"/>
      <c r="H93" s="2607"/>
      <c r="I93" s="2607"/>
      <c r="J93" s="2604"/>
    </row>
    <row r="94" spans="2:11" s="79" customFormat="1" ht="15">
      <c r="B94" s="80"/>
      <c r="E94" s="2556"/>
      <c r="F94" s="2556"/>
      <c r="G94" s="2556"/>
      <c r="H94" s="2556"/>
      <c r="I94" s="2556"/>
      <c r="J94" s="2556"/>
    </row>
    <row r="95" spans="2:11" s="79" customFormat="1">
      <c r="E95" s="2531"/>
      <c r="F95" s="2563"/>
      <c r="G95" s="2563"/>
      <c r="H95" s="2563"/>
      <c r="I95" s="2563"/>
      <c r="J95" s="2556"/>
    </row>
    <row r="96" spans="2:11" s="79" customFormat="1">
      <c r="E96" s="2531"/>
      <c r="F96" s="2563"/>
      <c r="G96" s="2563"/>
      <c r="H96" s="2563"/>
      <c r="I96" s="2563"/>
      <c r="J96" s="2556"/>
    </row>
    <row r="97" spans="3:10" s="79" customFormat="1">
      <c r="E97" s="2531"/>
      <c r="F97" s="2563"/>
      <c r="G97" s="2563"/>
      <c r="H97" s="2563"/>
      <c r="I97" s="2563"/>
      <c r="J97" s="2556"/>
    </row>
    <row r="98" spans="3:10" s="79" customFormat="1">
      <c r="E98" s="2531"/>
      <c r="F98" s="2563"/>
      <c r="G98" s="2563"/>
      <c r="H98" s="2563"/>
      <c r="I98" s="2563"/>
      <c r="J98" s="2556"/>
    </row>
    <row r="99" spans="3:10" s="79" customFormat="1">
      <c r="C99" s="2584"/>
      <c r="D99" s="2584"/>
      <c r="E99" s="2531"/>
      <c r="F99" s="2563"/>
      <c r="G99" s="2563"/>
      <c r="H99" s="2563"/>
      <c r="I99" s="2563"/>
      <c r="J99" s="2556"/>
    </row>
    <row r="100" spans="3:10" s="79" customFormat="1">
      <c r="C100" s="2584"/>
      <c r="D100" s="2584"/>
      <c r="E100" s="2531"/>
      <c r="F100" s="2563"/>
      <c r="G100" s="2563"/>
      <c r="H100" s="2563"/>
      <c r="I100" s="2563"/>
      <c r="J100" s="2556"/>
    </row>
    <row r="101" spans="3:10" s="79" customFormat="1">
      <c r="C101" s="2584"/>
      <c r="D101" s="2584"/>
      <c r="E101" s="2531"/>
      <c r="F101" s="2563"/>
      <c r="G101" s="2563"/>
      <c r="H101" s="2563"/>
      <c r="I101" s="2563"/>
      <c r="J101" s="2556"/>
    </row>
    <row r="102" spans="3:10" s="79" customFormat="1">
      <c r="E102" s="2608"/>
      <c r="F102" s="2608"/>
      <c r="G102" s="2608"/>
      <c r="H102" s="2608"/>
      <c r="I102" s="2608"/>
      <c r="J102" s="2556"/>
    </row>
    <row r="103" spans="3:10" s="79" customFormat="1">
      <c r="E103" s="2556"/>
      <c r="F103" s="2556"/>
      <c r="G103" s="2556"/>
      <c r="H103" s="2556"/>
      <c r="I103" s="2556"/>
      <c r="J103" s="2556"/>
    </row>
    <row r="104" spans="3:10" s="79" customFormat="1">
      <c r="J104" s="2604"/>
    </row>
    <row r="105" spans="3:10" s="79" customFormat="1"/>
    <row r="106" spans="3:10" s="79" customFormat="1" ht="15">
      <c r="C106" s="80"/>
      <c r="D106" s="2562"/>
      <c r="E106" s="2609"/>
      <c r="G106" s="2515"/>
    </row>
    <row r="107" spans="3:10" s="79" customFormat="1"/>
    <row r="108" spans="3:10" s="79" customFormat="1" ht="15">
      <c r="D108" s="80"/>
    </row>
    <row r="109" spans="3:10" s="79" customFormat="1" ht="15">
      <c r="E109" s="2597"/>
      <c r="F109" s="2598"/>
      <c r="G109" s="2597"/>
    </row>
    <row r="110" spans="3:10" s="79" customFormat="1"/>
    <row r="111" spans="3:10" s="79" customFormat="1">
      <c r="D111" s="2586"/>
    </row>
    <row r="112" spans="3:10" s="79" customFormat="1">
      <c r="D112" s="2587"/>
    </row>
    <row r="113" s="79" customFormat="1"/>
    <row r="114" s="79" customFormat="1"/>
    <row r="115" s="79" customFormat="1"/>
    <row r="116" s="79" customFormat="1"/>
    <row r="117" s="79" customFormat="1"/>
    <row r="118" s="79" customFormat="1"/>
    <row r="119" s="79" customFormat="1"/>
    <row r="120" s="79" customFormat="1"/>
    <row r="121" s="79" customFormat="1"/>
    <row r="122" s="79" customFormat="1"/>
    <row r="123" s="79" customFormat="1"/>
    <row r="124" s="79" customFormat="1"/>
    <row r="125" s="79" customFormat="1"/>
    <row r="126" s="79" customFormat="1"/>
    <row r="127" s="79" customFormat="1"/>
    <row r="128" s="79" customFormat="1"/>
    <row r="129" spans="4:4" s="79" customFormat="1"/>
    <row r="130" spans="4:4" s="79" customFormat="1"/>
    <row r="131" spans="4:4" s="79" customFormat="1"/>
    <row r="132" spans="4:4" s="79" customFormat="1"/>
    <row r="133" spans="4:4" s="79" customFormat="1"/>
    <row r="134" spans="4:4" s="79" customFormat="1"/>
    <row r="135" spans="4:4" s="79" customFormat="1"/>
    <row r="136" spans="4:4" s="79" customFormat="1"/>
    <row r="137" spans="4:4" s="79" customFormat="1"/>
    <row r="138" spans="4:4" s="79" customFormat="1">
      <c r="D138" s="2584"/>
    </row>
    <row r="139" spans="4:4" s="79" customFormat="1">
      <c r="D139" s="2587"/>
    </row>
    <row r="140" spans="4:4" s="79" customFormat="1"/>
    <row r="141" spans="4:4" s="79" customFormat="1"/>
    <row r="142" spans="4:4" s="79" customFormat="1"/>
    <row r="143" spans="4:4" s="79" customFormat="1"/>
    <row r="144" spans="4:4" s="79" customFormat="1"/>
    <row r="145" spans="4:4" s="79" customFormat="1"/>
    <row r="146" spans="4:4" s="79" customFormat="1"/>
    <row r="147" spans="4:4" s="79" customFormat="1"/>
    <row r="148" spans="4:4" s="79" customFormat="1"/>
    <row r="149" spans="4:4" s="79" customFormat="1"/>
    <row r="150" spans="4:4" s="79" customFormat="1"/>
    <row r="151" spans="4:4" s="79" customFormat="1"/>
    <row r="152" spans="4:4" s="79" customFormat="1"/>
    <row r="153" spans="4:4" s="79" customFormat="1">
      <c r="D153" s="2590"/>
    </row>
    <row r="154" spans="4:4" s="79" customFormat="1"/>
    <row r="155" spans="4:4" s="79" customFormat="1">
      <c r="D155" s="2594"/>
    </row>
    <row r="156" spans="4:4" s="79" customFormat="1">
      <c r="D156" s="2590"/>
    </row>
    <row r="157" spans="4:4" s="79" customFormat="1">
      <c r="D157" s="2593"/>
    </row>
    <row r="158" spans="4:4" s="79" customFormat="1" ht="15">
      <c r="D158" s="80"/>
    </row>
    <row r="159" spans="4:4" s="79" customFormat="1"/>
    <row r="160" spans="4:4" s="79" customFormat="1"/>
    <row r="161" spans="4:4" s="79" customFormat="1"/>
    <row r="162" spans="4:4" s="79" customFormat="1"/>
    <row r="163" spans="4:4" s="79" customFormat="1"/>
    <row r="164" spans="4:4" s="79" customFormat="1"/>
    <row r="165" spans="4:4" s="79" customFormat="1"/>
    <row r="166" spans="4:4" s="79" customFormat="1"/>
    <row r="167" spans="4:4" s="79" customFormat="1"/>
    <row r="168" spans="4:4" s="79" customFormat="1"/>
    <row r="169" spans="4:4" s="79" customFormat="1" ht="15">
      <c r="D169" s="80"/>
    </row>
    <row r="170" spans="4:4" s="79" customFormat="1" ht="15">
      <c r="D170" s="80"/>
    </row>
    <row r="171" spans="4:4" s="79" customFormat="1" ht="15">
      <c r="D171" s="80"/>
    </row>
    <row r="172" spans="4:4" s="79" customFormat="1"/>
    <row r="173" spans="4:4" s="79" customFormat="1"/>
    <row r="174" spans="4:4" s="79" customFormat="1"/>
    <row r="175" spans="4:4" s="79" customFormat="1"/>
    <row r="176" spans="4:4" s="79" customFormat="1"/>
    <row r="177" spans="4:4" s="79" customFormat="1"/>
    <row r="178" spans="4:4" s="79" customFormat="1"/>
    <row r="179" spans="4:4" s="79" customFormat="1">
      <c r="D179" s="2593"/>
    </row>
    <row r="180" spans="4:4" s="79" customFormat="1"/>
    <row r="181" spans="4:4" s="79" customFormat="1"/>
    <row r="182" spans="4:4" s="79" customFormat="1"/>
    <row r="183" spans="4:4" s="79" customFormat="1"/>
    <row r="184" spans="4:4" s="79" customFormat="1"/>
    <row r="185" spans="4:4" s="79" customFormat="1">
      <c r="D185" s="2584"/>
    </row>
    <row r="186" spans="4:4" s="79" customFormat="1">
      <c r="D186" s="2584"/>
    </row>
    <row r="187" spans="4:4" s="79" customFormat="1">
      <c r="D187" s="2584"/>
    </row>
    <row r="188" spans="4:4" s="79" customFormat="1"/>
    <row r="189" spans="4:4" s="79" customFormat="1"/>
    <row r="190" spans="4:4" s="79" customFormat="1"/>
    <row r="191" spans="4:4" s="79" customFormat="1" ht="15">
      <c r="D191" s="2562"/>
    </row>
    <row r="192" spans="4:4" s="79" customFormat="1" ht="15">
      <c r="D192" s="2562"/>
    </row>
    <row r="193" s="79" customFormat="1"/>
    <row r="194" s="79" customFormat="1"/>
    <row r="195" s="79" customFormat="1"/>
    <row r="196" s="79" customFormat="1"/>
    <row r="197" s="79" customFormat="1"/>
    <row r="198" s="79" customFormat="1"/>
    <row r="199" s="79" customFormat="1"/>
    <row r="200" s="79" customFormat="1"/>
    <row r="201" s="79" customFormat="1"/>
    <row r="202" s="79" customFormat="1"/>
    <row r="203" s="79" customFormat="1"/>
    <row r="204" s="79" customFormat="1"/>
    <row r="205" s="79" customFormat="1"/>
    <row r="206" s="79" customFormat="1"/>
    <row r="207" s="79" customFormat="1"/>
    <row r="208" s="79" customFormat="1"/>
    <row r="209" s="79" customFormat="1"/>
    <row r="210" s="79" customFormat="1"/>
    <row r="211" s="79" customFormat="1"/>
    <row r="212" s="79" customFormat="1"/>
    <row r="213" s="79" customFormat="1"/>
    <row r="214" s="79" customFormat="1"/>
    <row r="215" s="79" customFormat="1"/>
    <row r="216" s="79" customFormat="1"/>
    <row r="217" s="79" customFormat="1"/>
    <row r="218" s="79" customFormat="1"/>
    <row r="219" s="79" customFormat="1"/>
    <row r="220" s="79" customFormat="1"/>
    <row r="221" s="79" customFormat="1"/>
    <row r="222" s="79" customFormat="1"/>
    <row r="223" s="79" customFormat="1"/>
    <row r="224" s="79" customFormat="1"/>
    <row r="225" s="79" customFormat="1"/>
    <row r="226" s="79" customFormat="1"/>
    <row r="227" s="79" customFormat="1"/>
    <row r="228" s="79" customFormat="1"/>
    <row r="229" s="79" customFormat="1"/>
    <row r="230" s="79" customFormat="1"/>
    <row r="231" s="79" customFormat="1"/>
    <row r="232" s="79" customFormat="1"/>
    <row r="233" s="79" customFormat="1"/>
    <row r="234" s="79" customFormat="1"/>
    <row r="235" s="79" customFormat="1"/>
    <row r="236" s="79" customFormat="1"/>
    <row r="237" s="79" customFormat="1"/>
    <row r="238" s="79" customFormat="1"/>
    <row r="239" s="79" customFormat="1"/>
    <row r="240" s="79" customFormat="1"/>
    <row r="241" s="79" customFormat="1"/>
    <row r="242" s="79" customFormat="1"/>
    <row r="243" s="79" customFormat="1"/>
    <row r="244" s="79" customFormat="1"/>
    <row r="245" s="79" customFormat="1"/>
    <row r="246" s="79" customFormat="1"/>
    <row r="247" s="79" customFormat="1"/>
    <row r="248" s="79" customFormat="1"/>
    <row r="249" s="79" customFormat="1"/>
    <row r="250" s="79" customFormat="1"/>
    <row r="251" s="79" customFormat="1"/>
    <row r="252" s="79" customFormat="1"/>
    <row r="253" s="79" customFormat="1"/>
    <row r="254" s="79" customFormat="1"/>
    <row r="255" s="79" customFormat="1"/>
    <row r="256" s="79" customFormat="1"/>
    <row r="257" s="79" customFormat="1"/>
    <row r="258" s="79" customFormat="1"/>
    <row r="259" s="79" customFormat="1"/>
    <row r="260" s="79" customFormat="1"/>
    <row r="261" s="79" customFormat="1"/>
    <row r="262" s="79" customFormat="1"/>
    <row r="263" s="79" customFormat="1"/>
    <row r="264" s="79" customFormat="1"/>
    <row r="265" s="79" customFormat="1"/>
    <row r="266" s="79" customFormat="1"/>
    <row r="267" s="79" customFormat="1"/>
    <row r="268" s="79" customFormat="1"/>
    <row r="269" s="79" customFormat="1"/>
    <row r="270" s="79" customFormat="1"/>
    <row r="271" s="79" customFormat="1"/>
    <row r="272" s="79" customFormat="1"/>
    <row r="273" s="79" customFormat="1"/>
    <row r="274" s="79" customFormat="1"/>
    <row r="275" s="79" customFormat="1"/>
    <row r="276" s="79" customFormat="1"/>
    <row r="277" s="79" customFormat="1"/>
    <row r="278" s="79" customFormat="1"/>
    <row r="279" s="79" customFormat="1"/>
    <row r="280" s="79" customFormat="1"/>
    <row r="281" s="79" customFormat="1"/>
    <row r="282" s="79" customFormat="1"/>
    <row r="283" s="79" customFormat="1"/>
    <row r="284" s="79" customFormat="1"/>
    <row r="285" s="79" customFormat="1"/>
    <row r="286" s="79" customFormat="1"/>
    <row r="287" s="79" customFormat="1"/>
    <row r="288" s="79" customFormat="1"/>
    <row r="289" s="79" customFormat="1"/>
    <row r="290" s="79" customFormat="1"/>
    <row r="291" s="79" customFormat="1"/>
    <row r="292" s="79" customFormat="1"/>
    <row r="293" s="79" customFormat="1"/>
    <row r="294" s="79" customFormat="1"/>
    <row r="295" s="79" customFormat="1"/>
    <row r="296" s="79" customFormat="1"/>
    <row r="297" s="79" customFormat="1"/>
    <row r="298" s="79" customFormat="1"/>
    <row r="299" s="79" customFormat="1"/>
    <row r="300" s="79" customFormat="1"/>
    <row r="301" s="79" customFormat="1"/>
    <row r="302" s="79" customFormat="1"/>
  </sheetData>
  <sheetProtection password="C634" sheet="1" objects="1" scenarios="1"/>
  <mergeCells count="2">
    <mergeCell ref="F7:I7"/>
    <mergeCell ref="J7:J8"/>
  </mergeCells>
  <phoneticPr fontId="0" type="noConversion"/>
  <dataValidations count="2">
    <dataValidation type="decimal" operator="greaterThanOrEqual" allowBlank="1" showInputMessage="1" showErrorMessage="1" sqref="E24:I30 E15:I17">
      <formula1>0</formula1>
    </dataValidation>
    <dataValidation type="decimal" operator="lessThanOrEqual" allowBlank="1" showInputMessage="1" showErrorMessage="1" sqref="E50:I53 E18:I18 E12:I14 E34:I41 E75:I76">
      <formula1>0</formula1>
    </dataValidation>
  </dataValidations>
  <printOptions horizontalCentered="1"/>
  <pageMargins left="0.15748031496062992" right="0.15748031496062992" top="0.59055118110236227" bottom="0.59055118110236227" header="0.31496062992125984" footer="0.11811023622047245"/>
  <pageSetup paperSize="8" scale="69" orientation="portrait" r:id="rId1"/>
  <headerFooter alignWithMargins="0">
    <oddHeader>&amp;R&amp;"CG Omega,Bold"&amp;18&amp;A</oddHeader>
    <oddFooter>&amp;L&amp;8&amp;D
&amp;T&amp;R&amp;8&amp;Z&amp;F</oddFooter>
  </headerFooter>
  <legacyDrawing r:id="rId2"/>
</worksheet>
</file>

<file path=xl/worksheets/sheet27.xml><?xml version="1.0" encoding="utf-8"?>
<worksheet xmlns="http://schemas.openxmlformats.org/spreadsheetml/2006/main" xmlns:r="http://schemas.openxmlformats.org/officeDocument/2006/relationships">
  <sheetPr codeName="Sheet16">
    <pageSetUpPr fitToPage="1"/>
  </sheetPr>
  <dimension ref="A1:IV318"/>
  <sheetViews>
    <sheetView showZeros="0" zoomScale="85" workbookViewId="0">
      <pane xSplit="17" ySplit="7" topLeftCell="R209" activePane="bottomRight" state="frozen"/>
      <selection activeCell="H21" sqref="H21"/>
      <selection pane="topRight" activeCell="H21" sqref="H21"/>
      <selection pane="bottomLeft" activeCell="H21" sqref="H21"/>
      <selection pane="bottomRight" activeCell="W310" sqref="W310"/>
    </sheetView>
  </sheetViews>
  <sheetFormatPr defaultRowHeight="14.25" outlineLevelCol="1"/>
  <cols>
    <col min="1" max="1" width="9" style="1425"/>
    <col min="2" max="2" width="3" style="1425" customWidth="1"/>
    <col min="3" max="3" width="9.75" style="1425" customWidth="1"/>
    <col min="4" max="4" width="46.875" style="1425" customWidth="1"/>
    <col min="5" max="5" width="9.5" style="1425" customWidth="1"/>
    <col min="6" max="17" width="8.625" style="1425" hidden="1" customWidth="1"/>
    <col min="18" max="20" width="8.625" style="1425" customWidth="1"/>
    <col min="21" max="23" width="9.5" style="1425" customWidth="1"/>
    <col min="24" max="24" width="9.25" style="1425" customWidth="1"/>
    <col min="25" max="25" width="8.625" style="1425" customWidth="1"/>
    <col min="26" max="35" width="8.625" style="1425" hidden="1" customWidth="1" outlineLevel="1"/>
    <col min="36" max="36" width="2.625" style="1425" hidden="1" customWidth="1" outlineLevel="1"/>
    <col min="37" max="37" width="9" style="1425" collapsed="1"/>
    <col min="38" max="39" width="9" style="1425"/>
    <col min="40" max="44" width="9" style="1425" hidden="1" customWidth="1" outlineLevel="1"/>
    <col min="45" max="45" width="10" style="1425" hidden="1" customWidth="1" outlineLevel="1"/>
    <col min="46" max="61" width="9" style="1425" hidden="1" customWidth="1" outlineLevel="1"/>
    <col min="62" max="256" width="9" style="1425" outlineLevel="1"/>
  </cols>
  <sheetData>
    <row r="1" spans="1:38" s="36" customFormat="1" ht="26.25">
      <c r="A1" s="67" t="str">
        <f>+Cover!$E$8</f>
        <v>Regulatory Reporting Pack (RRP)</v>
      </c>
      <c r="E1" s="94" t="str">
        <f>+'Check&amp;Bal report'!$H$1</f>
        <v xml:space="preserve"> </v>
      </c>
      <c r="K1" s="409"/>
      <c r="L1" s="1582"/>
      <c r="P1" s="38"/>
    </row>
    <row r="2" spans="1:38" s="36" customFormat="1" ht="26.25">
      <c r="A2" s="41" t="str">
        <f>+'Names and date input'!$D$21</f>
        <v>CN West</v>
      </c>
      <c r="B2" s="40"/>
      <c r="D2" s="37"/>
      <c r="E2" s="39"/>
      <c r="K2" s="40"/>
      <c r="L2" s="1583"/>
    </row>
    <row r="3" spans="1:38" s="70" customFormat="1" ht="27" thickBot="1">
      <c r="A3" s="69" t="str">
        <f>+'Names and date input'!$D$9</f>
        <v>2009-10</v>
      </c>
      <c r="D3" s="71"/>
      <c r="E3" s="72"/>
      <c r="L3" s="1584"/>
    </row>
    <row r="5" spans="1:38" ht="23.25" customHeight="1">
      <c r="B5" s="1587" t="s">
        <v>296</v>
      </c>
    </row>
    <row r="6" spans="1:38" ht="15">
      <c r="B6" s="1588"/>
      <c r="C6" s="1426"/>
      <c r="D6" s="1426"/>
      <c r="E6" s="1426"/>
      <c r="F6" s="1427"/>
      <c r="G6" s="1428"/>
      <c r="H6" s="1428"/>
      <c r="I6" s="1428"/>
      <c r="J6" s="1428"/>
      <c r="K6" s="1428"/>
      <c r="L6" s="1428"/>
      <c r="M6" s="1428"/>
      <c r="N6" s="1428"/>
      <c r="O6" s="1428"/>
      <c r="P6" s="1428"/>
      <c r="Q6" s="1428"/>
      <c r="R6" s="1428"/>
      <c r="S6" s="1429"/>
      <c r="T6" s="1429"/>
      <c r="U6" s="1430" t="s">
        <v>301</v>
      </c>
      <c r="V6" s="1431" t="s">
        <v>22</v>
      </c>
      <c r="W6" s="1431" t="s">
        <v>23</v>
      </c>
      <c r="X6" s="1431" t="s">
        <v>24</v>
      </c>
      <c r="Y6" s="1430" t="s">
        <v>25</v>
      </c>
      <c r="Z6" s="1429"/>
      <c r="AA6" s="1429"/>
      <c r="AB6" s="1429"/>
      <c r="AC6" s="1429"/>
      <c r="AD6" s="1429"/>
      <c r="AE6" s="1429"/>
      <c r="AF6" s="1429"/>
      <c r="AG6" s="1429"/>
      <c r="AH6" s="1429"/>
      <c r="AI6" s="1429"/>
      <c r="AJ6" s="1432"/>
    </row>
    <row r="7" spans="1:38" ht="15">
      <c r="B7" s="1589"/>
      <c r="C7" s="1433"/>
      <c r="D7" s="1433" t="s">
        <v>652</v>
      </c>
      <c r="E7" s="1433"/>
      <c r="F7" s="1434">
        <v>1991</v>
      </c>
      <c r="G7" s="1435">
        <f t="shared" ref="G7:AI7" si="0">+F7+1</f>
        <v>1992</v>
      </c>
      <c r="H7" s="1435">
        <f t="shared" si="0"/>
        <v>1993</v>
      </c>
      <c r="I7" s="1435">
        <f t="shared" si="0"/>
        <v>1994</v>
      </c>
      <c r="J7" s="1435">
        <f t="shared" si="0"/>
        <v>1995</v>
      </c>
      <c r="K7" s="1435">
        <f t="shared" si="0"/>
        <v>1996</v>
      </c>
      <c r="L7" s="1435">
        <f t="shared" si="0"/>
        <v>1997</v>
      </c>
      <c r="M7" s="1435">
        <f t="shared" si="0"/>
        <v>1998</v>
      </c>
      <c r="N7" s="1435">
        <f t="shared" si="0"/>
        <v>1999</v>
      </c>
      <c r="O7" s="1435">
        <f t="shared" si="0"/>
        <v>2000</v>
      </c>
      <c r="P7" s="1435">
        <f t="shared" si="0"/>
        <v>2001</v>
      </c>
      <c r="Q7" s="1435">
        <f t="shared" si="0"/>
        <v>2002</v>
      </c>
      <c r="R7" s="1435">
        <f t="shared" si="0"/>
        <v>2003</v>
      </c>
      <c r="S7" s="1436">
        <f t="shared" si="0"/>
        <v>2004</v>
      </c>
      <c r="T7" s="1436">
        <f t="shared" si="0"/>
        <v>2005</v>
      </c>
      <c r="U7" s="1436">
        <f t="shared" si="0"/>
        <v>2006</v>
      </c>
      <c r="V7" s="1436">
        <f t="shared" si="0"/>
        <v>2007</v>
      </c>
      <c r="W7" s="1436">
        <f t="shared" si="0"/>
        <v>2008</v>
      </c>
      <c r="X7" s="1436">
        <f t="shared" si="0"/>
        <v>2009</v>
      </c>
      <c r="Y7" s="1437">
        <f t="shared" si="0"/>
        <v>2010</v>
      </c>
      <c r="Z7" s="1437">
        <f t="shared" si="0"/>
        <v>2011</v>
      </c>
      <c r="AA7" s="1437">
        <f t="shared" si="0"/>
        <v>2012</v>
      </c>
      <c r="AB7" s="1437">
        <f t="shared" si="0"/>
        <v>2013</v>
      </c>
      <c r="AC7" s="1437">
        <f t="shared" si="0"/>
        <v>2014</v>
      </c>
      <c r="AD7" s="1437">
        <f t="shared" si="0"/>
        <v>2015</v>
      </c>
      <c r="AE7" s="1437">
        <f t="shared" si="0"/>
        <v>2016</v>
      </c>
      <c r="AF7" s="1437">
        <f t="shared" si="0"/>
        <v>2017</v>
      </c>
      <c r="AG7" s="1437">
        <f t="shared" si="0"/>
        <v>2018</v>
      </c>
      <c r="AH7" s="1437">
        <f t="shared" si="0"/>
        <v>2019</v>
      </c>
      <c r="AI7" s="1437">
        <f t="shared" si="0"/>
        <v>2020</v>
      </c>
      <c r="AJ7" s="1438"/>
      <c r="AL7" s="1587"/>
    </row>
    <row r="8" spans="1:38">
      <c r="B8" s="1589"/>
      <c r="D8" s="1439"/>
      <c r="E8" s="1439"/>
      <c r="F8" s="1440" t="s">
        <v>258</v>
      </c>
      <c r="G8" s="1441"/>
      <c r="H8" s="1441"/>
      <c r="I8" s="1441"/>
      <c r="J8" s="1441"/>
      <c r="K8" s="1441"/>
      <c r="L8" s="1441"/>
      <c r="M8" s="1441"/>
      <c r="N8" s="1441"/>
      <c r="O8" s="1441"/>
      <c r="P8" s="1441"/>
      <c r="Q8" s="1442"/>
      <c r="R8" s="1441" t="s">
        <v>452</v>
      </c>
      <c r="S8" s="1443"/>
      <c r="T8" s="1443"/>
      <c r="U8" s="1443"/>
      <c r="V8" s="1443"/>
      <c r="W8" s="1443"/>
      <c r="X8" s="1443"/>
      <c r="Y8" s="1444"/>
      <c r="Z8" s="1444"/>
      <c r="AA8" s="1444"/>
      <c r="AB8" s="1444"/>
      <c r="AC8" s="1444"/>
      <c r="AD8" s="1444"/>
      <c r="AE8" s="1444"/>
      <c r="AF8" s="1444"/>
      <c r="AG8" s="1444"/>
      <c r="AH8" s="1444"/>
      <c r="AI8" s="1444"/>
      <c r="AJ8" s="1438"/>
    </row>
    <row r="9" spans="1:38">
      <c r="B9" s="1589"/>
      <c r="D9" s="1439"/>
      <c r="E9" s="1439"/>
      <c r="F9" s="1445"/>
      <c r="G9" s="1446"/>
      <c r="H9" s="1446"/>
      <c r="I9" s="1446"/>
      <c r="J9" s="1446"/>
      <c r="K9" s="1446"/>
      <c r="L9" s="1446"/>
      <c r="M9" s="1446"/>
      <c r="N9" s="1446"/>
      <c r="O9" s="1446"/>
      <c r="P9" s="1446"/>
      <c r="Q9" s="1446"/>
      <c r="R9" s="1446"/>
      <c r="S9" s="1447"/>
      <c r="T9" s="1447"/>
      <c r="U9" s="1447"/>
      <c r="V9" s="1447"/>
      <c r="W9" s="1447"/>
      <c r="X9" s="1447"/>
      <c r="Y9" s="1433"/>
      <c r="Z9" s="1433"/>
      <c r="AA9" s="1433"/>
      <c r="AB9" s="1433"/>
      <c r="AC9" s="1433"/>
      <c r="AD9" s="1433"/>
      <c r="AE9" s="1433"/>
      <c r="AF9" s="1433"/>
      <c r="AG9" s="1433"/>
      <c r="AH9" s="1433"/>
      <c r="AI9" s="1433"/>
      <c r="AJ9" s="1438"/>
    </row>
    <row r="10" spans="1:38">
      <c r="B10" s="1589"/>
      <c r="C10" s="1448" t="s">
        <v>653</v>
      </c>
      <c r="D10" s="1433"/>
      <c r="E10" s="1449"/>
      <c r="F10" s="1450">
        <f>+F32</f>
        <v>788.1</v>
      </c>
      <c r="G10" s="1451">
        <f t="shared" ref="G10:S10" si="1">+F24</f>
        <v>794.12593901628452</v>
      </c>
      <c r="H10" s="1451">
        <f t="shared" si="1"/>
        <v>816.06139689490089</v>
      </c>
      <c r="I10" s="1451">
        <f t="shared" si="1"/>
        <v>836.1882235859988</v>
      </c>
      <c r="J10" s="1451">
        <f t="shared" si="1"/>
        <v>856.05792119587181</v>
      </c>
      <c r="K10" s="1451">
        <f t="shared" si="1"/>
        <v>883.88183644112712</v>
      </c>
      <c r="L10" s="1451">
        <f t="shared" si="1"/>
        <v>899.23062743750734</v>
      </c>
      <c r="M10" s="1451">
        <f t="shared" si="1"/>
        <v>924.30869949161524</v>
      </c>
      <c r="N10" s="1451">
        <f t="shared" si="1"/>
        <v>933.37931136769873</v>
      </c>
      <c r="O10" s="1451">
        <f t="shared" si="1"/>
        <v>944.65186442207244</v>
      </c>
      <c r="P10" s="1451">
        <f t="shared" si="1"/>
        <v>944.98157652343775</v>
      </c>
      <c r="Q10" s="1451">
        <f t="shared" si="1"/>
        <v>944.12510243861686</v>
      </c>
      <c r="R10" s="1451">
        <f t="shared" si="1"/>
        <v>956.4524121375797</v>
      </c>
      <c r="S10" s="1451">
        <f t="shared" si="1"/>
        <v>960.20104315786398</v>
      </c>
      <c r="T10" s="1451">
        <f t="shared" ref="T10:AI10" si="2">+S22</f>
        <v>975.82021980639047</v>
      </c>
      <c r="U10" s="1451">
        <f t="shared" si="2"/>
        <v>956.88426227938658</v>
      </c>
      <c r="V10" s="1451">
        <f t="shared" si="2"/>
        <v>1011.1524937623628</v>
      </c>
      <c r="W10" s="1451">
        <f t="shared" si="2"/>
        <v>1054.8932937933007</v>
      </c>
      <c r="X10" s="1451">
        <f t="shared" si="2"/>
        <v>1097.7440938242387</v>
      </c>
      <c r="Y10" s="1452">
        <f t="shared" si="2"/>
        <v>1146.4824938396571</v>
      </c>
      <c r="Z10" s="1452">
        <f t="shared" si="2"/>
        <v>1051.912572569038</v>
      </c>
      <c r="AA10" s="1452">
        <f t="shared" si="2"/>
        <v>957.80545245001599</v>
      </c>
      <c r="AB10" s="1452">
        <f t="shared" si="2"/>
        <v>867.45416244066496</v>
      </c>
      <c r="AC10" s="1452">
        <f t="shared" si="2"/>
        <v>780.88105867259014</v>
      </c>
      <c r="AD10" s="1452">
        <f t="shared" si="2"/>
        <v>698.1867437380148</v>
      </c>
      <c r="AE10" s="1452">
        <f t="shared" si="2"/>
        <v>619.88540866385813</v>
      </c>
      <c r="AF10" s="1452">
        <f t="shared" si="2"/>
        <v>545.48521855480624</v>
      </c>
      <c r="AG10" s="1452">
        <f t="shared" si="2"/>
        <v>475.58978896419899</v>
      </c>
      <c r="AH10" s="1452">
        <f t="shared" si="2"/>
        <v>409.53402497678212</v>
      </c>
      <c r="AI10" s="1452">
        <f t="shared" si="2"/>
        <v>347.54332892483933</v>
      </c>
      <c r="AJ10" s="1438"/>
    </row>
    <row r="11" spans="1:38">
      <c r="B11" s="1589"/>
      <c r="C11" s="1448"/>
      <c r="D11" s="1433" t="s">
        <v>654</v>
      </c>
      <c r="E11" s="1449"/>
      <c r="F11" s="1450"/>
      <c r="G11" s="1451">
        <f t="shared" ref="G11:AI11" si="3">+G10*(G$296-F$296)/F$296</f>
        <v>0</v>
      </c>
      <c r="H11" s="1451">
        <f t="shared" si="3"/>
        <v>0</v>
      </c>
      <c r="I11" s="1451">
        <f t="shared" si="3"/>
        <v>0</v>
      </c>
      <c r="J11" s="1451">
        <f t="shared" si="3"/>
        <v>0</v>
      </c>
      <c r="K11" s="1451">
        <f t="shared" si="3"/>
        <v>0</v>
      </c>
      <c r="L11" s="1451">
        <f t="shared" si="3"/>
        <v>0</v>
      </c>
      <c r="M11" s="1451">
        <f t="shared" si="3"/>
        <v>0</v>
      </c>
      <c r="N11" s="1451">
        <f t="shared" si="3"/>
        <v>0</v>
      </c>
      <c r="O11" s="1451">
        <f t="shared" si="3"/>
        <v>0</v>
      </c>
      <c r="P11" s="1451">
        <f t="shared" si="3"/>
        <v>0</v>
      </c>
      <c r="Q11" s="1451">
        <f t="shared" si="3"/>
        <v>0</v>
      </c>
      <c r="R11" s="1451">
        <f t="shared" si="3"/>
        <v>0</v>
      </c>
      <c r="S11" s="1451">
        <f t="shared" si="3"/>
        <v>0</v>
      </c>
      <c r="T11" s="1451">
        <f t="shared" si="3"/>
        <v>0</v>
      </c>
      <c r="U11" s="1451">
        <f t="shared" si="3"/>
        <v>0</v>
      </c>
      <c r="V11" s="1451">
        <f t="shared" si="3"/>
        <v>0</v>
      </c>
      <c r="W11" s="1451">
        <f t="shared" si="3"/>
        <v>0</v>
      </c>
      <c r="X11" s="1451">
        <f t="shared" si="3"/>
        <v>0</v>
      </c>
      <c r="Y11" s="1452">
        <f t="shared" si="3"/>
        <v>0</v>
      </c>
      <c r="Z11" s="1452">
        <f t="shared" si="3"/>
        <v>0</v>
      </c>
      <c r="AA11" s="1452">
        <f t="shared" si="3"/>
        <v>0</v>
      </c>
      <c r="AB11" s="1452">
        <f t="shared" si="3"/>
        <v>0</v>
      </c>
      <c r="AC11" s="1452">
        <f t="shared" si="3"/>
        <v>0</v>
      </c>
      <c r="AD11" s="1452">
        <f t="shared" si="3"/>
        <v>0</v>
      </c>
      <c r="AE11" s="1452">
        <f t="shared" si="3"/>
        <v>0</v>
      </c>
      <c r="AF11" s="1452">
        <f t="shared" si="3"/>
        <v>0</v>
      </c>
      <c r="AG11" s="1452">
        <f t="shared" si="3"/>
        <v>0</v>
      </c>
      <c r="AH11" s="1452">
        <f t="shared" si="3"/>
        <v>0</v>
      </c>
      <c r="AI11" s="1452">
        <f t="shared" si="3"/>
        <v>0</v>
      </c>
      <c r="AJ11" s="1438"/>
    </row>
    <row r="12" spans="1:38">
      <c r="B12" s="1589"/>
      <c r="C12" s="1448"/>
      <c r="D12" s="1433"/>
      <c r="E12" s="1449"/>
      <c r="F12" s="1453">
        <f t="shared" ref="F12:AI12" si="4">SUM(F10:F11)</f>
        <v>788.1</v>
      </c>
      <c r="G12" s="1454">
        <f t="shared" si="4"/>
        <v>794.12593901628452</v>
      </c>
      <c r="H12" s="1454">
        <f t="shared" si="4"/>
        <v>816.06139689490089</v>
      </c>
      <c r="I12" s="1454">
        <f t="shared" si="4"/>
        <v>836.1882235859988</v>
      </c>
      <c r="J12" s="1454">
        <f t="shared" si="4"/>
        <v>856.05792119587181</v>
      </c>
      <c r="K12" s="1454">
        <f t="shared" si="4"/>
        <v>883.88183644112712</v>
      </c>
      <c r="L12" s="1454">
        <f t="shared" si="4"/>
        <v>899.23062743750734</v>
      </c>
      <c r="M12" s="1454">
        <f t="shared" si="4"/>
        <v>924.30869949161524</v>
      </c>
      <c r="N12" s="1454">
        <f t="shared" si="4"/>
        <v>933.37931136769873</v>
      </c>
      <c r="O12" s="1454">
        <f t="shared" si="4"/>
        <v>944.65186442207244</v>
      </c>
      <c r="P12" s="1454">
        <f t="shared" si="4"/>
        <v>944.98157652343775</v>
      </c>
      <c r="Q12" s="1454">
        <f t="shared" si="4"/>
        <v>944.12510243861686</v>
      </c>
      <c r="R12" s="1454">
        <f t="shared" si="4"/>
        <v>956.4524121375797</v>
      </c>
      <c r="S12" s="1454">
        <f t="shared" si="4"/>
        <v>960.20104315786398</v>
      </c>
      <c r="T12" s="1454">
        <f t="shared" si="4"/>
        <v>975.82021980639047</v>
      </c>
      <c r="U12" s="1454">
        <f t="shared" si="4"/>
        <v>956.88426227938658</v>
      </c>
      <c r="V12" s="1454">
        <f t="shared" si="4"/>
        <v>1011.1524937623628</v>
      </c>
      <c r="W12" s="1454">
        <f t="shared" si="4"/>
        <v>1054.8932937933007</v>
      </c>
      <c r="X12" s="1454">
        <f t="shared" si="4"/>
        <v>1097.7440938242387</v>
      </c>
      <c r="Y12" s="1455">
        <f t="shared" si="4"/>
        <v>1146.4824938396571</v>
      </c>
      <c r="Z12" s="1455">
        <f t="shared" si="4"/>
        <v>1051.912572569038</v>
      </c>
      <c r="AA12" s="1455">
        <f t="shared" si="4"/>
        <v>957.80545245001599</v>
      </c>
      <c r="AB12" s="1455">
        <f t="shared" si="4"/>
        <v>867.45416244066496</v>
      </c>
      <c r="AC12" s="1455">
        <f t="shared" si="4"/>
        <v>780.88105867259014</v>
      </c>
      <c r="AD12" s="1455">
        <f t="shared" si="4"/>
        <v>698.1867437380148</v>
      </c>
      <c r="AE12" s="1455">
        <f t="shared" si="4"/>
        <v>619.88540866385813</v>
      </c>
      <c r="AF12" s="1455">
        <f t="shared" si="4"/>
        <v>545.48521855480624</v>
      </c>
      <c r="AG12" s="1455">
        <f t="shared" si="4"/>
        <v>475.58978896419899</v>
      </c>
      <c r="AH12" s="1455">
        <f t="shared" si="4"/>
        <v>409.53402497678212</v>
      </c>
      <c r="AI12" s="1455">
        <f t="shared" si="4"/>
        <v>347.54332892483933</v>
      </c>
      <c r="AJ12" s="1438"/>
    </row>
    <row r="13" spans="1:38">
      <c r="B13" s="1589"/>
      <c r="C13" s="1448"/>
      <c r="D13" s="1433"/>
      <c r="E13" s="1449"/>
      <c r="F13" s="1450"/>
      <c r="G13" s="1451"/>
      <c r="H13" s="1451"/>
      <c r="I13" s="1451"/>
      <c r="J13" s="1451"/>
      <c r="K13" s="1451"/>
      <c r="L13" s="1451"/>
      <c r="M13" s="1451"/>
      <c r="N13" s="1451"/>
      <c r="O13" s="1451"/>
      <c r="P13" s="1451"/>
      <c r="Q13" s="1451"/>
      <c r="R13" s="1451"/>
      <c r="S13" s="1451"/>
      <c r="T13" s="1451"/>
      <c r="U13" s="1451"/>
      <c r="V13" s="1451"/>
      <c r="W13" s="1451"/>
      <c r="X13" s="1451"/>
      <c r="Y13" s="1452"/>
      <c r="Z13" s="1452"/>
      <c r="AA13" s="1452"/>
      <c r="AB13" s="1452"/>
      <c r="AC13" s="1452"/>
      <c r="AD13" s="1452"/>
      <c r="AE13" s="1452"/>
      <c r="AF13" s="1452"/>
      <c r="AG13" s="1452"/>
      <c r="AH13" s="1452"/>
      <c r="AI13" s="1452"/>
      <c r="AJ13" s="1438"/>
    </row>
    <row r="14" spans="1:38">
      <c r="B14" s="1589"/>
      <c r="C14" s="1448"/>
      <c r="D14" s="1433" t="s">
        <v>655</v>
      </c>
      <c r="E14" s="1449"/>
      <c r="F14" s="1450">
        <f t="shared" ref="F14:R14" si="5">+F310</f>
        <v>21.350105682951142</v>
      </c>
      <c r="G14" s="1451">
        <f t="shared" si="5"/>
        <v>75.116602193419723</v>
      </c>
      <c r="H14" s="1451">
        <f t="shared" si="5"/>
        <v>75.563724825523408</v>
      </c>
      <c r="I14" s="1451">
        <f t="shared" si="5"/>
        <v>77.57577666999002</v>
      </c>
      <c r="J14" s="1451">
        <f t="shared" si="5"/>
        <v>87.859597208374851</v>
      </c>
      <c r="K14" s="1451">
        <f t="shared" si="5"/>
        <v>78.022899302093691</v>
      </c>
      <c r="L14" s="1451">
        <f t="shared" si="5"/>
        <v>90.095210368893291</v>
      </c>
      <c r="M14" s="1451">
        <f t="shared" si="5"/>
        <v>76.793312063808557</v>
      </c>
      <c r="N14" s="1451">
        <f t="shared" si="5"/>
        <v>81.301358709480439</v>
      </c>
      <c r="O14" s="1451">
        <f t="shared" si="5"/>
        <v>72.8</v>
      </c>
      <c r="P14" s="1451">
        <f t="shared" si="5"/>
        <v>73.8</v>
      </c>
      <c r="Q14" s="1451">
        <f t="shared" si="5"/>
        <v>89.2</v>
      </c>
      <c r="R14" s="1451">
        <f t="shared" si="5"/>
        <v>83.3</v>
      </c>
      <c r="S14" s="1451">
        <f t="shared" ref="S14:X14" si="6">+S310*S296/$R296</f>
        <v>97.672047129743802</v>
      </c>
      <c r="T14" s="1451">
        <f t="shared" si="6"/>
        <v>82.250007462614107</v>
      </c>
      <c r="U14" s="1451">
        <f t="shared" si="6"/>
        <v>126.39999999999999</v>
      </c>
      <c r="V14" s="1451">
        <f t="shared" si="6"/>
        <v>119.8</v>
      </c>
      <c r="W14" s="1451">
        <f t="shared" si="6"/>
        <v>124.9</v>
      </c>
      <c r="X14" s="1451">
        <f t="shared" si="6"/>
        <v>137.0325999844805</v>
      </c>
      <c r="Y14" s="1456">
        <f>+'4.3 DPCR4 basis'!K63*'4.1 RAV rollforward'!Y296/'4.1 RAV rollforward'!Y302</f>
        <v>0.57590869766723318</v>
      </c>
      <c r="Z14" s="1456"/>
      <c r="AA14" s="1456"/>
      <c r="AB14" s="1456"/>
      <c r="AC14" s="1456"/>
      <c r="AD14" s="1456"/>
      <c r="AE14" s="1456"/>
      <c r="AF14" s="1456"/>
      <c r="AG14" s="1456"/>
      <c r="AH14" s="1456"/>
      <c r="AI14" s="1456"/>
      <c r="AJ14" s="1438"/>
    </row>
    <row r="15" spans="1:38">
      <c r="B15" s="1589"/>
      <c r="C15" s="1448"/>
      <c r="D15" s="1433"/>
      <c r="E15" s="1449"/>
      <c r="F15" s="1450"/>
      <c r="G15" s="1451"/>
      <c r="H15" s="1451"/>
      <c r="I15" s="1451"/>
      <c r="J15" s="1451"/>
      <c r="K15" s="1451"/>
      <c r="L15" s="1451"/>
      <c r="M15" s="1451"/>
      <c r="N15" s="1451"/>
      <c r="O15" s="1451"/>
      <c r="P15" s="1451"/>
      <c r="Q15" s="1451"/>
      <c r="R15" s="1451"/>
      <c r="S15" s="1451"/>
      <c r="T15" s="1451"/>
      <c r="U15" s="1451"/>
      <c r="V15" s="1451"/>
      <c r="W15" s="1451"/>
      <c r="X15" s="1451"/>
      <c r="Y15" s="1452"/>
      <c r="Z15" s="1452"/>
      <c r="AA15" s="1452"/>
      <c r="AB15" s="1452"/>
      <c r="AC15" s="1452"/>
      <c r="AD15" s="1452"/>
      <c r="AE15" s="1452"/>
      <c r="AF15" s="1452"/>
      <c r="AG15" s="1452"/>
      <c r="AH15" s="1452"/>
      <c r="AI15" s="1452"/>
      <c r="AJ15" s="1438"/>
    </row>
    <row r="16" spans="1:38">
      <c r="B16" s="1589"/>
      <c r="C16" s="1448"/>
      <c r="D16" s="1433" t="s">
        <v>656</v>
      </c>
      <c r="E16" s="1449"/>
      <c r="F16" s="1450">
        <f t="shared" ref="F16:AI16" si="7">-F39</f>
        <v>-15.324166666666667</v>
      </c>
      <c r="G16" s="1451">
        <f t="shared" si="7"/>
        <v>-52.54</v>
      </c>
      <c r="H16" s="1451">
        <f t="shared" si="7"/>
        <v>-52.54</v>
      </c>
      <c r="I16" s="1451">
        <f t="shared" si="7"/>
        <v>-52.54</v>
      </c>
      <c r="J16" s="1451">
        <f t="shared" si="7"/>
        <v>-52.54</v>
      </c>
      <c r="K16" s="1451">
        <f t="shared" si="7"/>
        <v>-52.54</v>
      </c>
      <c r="L16" s="1451">
        <f t="shared" si="7"/>
        <v>-52.54</v>
      </c>
      <c r="M16" s="1451">
        <f t="shared" si="7"/>
        <v>-52.54</v>
      </c>
      <c r="N16" s="1451">
        <f t="shared" si="7"/>
        <v>-52.54</v>
      </c>
      <c r="O16" s="1451">
        <f t="shared" si="7"/>
        <v>-52.54</v>
      </c>
      <c r="P16" s="1451">
        <f t="shared" si="7"/>
        <v>-52.54</v>
      </c>
      <c r="Q16" s="1451">
        <f t="shared" si="7"/>
        <v>-52.54</v>
      </c>
      <c r="R16" s="1451">
        <f t="shared" si="7"/>
        <v>-52.54</v>
      </c>
      <c r="S16" s="1451">
        <f t="shared" si="7"/>
        <v>-52.54</v>
      </c>
      <c r="T16" s="1451">
        <f t="shared" si="7"/>
        <v>-52.54</v>
      </c>
      <c r="U16" s="1451">
        <f t="shared" si="7"/>
        <v>-37.215833333333336</v>
      </c>
      <c r="V16" s="1451">
        <f t="shared" si="7"/>
        <v>0</v>
      </c>
      <c r="W16" s="1451">
        <f t="shared" si="7"/>
        <v>0</v>
      </c>
      <c r="X16" s="1451">
        <f t="shared" si="7"/>
        <v>0</v>
      </c>
      <c r="Y16" s="1452">
        <f t="shared" si="7"/>
        <v>0</v>
      </c>
      <c r="Z16" s="1452">
        <f t="shared" si="7"/>
        <v>0</v>
      </c>
      <c r="AA16" s="1452">
        <f t="shared" si="7"/>
        <v>0</v>
      </c>
      <c r="AB16" s="1452">
        <f t="shared" si="7"/>
        <v>0</v>
      </c>
      <c r="AC16" s="1452">
        <f t="shared" si="7"/>
        <v>0</v>
      </c>
      <c r="AD16" s="1452">
        <f t="shared" si="7"/>
        <v>0</v>
      </c>
      <c r="AE16" s="1452">
        <f t="shared" si="7"/>
        <v>0</v>
      </c>
      <c r="AF16" s="1452">
        <f t="shared" si="7"/>
        <v>0</v>
      </c>
      <c r="AG16" s="1452">
        <f t="shared" si="7"/>
        <v>0</v>
      </c>
      <c r="AH16" s="1452">
        <f t="shared" si="7"/>
        <v>0</v>
      </c>
      <c r="AI16" s="1452">
        <f t="shared" si="7"/>
        <v>0</v>
      </c>
      <c r="AJ16" s="1438"/>
    </row>
    <row r="17" spans="2:37">
      <c r="B17" s="1589"/>
      <c r="C17" s="1448"/>
      <c r="D17" s="1433" t="str">
        <f>"Depreciation on post-vesting assets ("&amp;+C109&amp;")"</f>
        <v>Depreciation on post-vesting assets (33.3 year)</v>
      </c>
      <c r="E17" s="1449"/>
      <c r="F17" s="1450">
        <f t="shared" ref="F17:AI17" si="8">IF(F16&lt;0,-F109,0)</f>
        <v>0</v>
      </c>
      <c r="G17" s="1451">
        <f t="shared" si="8"/>
        <v>-0.64114431480333767</v>
      </c>
      <c r="H17" s="1451">
        <f t="shared" si="8"/>
        <v>-2.8968981344255518</v>
      </c>
      <c r="I17" s="1451">
        <f t="shared" si="8"/>
        <v>-5.166079060116946</v>
      </c>
      <c r="J17" s="1451">
        <f t="shared" si="8"/>
        <v>-7.4956819631196492</v>
      </c>
      <c r="K17" s="1451">
        <f t="shared" si="8"/>
        <v>-10.13410830571349</v>
      </c>
      <c r="L17" s="1451">
        <f t="shared" si="8"/>
        <v>-12.477138314785373</v>
      </c>
      <c r="M17" s="1451">
        <f t="shared" si="8"/>
        <v>-15.182700187725111</v>
      </c>
      <c r="N17" s="1451">
        <f t="shared" si="8"/>
        <v>-17.488805655106749</v>
      </c>
      <c r="O17" s="1451">
        <f t="shared" si="8"/>
        <v>-19.930287898634688</v>
      </c>
      <c r="P17" s="1451">
        <f t="shared" si="8"/>
        <v>-22.116474084820876</v>
      </c>
      <c r="Q17" s="1451">
        <f t="shared" si="8"/>
        <v>-24.332690301037093</v>
      </c>
      <c r="R17" s="1451">
        <f t="shared" si="8"/>
        <v>-27.011368979715773</v>
      </c>
      <c r="S17" s="1451">
        <f t="shared" si="8"/>
        <v>-29.512870481217274</v>
      </c>
      <c r="T17" s="1451">
        <f t="shared" si="8"/>
        <v>-32.445964989617991</v>
      </c>
      <c r="U17" s="1451">
        <f t="shared" si="8"/>
        <v>-34.915935183690486</v>
      </c>
      <c r="V17" s="1451">
        <f t="shared" si="8"/>
        <v>0</v>
      </c>
      <c r="W17" s="1451">
        <f t="shared" si="8"/>
        <v>0</v>
      </c>
      <c r="X17" s="1451">
        <f t="shared" si="8"/>
        <v>0</v>
      </c>
      <c r="Y17" s="1452">
        <f t="shared" si="8"/>
        <v>0</v>
      </c>
      <c r="Z17" s="1452">
        <f t="shared" si="8"/>
        <v>0</v>
      </c>
      <c r="AA17" s="1452">
        <f t="shared" si="8"/>
        <v>0</v>
      </c>
      <c r="AB17" s="1452">
        <f t="shared" si="8"/>
        <v>0</v>
      </c>
      <c r="AC17" s="1452">
        <f t="shared" si="8"/>
        <v>0</v>
      </c>
      <c r="AD17" s="1452">
        <f t="shared" si="8"/>
        <v>0</v>
      </c>
      <c r="AE17" s="1452">
        <f t="shared" si="8"/>
        <v>0</v>
      </c>
      <c r="AF17" s="1452">
        <f t="shared" si="8"/>
        <v>0</v>
      </c>
      <c r="AG17" s="1452">
        <f t="shared" si="8"/>
        <v>0</v>
      </c>
      <c r="AH17" s="1452">
        <f t="shared" si="8"/>
        <v>0</v>
      </c>
      <c r="AI17" s="1452">
        <f t="shared" si="8"/>
        <v>0</v>
      </c>
      <c r="AJ17" s="1438"/>
    </row>
    <row r="18" spans="2:37">
      <c r="B18" s="1589"/>
      <c r="C18" s="1448"/>
      <c r="D18" s="1433" t="str">
        <f>"Depreciation on post-vesting assets ("&amp;+C175&amp;")"</f>
        <v>Depreciation on post-vesting assets (20 year)</v>
      </c>
      <c r="E18" s="1449"/>
      <c r="F18" s="1450">
        <f t="shared" ref="F18:AI18" si="9">IF(F16&lt;0,0,-F175)</f>
        <v>0</v>
      </c>
      <c r="G18" s="1451">
        <f t="shared" si="9"/>
        <v>0</v>
      </c>
      <c r="H18" s="1451">
        <f t="shared" si="9"/>
        <v>0</v>
      </c>
      <c r="I18" s="1451">
        <f t="shared" si="9"/>
        <v>0</v>
      </c>
      <c r="J18" s="1451">
        <f t="shared" si="9"/>
        <v>0</v>
      </c>
      <c r="K18" s="1451">
        <f t="shared" si="9"/>
        <v>0</v>
      </c>
      <c r="L18" s="1451">
        <f t="shared" si="9"/>
        <v>0</v>
      </c>
      <c r="M18" s="1451">
        <f t="shared" si="9"/>
        <v>0</v>
      </c>
      <c r="N18" s="1451">
        <f t="shared" si="9"/>
        <v>0</v>
      </c>
      <c r="O18" s="1451">
        <f t="shared" si="9"/>
        <v>0</v>
      </c>
      <c r="P18" s="1451">
        <f t="shared" si="9"/>
        <v>0</v>
      </c>
      <c r="Q18" s="1451">
        <f t="shared" si="9"/>
        <v>0</v>
      </c>
      <c r="R18" s="1451">
        <f t="shared" si="9"/>
        <v>0</v>
      </c>
      <c r="S18" s="1451">
        <f t="shared" si="9"/>
        <v>0</v>
      </c>
      <c r="T18" s="1451">
        <f t="shared" si="9"/>
        <v>0</v>
      </c>
      <c r="U18" s="1451">
        <f t="shared" si="9"/>
        <v>0</v>
      </c>
      <c r="V18" s="1451">
        <f t="shared" si="9"/>
        <v>-64.455032080844646</v>
      </c>
      <c r="W18" s="1451">
        <f t="shared" si="9"/>
        <v>-70.445032080844641</v>
      </c>
      <c r="X18" s="1451">
        <f t="shared" si="9"/>
        <v>-76.690032080844645</v>
      </c>
      <c r="Y18" s="1452">
        <f t="shared" si="9"/>
        <v>-83.541662080068676</v>
      </c>
      <c r="Z18" s="1452">
        <f t="shared" si="9"/>
        <v>-82.502952230804496</v>
      </c>
      <c r="AA18" s="1452">
        <f t="shared" si="9"/>
        <v>-78.747122121133501</v>
      </c>
      <c r="AB18" s="1452">
        <f t="shared" si="9"/>
        <v>-74.968935879857341</v>
      </c>
      <c r="AC18" s="1452">
        <f t="shared" si="9"/>
        <v>-71.090147046357842</v>
      </c>
      <c r="AD18" s="1452">
        <f t="shared" si="9"/>
        <v>-66.697167185939094</v>
      </c>
      <c r="AE18" s="1452">
        <f t="shared" si="9"/>
        <v>-62.796022220834402</v>
      </c>
      <c r="AF18" s="1452">
        <f t="shared" si="9"/>
        <v>-58.291261702389733</v>
      </c>
      <c r="AG18" s="1452">
        <f t="shared" si="9"/>
        <v>-54.451596099199307</v>
      </c>
      <c r="AH18" s="1452">
        <f t="shared" si="9"/>
        <v>-50.386528163725281</v>
      </c>
      <c r="AI18" s="1452">
        <f t="shared" si="9"/>
        <v>-46.746528163725287</v>
      </c>
      <c r="AJ18" s="1438"/>
    </row>
    <row r="19" spans="2:37">
      <c r="B19" s="1589"/>
      <c r="C19" s="1448"/>
      <c r="D19" s="1433" t="s">
        <v>811</v>
      </c>
      <c r="E19" s="1449"/>
      <c r="F19" s="1450">
        <f t="shared" ref="F19:AI19" si="10">-F289</f>
        <v>0</v>
      </c>
      <c r="G19" s="1451">
        <f t="shared" si="10"/>
        <v>0</v>
      </c>
      <c r="H19" s="1451">
        <f t="shared" si="10"/>
        <v>0</v>
      </c>
      <c r="I19" s="1451">
        <f t="shared" si="10"/>
        <v>0</v>
      </c>
      <c r="J19" s="1451">
        <f t="shared" si="10"/>
        <v>0</v>
      </c>
      <c r="K19" s="1451">
        <f t="shared" si="10"/>
        <v>0</v>
      </c>
      <c r="L19" s="1451">
        <f t="shared" si="10"/>
        <v>0</v>
      </c>
      <c r="M19" s="1451">
        <f t="shared" si="10"/>
        <v>0</v>
      </c>
      <c r="N19" s="1451">
        <f t="shared" si="10"/>
        <v>0</v>
      </c>
      <c r="O19" s="1451">
        <f t="shared" si="10"/>
        <v>0</v>
      </c>
      <c r="P19" s="1451">
        <f t="shared" si="10"/>
        <v>0</v>
      </c>
      <c r="Q19" s="1451">
        <f t="shared" si="10"/>
        <v>0</v>
      </c>
      <c r="R19" s="1451">
        <f t="shared" si="10"/>
        <v>0</v>
      </c>
      <c r="S19" s="1451">
        <f t="shared" si="10"/>
        <v>0</v>
      </c>
      <c r="T19" s="1451">
        <f t="shared" si="10"/>
        <v>0</v>
      </c>
      <c r="U19" s="1451">
        <f t="shared" si="10"/>
        <v>0</v>
      </c>
      <c r="V19" s="1451">
        <f t="shared" si="10"/>
        <v>-11.604167888217527</v>
      </c>
      <c r="W19" s="1451">
        <f t="shared" si="10"/>
        <v>-11.604167888217527</v>
      </c>
      <c r="X19" s="1451">
        <f t="shared" si="10"/>
        <v>-11.604167888217527</v>
      </c>
      <c r="Y19" s="1452">
        <f t="shared" si="10"/>
        <v>-11.604167888217527</v>
      </c>
      <c r="Z19" s="1452">
        <f t="shared" si="10"/>
        <v>-11.604167888217527</v>
      </c>
      <c r="AA19" s="1452">
        <f t="shared" si="10"/>
        <v>-11.604167888217527</v>
      </c>
      <c r="AB19" s="1452">
        <f t="shared" si="10"/>
        <v>-11.604167888217527</v>
      </c>
      <c r="AC19" s="1452">
        <f t="shared" si="10"/>
        <v>-11.604167888217527</v>
      </c>
      <c r="AD19" s="1452">
        <f t="shared" si="10"/>
        <v>-11.604167888217527</v>
      </c>
      <c r="AE19" s="1452">
        <f t="shared" si="10"/>
        <v>-11.604167888217527</v>
      </c>
      <c r="AF19" s="1452">
        <f t="shared" si="10"/>
        <v>-11.604167888217527</v>
      </c>
      <c r="AG19" s="1452">
        <f t="shared" si="10"/>
        <v>-11.604167888217527</v>
      </c>
      <c r="AH19" s="1452">
        <f t="shared" si="10"/>
        <v>-11.604167888217527</v>
      </c>
      <c r="AI19" s="1452">
        <f t="shared" si="10"/>
        <v>-11.604167888217527</v>
      </c>
      <c r="AJ19" s="1438"/>
    </row>
    <row r="20" spans="2:37">
      <c r="B20" s="1589"/>
      <c r="C20" s="1448"/>
      <c r="D20" s="1433" t="s">
        <v>47</v>
      </c>
      <c r="E20" s="1449"/>
      <c r="F20" s="1453">
        <f t="shared" ref="F20:AI20" si="11">SUM(F16:F19)</f>
        <v>-15.324166666666667</v>
      </c>
      <c r="G20" s="1454">
        <f t="shared" si="11"/>
        <v>-53.181144314803333</v>
      </c>
      <c r="H20" s="1454">
        <f t="shared" si="11"/>
        <v>-55.436898134425547</v>
      </c>
      <c r="I20" s="1454">
        <f t="shared" si="11"/>
        <v>-57.706079060116949</v>
      </c>
      <c r="J20" s="1454">
        <f t="shared" si="11"/>
        <v>-60.03568196311965</v>
      </c>
      <c r="K20" s="1454">
        <f t="shared" si="11"/>
        <v>-62.674108305713489</v>
      </c>
      <c r="L20" s="1454">
        <f t="shared" si="11"/>
        <v>-65.01713831478537</v>
      </c>
      <c r="M20" s="1454">
        <f t="shared" si="11"/>
        <v>-67.72270018772511</v>
      </c>
      <c r="N20" s="1454">
        <f t="shared" si="11"/>
        <v>-70.028805655106751</v>
      </c>
      <c r="O20" s="1454">
        <f t="shared" si="11"/>
        <v>-72.470287898634695</v>
      </c>
      <c r="P20" s="1454">
        <f t="shared" si="11"/>
        <v>-74.656474084820871</v>
      </c>
      <c r="Q20" s="1454">
        <f t="shared" si="11"/>
        <v>-76.872690301037096</v>
      </c>
      <c r="R20" s="1454">
        <f t="shared" si="11"/>
        <v>-79.551368979715775</v>
      </c>
      <c r="S20" s="1454">
        <f t="shared" si="11"/>
        <v>-82.052870481217269</v>
      </c>
      <c r="T20" s="1454">
        <f t="shared" si="11"/>
        <v>-84.985964989617997</v>
      </c>
      <c r="U20" s="1454">
        <f t="shared" si="11"/>
        <v>-72.131768517023829</v>
      </c>
      <c r="V20" s="1454">
        <f t="shared" si="11"/>
        <v>-76.059199969062178</v>
      </c>
      <c r="W20" s="1454">
        <f t="shared" si="11"/>
        <v>-82.049199969062172</v>
      </c>
      <c r="X20" s="1454">
        <f t="shared" si="11"/>
        <v>-88.294199969062177</v>
      </c>
      <c r="Y20" s="1455">
        <f t="shared" si="11"/>
        <v>-95.145829968286208</v>
      </c>
      <c r="Z20" s="1455">
        <f t="shared" si="11"/>
        <v>-94.107120119022028</v>
      </c>
      <c r="AA20" s="1455">
        <f t="shared" si="11"/>
        <v>-90.351290009351032</v>
      </c>
      <c r="AB20" s="1455">
        <f t="shared" si="11"/>
        <v>-86.573103768074873</v>
      </c>
      <c r="AC20" s="1455">
        <f t="shared" si="11"/>
        <v>-82.694314934575374</v>
      </c>
      <c r="AD20" s="1455">
        <f t="shared" si="11"/>
        <v>-78.301335074156626</v>
      </c>
      <c r="AE20" s="1455">
        <f t="shared" si="11"/>
        <v>-74.400190109051934</v>
      </c>
      <c r="AF20" s="1455">
        <f t="shared" si="11"/>
        <v>-69.895429590607264</v>
      </c>
      <c r="AG20" s="1455">
        <f t="shared" si="11"/>
        <v>-66.055763987416839</v>
      </c>
      <c r="AH20" s="1455">
        <f t="shared" si="11"/>
        <v>-61.990696051942805</v>
      </c>
      <c r="AI20" s="1455">
        <f t="shared" si="11"/>
        <v>-58.350696051942812</v>
      </c>
      <c r="AJ20" s="1438"/>
    </row>
    <row r="21" spans="2:37">
      <c r="B21" s="1589"/>
      <c r="C21" s="1448"/>
      <c r="D21" s="1433" t="s">
        <v>373</v>
      </c>
      <c r="E21" s="1449"/>
      <c r="F21" s="1450"/>
      <c r="G21" s="1451"/>
      <c r="H21" s="1451"/>
      <c r="I21" s="1451"/>
      <c r="J21" s="1451"/>
      <c r="K21" s="1451"/>
      <c r="L21" s="1451"/>
      <c r="M21" s="1451"/>
      <c r="N21" s="1451"/>
      <c r="O21" s="1451"/>
      <c r="P21" s="1451"/>
      <c r="Q21" s="1451"/>
      <c r="R21" s="1457"/>
      <c r="S21" s="1451"/>
      <c r="T21" s="1451">
        <f>+T315*R302/T302</f>
        <v>-16.2</v>
      </c>
      <c r="U21" s="1451"/>
      <c r="V21" s="1451"/>
      <c r="W21" s="1451"/>
      <c r="X21" s="1451"/>
      <c r="Y21" s="1452"/>
      <c r="Z21" s="1452"/>
      <c r="AA21" s="1452"/>
      <c r="AB21" s="1452"/>
      <c r="AC21" s="1452"/>
      <c r="AD21" s="1452"/>
      <c r="AE21" s="1452"/>
      <c r="AF21" s="1452"/>
      <c r="AG21" s="1452"/>
      <c r="AH21" s="1452"/>
      <c r="AI21" s="1452"/>
      <c r="AJ21" s="1438"/>
    </row>
    <row r="22" spans="2:37">
      <c r="B22" s="1589"/>
      <c r="C22" s="1448" t="s">
        <v>49</v>
      </c>
      <c r="D22" s="1433" t="s">
        <v>453</v>
      </c>
      <c r="E22" s="1449"/>
      <c r="F22" s="1450" t="str">
        <f t="shared" ref="F22:R22" si="12">IF(F7=2003,F24," ")</f>
        <v xml:space="preserve"> </v>
      </c>
      <c r="G22" s="1451" t="str">
        <f t="shared" si="12"/>
        <v xml:space="preserve"> </v>
      </c>
      <c r="H22" s="1451" t="str">
        <f t="shared" si="12"/>
        <v xml:space="preserve"> </v>
      </c>
      <c r="I22" s="1451" t="str">
        <f t="shared" si="12"/>
        <v xml:space="preserve"> </v>
      </c>
      <c r="J22" s="1451" t="str">
        <f t="shared" si="12"/>
        <v xml:space="preserve"> </v>
      </c>
      <c r="K22" s="1451" t="str">
        <f t="shared" si="12"/>
        <v xml:space="preserve"> </v>
      </c>
      <c r="L22" s="1451" t="str">
        <f t="shared" si="12"/>
        <v xml:space="preserve"> </v>
      </c>
      <c r="M22" s="1451" t="str">
        <f t="shared" si="12"/>
        <v xml:space="preserve"> </v>
      </c>
      <c r="N22" s="1451" t="str">
        <f t="shared" si="12"/>
        <v xml:space="preserve"> </v>
      </c>
      <c r="O22" s="1451" t="str">
        <f t="shared" si="12"/>
        <v xml:space="preserve"> </v>
      </c>
      <c r="P22" s="1451" t="str">
        <f t="shared" si="12"/>
        <v xml:space="preserve"> </v>
      </c>
      <c r="Q22" s="1451" t="str">
        <f t="shared" si="12"/>
        <v xml:space="preserve"> </v>
      </c>
      <c r="R22" s="1451">
        <f t="shared" si="12"/>
        <v>960.20104315786398</v>
      </c>
      <c r="S22" s="1454">
        <f>+S12+S14+S20</f>
        <v>975.82021980639047</v>
      </c>
      <c r="T22" s="1454">
        <f>+T12+T14+T20+T21</f>
        <v>956.88426227938658</v>
      </c>
      <c r="U22" s="1454">
        <f t="shared" ref="U22:AI22" si="13">+U12+U14+U20</f>
        <v>1011.1524937623628</v>
      </c>
      <c r="V22" s="1454">
        <f t="shared" si="13"/>
        <v>1054.8932937933007</v>
      </c>
      <c r="W22" s="1454">
        <f t="shared" si="13"/>
        <v>1097.7440938242387</v>
      </c>
      <c r="X22" s="1454">
        <f t="shared" si="13"/>
        <v>1146.4824938396571</v>
      </c>
      <c r="Y22" s="1455">
        <f t="shared" si="13"/>
        <v>1051.912572569038</v>
      </c>
      <c r="Z22" s="1455">
        <f t="shared" si="13"/>
        <v>957.80545245001599</v>
      </c>
      <c r="AA22" s="1455">
        <f t="shared" si="13"/>
        <v>867.45416244066496</v>
      </c>
      <c r="AB22" s="1455">
        <f t="shared" si="13"/>
        <v>780.88105867259014</v>
      </c>
      <c r="AC22" s="1455">
        <f t="shared" si="13"/>
        <v>698.1867437380148</v>
      </c>
      <c r="AD22" s="1455">
        <f t="shared" si="13"/>
        <v>619.88540866385813</v>
      </c>
      <c r="AE22" s="1455">
        <f t="shared" si="13"/>
        <v>545.48521855480624</v>
      </c>
      <c r="AF22" s="1455">
        <f t="shared" si="13"/>
        <v>475.58978896419899</v>
      </c>
      <c r="AG22" s="1455">
        <f t="shared" si="13"/>
        <v>409.53402497678212</v>
      </c>
      <c r="AH22" s="1455">
        <f t="shared" si="13"/>
        <v>347.54332892483933</v>
      </c>
      <c r="AI22" s="1455">
        <f t="shared" si="13"/>
        <v>289.19263287289652</v>
      </c>
      <c r="AJ22" s="1438"/>
    </row>
    <row r="23" spans="2:37">
      <c r="B23" s="1589"/>
      <c r="C23" s="1448"/>
      <c r="D23" s="1433"/>
      <c r="E23" s="1449"/>
      <c r="F23" s="1450"/>
      <c r="G23" s="1451"/>
      <c r="H23" s="1451"/>
      <c r="I23" s="1451"/>
      <c r="J23" s="1451"/>
      <c r="K23" s="1451"/>
      <c r="L23" s="1451"/>
      <c r="M23" s="1451"/>
      <c r="N23" s="1451"/>
      <c r="O23" s="1451"/>
      <c r="P23" s="1451"/>
      <c r="Q23" s="1451"/>
      <c r="R23" s="1451"/>
      <c r="S23" s="1451"/>
      <c r="T23" s="1451"/>
      <c r="U23" s="1451"/>
      <c r="V23" s="1451"/>
      <c r="W23" s="1451"/>
      <c r="X23" s="1451"/>
      <c r="Y23" s="1452"/>
      <c r="Z23" s="1452"/>
      <c r="AA23" s="1452"/>
      <c r="AB23" s="1452"/>
      <c r="AC23" s="1452"/>
      <c r="AD23" s="1452"/>
      <c r="AE23" s="1452"/>
      <c r="AF23" s="1452"/>
      <c r="AG23" s="1452"/>
      <c r="AH23" s="1452"/>
      <c r="AI23" s="1452"/>
      <c r="AJ23" s="1438"/>
    </row>
    <row r="24" spans="2:37">
      <c r="B24" s="1589"/>
      <c r="C24" s="1448"/>
      <c r="D24" s="1433" t="s">
        <v>259</v>
      </c>
      <c r="E24" s="1449"/>
      <c r="F24" s="1458">
        <f t="shared" ref="F24:R24" si="14">+F12+F14+F20</f>
        <v>794.12593901628452</v>
      </c>
      <c r="G24" s="1459">
        <f t="shared" si="14"/>
        <v>816.06139689490089</v>
      </c>
      <c r="H24" s="1459">
        <f t="shared" si="14"/>
        <v>836.1882235859988</v>
      </c>
      <c r="I24" s="1459">
        <f t="shared" si="14"/>
        <v>856.05792119587181</v>
      </c>
      <c r="J24" s="1459">
        <f t="shared" si="14"/>
        <v>883.88183644112712</v>
      </c>
      <c r="K24" s="1459">
        <f t="shared" si="14"/>
        <v>899.23062743750734</v>
      </c>
      <c r="L24" s="1459">
        <f t="shared" si="14"/>
        <v>924.30869949161524</v>
      </c>
      <c r="M24" s="1459">
        <f t="shared" si="14"/>
        <v>933.37931136769873</v>
      </c>
      <c r="N24" s="1459">
        <f t="shared" si="14"/>
        <v>944.65186442207244</v>
      </c>
      <c r="O24" s="1459">
        <f t="shared" si="14"/>
        <v>944.98157652343775</v>
      </c>
      <c r="P24" s="1459">
        <f t="shared" si="14"/>
        <v>944.12510243861686</v>
      </c>
      <c r="Q24" s="1459">
        <f t="shared" si="14"/>
        <v>956.4524121375797</v>
      </c>
      <c r="R24" s="1459">
        <f t="shared" si="14"/>
        <v>960.20104315786398</v>
      </c>
      <c r="S24" s="1459">
        <f t="shared" ref="S24:AI24" si="15">+S22*S302/$R302</f>
        <v>1003.0746047374117</v>
      </c>
      <c r="T24" s="1459">
        <f t="shared" si="15"/>
        <v>1014.2001833507021</v>
      </c>
      <c r="U24" s="1459">
        <f t="shared" si="15"/>
        <v>1099.9619141333535</v>
      </c>
      <c r="V24" s="1459">
        <f t="shared" si="15"/>
        <v>1190.3803211230727</v>
      </c>
      <c r="W24" s="1459">
        <f t="shared" si="15"/>
        <v>1289.9063565504007</v>
      </c>
      <c r="X24" s="1459">
        <f t="shared" si="15"/>
        <v>1387.1645725148082</v>
      </c>
      <c r="Y24" s="1459">
        <f t="shared" si="15"/>
        <v>1278.5686407948501</v>
      </c>
      <c r="Z24" s="1459">
        <f t="shared" si="15"/>
        <v>1170.3285110622219</v>
      </c>
      <c r="AA24" s="1459">
        <f t="shared" si="15"/>
        <v>1086.4278274264805</v>
      </c>
      <c r="AB24" s="1459">
        <f t="shared" si="15"/>
        <v>1002.4508757982197</v>
      </c>
      <c r="AC24" s="1459">
        <f t="shared" si="15"/>
        <v>918.69991285054789</v>
      </c>
      <c r="AD24" s="1459">
        <f t="shared" si="15"/>
        <v>836.05982629307596</v>
      </c>
      <c r="AE24" s="1459">
        <f t="shared" si="15"/>
        <v>754.10669046836358</v>
      </c>
      <c r="AF24" s="1459">
        <f t="shared" si="15"/>
        <v>673.91666229689633</v>
      </c>
      <c r="AG24" s="1459">
        <f t="shared" si="15"/>
        <v>594.82269143271321</v>
      </c>
      <c r="AH24" s="1459">
        <f t="shared" si="15"/>
        <v>517.40468882917514</v>
      </c>
      <c r="AI24" s="1459">
        <f t="shared" si="15"/>
        <v>441.29854341713309</v>
      </c>
      <c r="AJ24" s="1460">
        <f>+AJ12+AJ14+AJ20</f>
        <v>0</v>
      </c>
      <c r="AK24" s="1461"/>
    </row>
    <row r="25" spans="2:37">
      <c r="B25" s="1590"/>
      <c r="C25" s="1462"/>
      <c r="D25" s="1462"/>
      <c r="E25" s="1463"/>
      <c r="F25" s="1463"/>
      <c r="G25" s="1463"/>
      <c r="H25" s="1463"/>
      <c r="I25" s="1463"/>
      <c r="J25" s="1463"/>
      <c r="K25" s="1463"/>
      <c r="L25" s="1463"/>
      <c r="M25" s="1463"/>
      <c r="N25" s="1463"/>
      <c r="O25" s="1463"/>
      <c r="P25" s="1463"/>
      <c r="Q25" s="1463"/>
      <c r="R25" s="1463"/>
      <c r="S25" s="1463"/>
      <c r="T25" s="1463"/>
      <c r="U25" s="1463"/>
      <c r="V25" s="1463"/>
      <c r="W25" s="1463"/>
      <c r="X25" s="1463"/>
      <c r="Y25" s="1463"/>
      <c r="Z25" s="1463"/>
      <c r="AA25" s="1463"/>
      <c r="AB25" s="1463"/>
      <c r="AC25" s="1463"/>
      <c r="AD25" s="1463"/>
      <c r="AE25" s="1463"/>
      <c r="AF25" s="1463"/>
      <c r="AG25" s="1463"/>
      <c r="AH25" s="1463"/>
      <c r="AI25" s="1463"/>
      <c r="AJ25" s="1464"/>
    </row>
    <row r="28" spans="2:37" ht="15">
      <c r="B28" s="1587" t="s">
        <v>308</v>
      </c>
    </row>
    <row r="29" spans="2:37">
      <c r="B29" s="1591"/>
      <c r="C29" s="1426"/>
      <c r="D29" s="1426" t="s">
        <v>652</v>
      </c>
      <c r="E29" s="1430" t="s">
        <v>260</v>
      </c>
      <c r="F29" s="1465">
        <v>1991</v>
      </c>
      <c r="G29" s="1466">
        <f t="shared" ref="G29:AI29" si="16">+F29+1</f>
        <v>1992</v>
      </c>
      <c r="H29" s="1466">
        <f t="shared" si="16"/>
        <v>1993</v>
      </c>
      <c r="I29" s="1466">
        <f t="shared" si="16"/>
        <v>1994</v>
      </c>
      <c r="J29" s="1466">
        <f t="shared" si="16"/>
        <v>1995</v>
      </c>
      <c r="K29" s="1466">
        <f t="shared" si="16"/>
        <v>1996</v>
      </c>
      <c r="L29" s="1466">
        <f t="shared" si="16"/>
        <v>1997</v>
      </c>
      <c r="M29" s="1466">
        <f t="shared" si="16"/>
        <v>1998</v>
      </c>
      <c r="N29" s="1466">
        <f t="shared" si="16"/>
        <v>1999</v>
      </c>
      <c r="O29" s="1466">
        <f t="shared" si="16"/>
        <v>2000</v>
      </c>
      <c r="P29" s="1466">
        <f t="shared" si="16"/>
        <v>2001</v>
      </c>
      <c r="Q29" s="1466">
        <f t="shared" si="16"/>
        <v>2002</v>
      </c>
      <c r="R29" s="1466">
        <f t="shared" si="16"/>
        <v>2003</v>
      </c>
      <c r="S29" s="1467">
        <f t="shared" si="16"/>
        <v>2004</v>
      </c>
      <c r="T29" s="1467">
        <f t="shared" si="16"/>
        <v>2005</v>
      </c>
      <c r="U29" s="1467">
        <f t="shared" si="16"/>
        <v>2006</v>
      </c>
      <c r="V29" s="1467">
        <f t="shared" si="16"/>
        <v>2007</v>
      </c>
      <c r="W29" s="1467">
        <f t="shared" si="16"/>
        <v>2008</v>
      </c>
      <c r="X29" s="1467">
        <f t="shared" si="16"/>
        <v>2009</v>
      </c>
      <c r="Y29" s="1467">
        <f t="shared" si="16"/>
        <v>2010</v>
      </c>
      <c r="Z29" s="1467">
        <f t="shared" si="16"/>
        <v>2011</v>
      </c>
      <c r="AA29" s="1467">
        <f t="shared" si="16"/>
        <v>2012</v>
      </c>
      <c r="AB29" s="1467">
        <f t="shared" si="16"/>
        <v>2013</v>
      </c>
      <c r="AC29" s="1467">
        <f t="shared" si="16"/>
        <v>2014</v>
      </c>
      <c r="AD29" s="1467">
        <f t="shared" si="16"/>
        <v>2015</v>
      </c>
      <c r="AE29" s="1467">
        <f t="shared" si="16"/>
        <v>2016</v>
      </c>
      <c r="AF29" s="1467">
        <f t="shared" si="16"/>
        <v>2017</v>
      </c>
      <c r="AG29" s="1467">
        <f t="shared" si="16"/>
        <v>2018</v>
      </c>
      <c r="AH29" s="1467">
        <f t="shared" si="16"/>
        <v>2019</v>
      </c>
      <c r="AI29" s="1467">
        <f t="shared" si="16"/>
        <v>2020</v>
      </c>
      <c r="AJ29" s="1432"/>
    </row>
    <row r="30" spans="2:37">
      <c r="B30" s="1589"/>
      <c r="C30" s="1433"/>
      <c r="D30" s="1439"/>
      <c r="E30" s="1439"/>
      <c r="F30" s="1440" t="s">
        <v>258</v>
      </c>
      <c r="G30" s="1441"/>
      <c r="H30" s="1441"/>
      <c r="I30" s="1441"/>
      <c r="J30" s="1441"/>
      <c r="K30" s="1441"/>
      <c r="L30" s="1441"/>
      <c r="M30" s="1441"/>
      <c r="N30" s="1441"/>
      <c r="O30" s="1441"/>
      <c r="P30" s="1441"/>
      <c r="Q30" s="1441"/>
      <c r="R30" s="1442"/>
      <c r="S30" s="1468" t="s">
        <v>452</v>
      </c>
      <c r="T30" s="1469"/>
      <c r="U30" s="1469"/>
      <c r="V30" s="1469"/>
      <c r="W30" s="1469"/>
      <c r="X30" s="1469"/>
      <c r="Y30" s="1469"/>
      <c r="Z30" s="1469"/>
      <c r="AA30" s="1469"/>
      <c r="AB30" s="1469"/>
      <c r="AC30" s="1469"/>
      <c r="AD30" s="1469"/>
      <c r="AE30" s="1469"/>
      <c r="AF30" s="1469"/>
      <c r="AG30" s="1469"/>
      <c r="AH30" s="1469"/>
      <c r="AI30" s="1469"/>
      <c r="AJ30" s="1438"/>
    </row>
    <row r="31" spans="2:37" ht="15">
      <c r="B31" s="1589"/>
      <c r="C31" s="1433"/>
      <c r="D31" s="1433" t="s">
        <v>455</v>
      </c>
      <c r="E31" s="1470">
        <f>+E311</f>
        <v>15</v>
      </c>
      <c r="F31" s="1471">
        <f t="shared" ref="F31:AI31" si="17">IF(F29-$D32&lt;($E31+2),F29-$D32,0)</f>
        <v>1</v>
      </c>
      <c r="G31" s="1471">
        <f t="shared" si="17"/>
        <v>2</v>
      </c>
      <c r="H31" s="1471">
        <f t="shared" si="17"/>
        <v>3</v>
      </c>
      <c r="I31" s="1471">
        <f t="shared" si="17"/>
        <v>4</v>
      </c>
      <c r="J31" s="1471">
        <f t="shared" si="17"/>
        <v>5</v>
      </c>
      <c r="K31" s="1471">
        <f t="shared" si="17"/>
        <v>6</v>
      </c>
      <c r="L31" s="1471">
        <f t="shared" si="17"/>
        <v>7</v>
      </c>
      <c r="M31" s="1471">
        <f t="shared" si="17"/>
        <v>8</v>
      </c>
      <c r="N31" s="1471">
        <f t="shared" si="17"/>
        <v>9</v>
      </c>
      <c r="O31" s="1471">
        <f t="shared" si="17"/>
        <v>10</v>
      </c>
      <c r="P31" s="1471">
        <f t="shared" si="17"/>
        <v>11</v>
      </c>
      <c r="Q31" s="1471">
        <f t="shared" si="17"/>
        <v>12</v>
      </c>
      <c r="R31" s="1471">
        <f t="shared" si="17"/>
        <v>13</v>
      </c>
      <c r="S31" s="1471">
        <f t="shared" si="17"/>
        <v>14</v>
      </c>
      <c r="T31" s="1471">
        <f t="shared" si="17"/>
        <v>15</v>
      </c>
      <c r="U31" s="1471">
        <f t="shared" si="17"/>
        <v>16</v>
      </c>
      <c r="V31" s="1471">
        <f t="shared" si="17"/>
        <v>0</v>
      </c>
      <c r="W31" s="1471">
        <f t="shared" si="17"/>
        <v>0</v>
      </c>
      <c r="X31" s="1471">
        <f t="shared" si="17"/>
        <v>0</v>
      </c>
      <c r="Y31" s="1471">
        <f t="shared" si="17"/>
        <v>0</v>
      </c>
      <c r="Z31" s="1471">
        <f t="shared" si="17"/>
        <v>0</v>
      </c>
      <c r="AA31" s="1471">
        <f t="shared" si="17"/>
        <v>0</v>
      </c>
      <c r="AB31" s="1471">
        <f t="shared" si="17"/>
        <v>0</v>
      </c>
      <c r="AC31" s="1471">
        <f t="shared" si="17"/>
        <v>0</v>
      </c>
      <c r="AD31" s="1471">
        <f t="shared" si="17"/>
        <v>0</v>
      </c>
      <c r="AE31" s="1471">
        <f t="shared" si="17"/>
        <v>0</v>
      </c>
      <c r="AF31" s="1471">
        <f t="shared" si="17"/>
        <v>0</v>
      </c>
      <c r="AG31" s="1471">
        <f t="shared" si="17"/>
        <v>0</v>
      </c>
      <c r="AH31" s="1471">
        <f t="shared" si="17"/>
        <v>0</v>
      </c>
      <c r="AI31" s="1471">
        <f t="shared" si="17"/>
        <v>0</v>
      </c>
      <c r="AJ31" s="1438"/>
    </row>
    <row r="32" spans="2:37">
      <c r="B32" s="1589"/>
      <c r="C32" s="1433"/>
      <c r="D32" s="1472">
        <v>1990</v>
      </c>
      <c r="E32" s="1471"/>
      <c r="F32" s="1473">
        <f>+F312</f>
        <v>788.1</v>
      </c>
      <c r="G32" s="1474">
        <f t="shared" ref="G32:AI32" si="18">IF(G$29-$D32&gt;$E31+1,0,+F32*(1+G$297))</f>
        <v>788.1</v>
      </c>
      <c r="H32" s="1474">
        <f t="shared" si="18"/>
        <v>788.1</v>
      </c>
      <c r="I32" s="1474">
        <f t="shared" si="18"/>
        <v>788.1</v>
      </c>
      <c r="J32" s="1474">
        <f t="shared" si="18"/>
        <v>788.1</v>
      </c>
      <c r="K32" s="1474">
        <f t="shared" si="18"/>
        <v>788.1</v>
      </c>
      <c r="L32" s="1474">
        <f t="shared" si="18"/>
        <v>788.1</v>
      </c>
      <c r="M32" s="1474">
        <f t="shared" si="18"/>
        <v>788.1</v>
      </c>
      <c r="N32" s="1474">
        <f t="shared" si="18"/>
        <v>788.1</v>
      </c>
      <c r="O32" s="1474">
        <f t="shared" si="18"/>
        <v>788.1</v>
      </c>
      <c r="P32" s="1474">
        <f t="shared" si="18"/>
        <v>788.1</v>
      </c>
      <c r="Q32" s="1474">
        <f t="shared" si="18"/>
        <v>788.1</v>
      </c>
      <c r="R32" s="1474">
        <f t="shared" si="18"/>
        <v>788.1</v>
      </c>
      <c r="S32" s="1474">
        <f t="shared" si="18"/>
        <v>788.1</v>
      </c>
      <c r="T32" s="1474">
        <f t="shared" si="18"/>
        <v>788.1</v>
      </c>
      <c r="U32" s="1474">
        <f t="shared" si="18"/>
        <v>788.1</v>
      </c>
      <c r="V32" s="1474">
        <f t="shared" si="18"/>
        <v>0</v>
      </c>
      <c r="W32" s="1474">
        <f t="shared" si="18"/>
        <v>0</v>
      </c>
      <c r="X32" s="1474">
        <f t="shared" si="18"/>
        <v>0</v>
      </c>
      <c r="Y32" s="1474">
        <f t="shared" si="18"/>
        <v>0</v>
      </c>
      <c r="Z32" s="1474">
        <f t="shared" si="18"/>
        <v>0</v>
      </c>
      <c r="AA32" s="1474">
        <f t="shared" si="18"/>
        <v>0</v>
      </c>
      <c r="AB32" s="1474">
        <f t="shared" si="18"/>
        <v>0</v>
      </c>
      <c r="AC32" s="1474">
        <f t="shared" si="18"/>
        <v>0</v>
      </c>
      <c r="AD32" s="1474">
        <f t="shared" si="18"/>
        <v>0</v>
      </c>
      <c r="AE32" s="1474">
        <f t="shared" si="18"/>
        <v>0</v>
      </c>
      <c r="AF32" s="1474">
        <f t="shared" si="18"/>
        <v>0</v>
      </c>
      <c r="AG32" s="1474">
        <f t="shared" si="18"/>
        <v>0</v>
      </c>
      <c r="AH32" s="1474">
        <f t="shared" si="18"/>
        <v>0</v>
      </c>
      <c r="AI32" s="1474">
        <f t="shared" si="18"/>
        <v>0</v>
      </c>
      <c r="AJ32" s="1438"/>
    </row>
    <row r="33" spans="2:36">
      <c r="B33" s="1589"/>
      <c r="C33" s="269">
        <f>+E313</f>
        <v>3.5</v>
      </c>
      <c r="D33" s="1472" t="s">
        <v>872</v>
      </c>
      <c r="E33" s="1473"/>
      <c r="F33" s="1471"/>
      <c r="G33" s="1474"/>
      <c r="H33" s="1474"/>
      <c r="I33" s="1474"/>
      <c r="J33" s="1474"/>
      <c r="K33" s="1474"/>
      <c r="L33" s="1474"/>
      <c r="M33" s="1474"/>
      <c r="N33" s="1474"/>
      <c r="O33" s="1474"/>
      <c r="P33" s="1474"/>
      <c r="Q33" s="1474"/>
      <c r="R33" s="1474"/>
      <c r="S33" s="1474"/>
      <c r="T33" s="1474"/>
      <c r="U33" s="1474"/>
      <c r="V33" s="1474"/>
      <c r="W33" s="1474"/>
      <c r="X33" s="1474"/>
      <c r="Y33" s="1474"/>
      <c r="Z33" s="1474"/>
      <c r="AA33" s="1474"/>
      <c r="AB33" s="1474"/>
      <c r="AC33" s="1474"/>
      <c r="AD33" s="1474"/>
      <c r="AE33" s="1474"/>
      <c r="AF33" s="1474"/>
      <c r="AG33" s="1474"/>
      <c r="AH33" s="1474"/>
      <c r="AI33" s="1474"/>
      <c r="AJ33" s="1438"/>
    </row>
    <row r="34" spans="2:36">
      <c r="B34" s="1589"/>
      <c r="C34" s="1433">
        <f>12-C33</f>
        <v>8.5</v>
      </c>
      <c r="D34" s="1472" t="s">
        <v>873</v>
      </c>
      <c r="E34" s="1473"/>
      <c r="F34" s="1471"/>
      <c r="G34" s="1474"/>
      <c r="H34" s="1474"/>
      <c r="I34" s="1474"/>
      <c r="J34" s="1474"/>
      <c r="K34" s="1474"/>
      <c r="L34" s="1474"/>
      <c r="M34" s="1474"/>
      <c r="N34" s="1474"/>
      <c r="O34" s="1474"/>
      <c r="P34" s="1474"/>
      <c r="Q34" s="1474"/>
      <c r="R34" s="1474"/>
      <c r="S34" s="1474"/>
      <c r="T34" s="1474"/>
      <c r="U34" s="1474"/>
      <c r="V34" s="1474"/>
      <c r="W34" s="1474"/>
      <c r="X34" s="1474"/>
      <c r="Y34" s="1474"/>
      <c r="Z34" s="1474"/>
      <c r="AA34" s="1474"/>
      <c r="AB34" s="1474"/>
      <c r="AC34" s="1474"/>
      <c r="AD34" s="1474"/>
      <c r="AE34" s="1474"/>
      <c r="AF34" s="1474"/>
      <c r="AG34" s="1474"/>
      <c r="AH34" s="1474"/>
      <c r="AI34" s="1474"/>
      <c r="AJ34" s="1438"/>
    </row>
    <row r="35" spans="2:36">
      <c r="B35" s="1589"/>
      <c r="C35" s="1433"/>
      <c r="D35" s="1472" t="s">
        <v>874</v>
      </c>
      <c r="E35" s="1471"/>
      <c r="F35" s="1471">
        <f t="shared" ref="F35:AI35" si="19">IF(F31=1,+$C33/12,IF(F31=$E31+1,+$C34/12,0))</f>
        <v>0.29166666666666669</v>
      </c>
      <c r="G35" s="1471">
        <f t="shared" si="19"/>
        <v>0</v>
      </c>
      <c r="H35" s="1471">
        <f t="shared" si="19"/>
        <v>0</v>
      </c>
      <c r="I35" s="1471">
        <f t="shared" si="19"/>
        <v>0</v>
      </c>
      <c r="J35" s="1471">
        <f t="shared" si="19"/>
        <v>0</v>
      </c>
      <c r="K35" s="1471">
        <f t="shared" si="19"/>
        <v>0</v>
      </c>
      <c r="L35" s="1471">
        <f t="shared" si="19"/>
        <v>0</v>
      </c>
      <c r="M35" s="1471">
        <f t="shared" si="19"/>
        <v>0</v>
      </c>
      <c r="N35" s="1471">
        <f t="shared" si="19"/>
        <v>0</v>
      </c>
      <c r="O35" s="1471">
        <f t="shared" si="19"/>
        <v>0</v>
      </c>
      <c r="P35" s="1471">
        <f t="shared" si="19"/>
        <v>0</v>
      </c>
      <c r="Q35" s="1471">
        <f t="shared" si="19"/>
        <v>0</v>
      </c>
      <c r="R35" s="1471">
        <f t="shared" si="19"/>
        <v>0</v>
      </c>
      <c r="S35" s="1471">
        <f t="shared" si="19"/>
        <v>0</v>
      </c>
      <c r="T35" s="1471">
        <f t="shared" si="19"/>
        <v>0</v>
      </c>
      <c r="U35" s="1471">
        <f t="shared" si="19"/>
        <v>0.70833333333333337</v>
      </c>
      <c r="V35" s="1471">
        <f t="shared" si="19"/>
        <v>0</v>
      </c>
      <c r="W35" s="1471">
        <f t="shared" si="19"/>
        <v>0</v>
      </c>
      <c r="X35" s="1471">
        <f t="shared" si="19"/>
        <v>0</v>
      </c>
      <c r="Y35" s="1471">
        <f t="shared" si="19"/>
        <v>0</v>
      </c>
      <c r="Z35" s="1471">
        <f t="shared" si="19"/>
        <v>0</v>
      </c>
      <c r="AA35" s="1471">
        <f t="shared" si="19"/>
        <v>0</v>
      </c>
      <c r="AB35" s="1471">
        <f t="shared" si="19"/>
        <v>0</v>
      </c>
      <c r="AC35" s="1471">
        <f t="shared" si="19"/>
        <v>0</v>
      </c>
      <c r="AD35" s="1471">
        <f t="shared" si="19"/>
        <v>0</v>
      </c>
      <c r="AE35" s="1471">
        <f t="shared" si="19"/>
        <v>0</v>
      </c>
      <c r="AF35" s="1471">
        <f t="shared" si="19"/>
        <v>0</v>
      </c>
      <c r="AG35" s="1471">
        <f t="shared" si="19"/>
        <v>0</v>
      </c>
      <c r="AH35" s="1471">
        <f t="shared" si="19"/>
        <v>0</v>
      </c>
      <c r="AI35" s="1471">
        <f t="shared" si="19"/>
        <v>0</v>
      </c>
      <c r="AJ35" s="1438"/>
    </row>
    <row r="36" spans="2:36">
      <c r="B36" s="1589"/>
      <c r="C36" s="1433"/>
      <c r="D36" s="1472" t="s">
        <v>266</v>
      </c>
      <c r="E36" s="1471"/>
      <c r="F36" s="1471">
        <f t="shared" ref="F36:AI36" si="20">IF(AND(F31&gt;1,F31&lt;$E31+1),1,0)</f>
        <v>0</v>
      </c>
      <c r="G36" s="1471">
        <f t="shared" si="20"/>
        <v>1</v>
      </c>
      <c r="H36" s="1471">
        <f t="shared" si="20"/>
        <v>1</v>
      </c>
      <c r="I36" s="1471">
        <f t="shared" si="20"/>
        <v>1</v>
      </c>
      <c r="J36" s="1471">
        <f t="shared" si="20"/>
        <v>1</v>
      </c>
      <c r="K36" s="1471">
        <f t="shared" si="20"/>
        <v>1</v>
      </c>
      <c r="L36" s="1471">
        <f t="shared" si="20"/>
        <v>1</v>
      </c>
      <c r="M36" s="1471">
        <f t="shared" si="20"/>
        <v>1</v>
      </c>
      <c r="N36" s="1471">
        <f t="shared" si="20"/>
        <v>1</v>
      </c>
      <c r="O36" s="1471">
        <f t="shared" si="20"/>
        <v>1</v>
      </c>
      <c r="P36" s="1471">
        <f t="shared" si="20"/>
        <v>1</v>
      </c>
      <c r="Q36" s="1471">
        <f t="shared" si="20"/>
        <v>1</v>
      </c>
      <c r="R36" s="1471">
        <f t="shared" si="20"/>
        <v>1</v>
      </c>
      <c r="S36" s="1471">
        <f t="shared" si="20"/>
        <v>1</v>
      </c>
      <c r="T36" s="1471">
        <f t="shared" si="20"/>
        <v>1</v>
      </c>
      <c r="U36" s="1471">
        <f t="shared" si="20"/>
        <v>0</v>
      </c>
      <c r="V36" s="1471">
        <f t="shared" si="20"/>
        <v>0</v>
      </c>
      <c r="W36" s="1471">
        <f t="shared" si="20"/>
        <v>0</v>
      </c>
      <c r="X36" s="1471">
        <f t="shared" si="20"/>
        <v>0</v>
      </c>
      <c r="Y36" s="1471">
        <f t="shared" si="20"/>
        <v>0</v>
      </c>
      <c r="Z36" s="1471">
        <f t="shared" si="20"/>
        <v>0</v>
      </c>
      <c r="AA36" s="1471">
        <f t="shared" si="20"/>
        <v>0</v>
      </c>
      <c r="AB36" s="1471">
        <f t="shared" si="20"/>
        <v>0</v>
      </c>
      <c r="AC36" s="1471">
        <f t="shared" si="20"/>
        <v>0</v>
      </c>
      <c r="AD36" s="1471">
        <f t="shared" si="20"/>
        <v>0</v>
      </c>
      <c r="AE36" s="1471">
        <f t="shared" si="20"/>
        <v>0</v>
      </c>
      <c r="AF36" s="1471">
        <f t="shared" si="20"/>
        <v>0</v>
      </c>
      <c r="AG36" s="1471">
        <f t="shared" si="20"/>
        <v>0</v>
      </c>
      <c r="AH36" s="1471">
        <f t="shared" si="20"/>
        <v>0</v>
      </c>
      <c r="AI36" s="1471">
        <f t="shared" si="20"/>
        <v>0</v>
      </c>
      <c r="AJ36" s="1438"/>
    </row>
    <row r="37" spans="2:36">
      <c r="B37" s="1589"/>
      <c r="C37" s="1433"/>
      <c r="D37" s="1433" t="s">
        <v>454</v>
      </c>
      <c r="E37" s="1471"/>
      <c r="F37" s="1475">
        <f t="shared" ref="F37:AI37" si="21">SUM(F35:F36)</f>
        <v>0.29166666666666669</v>
      </c>
      <c r="G37" s="1475">
        <f t="shared" si="21"/>
        <v>1</v>
      </c>
      <c r="H37" s="1475">
        <f t="shared" si="21"/>
        <v>1</v>
      </c>
      <c r="I37" s="1475">
        <f t="shared" si="21"/>
        <v>1</v>
      </c>
      <c r="J37" s="1475">
        <f t="shared" si="21"/>
        <v>1</v>
      </c>
      <c r="K37" s="1475">
        <f t="shared" si="21"/>
        <v>1</v>
      </c>
      <c r="L37" s="1475">
        <f t="shared" si="21"/>
        <v>1</v>
      </c>
      <c r="M37" s="1475">
        <f t="shared" si="21"/>
        <v>1</v>
      </c>
      <c r="N37" s="1475">
        <f t="shared" si="21"/>
        <v>1</v>
      </c>
      <c r="O37" s="1475">
        <f t="shared" si="21"/>
        <v>1</v>
      </c>
      <c r="P37" s="1475">
        <f t="shared" si="21"/>
        <v>1</v>
      </c>
      <c r="Q37" s="1475">
        <f t="shared" si="21"/>
        <v>1</v>
      </c>
      <c r="R37" s="1475">
        <f t="shared" si="21"/>
        <v>1</v>
      </c>
      <c r="S37" s="1475">
        <f t="shared" si="21"/>
        <v>1</v>
      </c>
      <c r="T37" s="1475">
        <f t="shared" si="21"/>
        <v>1</v>
      </c>
      <c r="U37" s="1475">
        <f t="shared" si="21"/>
        <v>0.70833333333333337</v>
      </c>
      <c r="V37" s="1475">
        <f t="shared" si="21"/>
        <v>0</v>
      </c>
      <c r="W37" s="1475">
        <f t="shared" si="21"/>
        <v>0</v>
      </c>
      <c r="X37" s="1475">
        <f t="shared" si="21"/>
        <v>0</v>
      </c>
      <c r="Y37" s="1475">
        <f t="shared" si="21"/>
        <v>0</v>
      </c>
      <c r="Z37" s="1475">
        <f t="shared" si="21"/>
        <v>0</v>
      </c>
      <c r="AA37" s="1475">
        <f t="shared" si="21"/>
        <v>0</v>
      </c>
      <c r="AB37" s="1475">
        <f t="shared" si="21"/>
        <v>0</v>
      </c>
      <c r="AC37" s="1475">
        <f t="shared" si="21"/>
        <v>0</v>
      </c>
      <c r="AD37" s="1475">
        <f t="shared" si="21"/>
        <v>0</v>
      </c>
      <c r="AE37" s="1475">
        <f t="shared" si="21"/>
        <v>0</v>
      </c>
      <c r="AF37" s="1475">
        <f t="shared" si="21"/>
        <v>0</v>
      </c>
      <c r="AG37" s="1475">
        <f t="shared" si="21"/>
        <v>0</v>
      </c>
      <c r="AH37" s="1475">
        <f t="shared" si="21"/>
        <v>0</v>
      </c>
      <c r="AI37" s="1475">
        <f t="shared" si="21"/>
        <v>0</v>
      </c>
      <c r="AJ37" s="1438"/>
    </row>
    <row r="38" spans="2:36">
      <c r="B38" s="1589"/>
      <c r="C38" s="1433"/>
      <c r="D38" s="1472"/>
      <c r="E38" s="1471"/>
      <c r="F38" s="1474"/>
      <c r="G38" s="1474"/>
      <c r="H38" s="1474"/>
      <c r="I38" s="1474"/>
      <c r="J38" s="1474"/>
      <c r="K38" s="1474"/>
      <c r="L38" s="1474"/>
      <c r="M38" s="1474"/>
      <c r="N38" s="1474"/>
      <c r="O38" s="1474"/>
      <c r="P38" s="1474"/>
      <c r="Q38" s="1474"/>
      <c r="R38" s="1474"/>
      <c r="S38" s="1474"/>
      <c r="T38" s="1474"/>
      <c r="U38" s="1474"/>
      <c r="V38" s="1474"/>
      <c r="W38" s="1474"/>
      <c r="X38" s="1474"/>
      <c r="Y38" s="1474"/>
      <c r="Z38" s="1474"/>
      <c r="AA38" s="1474"/>
      <c r="AB38" s="1474"/>
      <c r="AC38" s="1474"/>
      <c r="AD38" s="1474"/>
      <c r="AE38" s="1474"/>
      <c r="AF38" s="1474"/>
      <c r="AG38" s="1474"/>
      <c r="AH38" s="1474"/>
      <c r="AI38" s="1474"/>
      <c r="AJ38" s="1438"/>
    </row>
    <row r="39" spans="2:36">
      <c r="B39" s="1589"/>
      <c r="C39" s="1433"/>
      <c r="D39" s="1476" t="s">
        <v>656</v>
      </c>
      <c r="E39" s="1477">
        <f>SUM(F39:AI39)</f>
        <v>788.09999999999991</v>
      </c>
      <c r="F39" s="1478">
        <f t="shared" ref="F39:AI39" si="22">+(F32/$E31)*F37</f>
        <v>15.324166666666667</v>
      </c>
      <c r="G39" s="1478">
        <f t="shared" si="22"/>
        <v>52.54</v>
      </c>
      <c r="H39" s="1478">
        <f t="shared" si="22"/>
        <v>52.54</v>
      </c>
      <c r="I39" s="1478">
        <f t="shared" si="22"/>
        <v>52.54</v>
      </c>
      <c r="J39" s="1478">
        <f t="shared" si="22"/>
        <v>52.54</v>
      </c>
      <c r="K39" s="1478">
        <f t="shared" si="22"/>
        <v>52.54</v>
      </c>
      <c r="L39" s="1478">
        <f t="shared" si="22"/>
        <v>52.54</v>
      </c>
      <c r="M39" s="1478">
        <f t="shared" si="22"/>
        <v>52.54</v>
      </c>
      <c r="N39" s="1478">
        <f t="shared" si="22"/>
        <v>52.54</v>
      </c>
      <c r="O39" s="1478">
        <f t="shared" si="22"/>
        <v>52.54</v>
      </c>
      <c r="P39" s="1478">
        <f t="shared" si="22"/>
        <v>52.54</v>
      </c>
      <c r="Q39" s="1478">
        <f t="shared" si="22"/>
        <v>52.54</v>
      </c>
      <c r="R39" s="1478">
        <f t="shared" si="22"/>
        <v>52.54</v>
      </c>
      <c r="S39" s="1478">
        <f t="shared" si="22"/>
        <v>52.54</v>
      </c>
      <c r="T39" s="1478">
        <f t="shared" si="22"/>
        <v>52.54</v>
      </c>
      <c r="U39" s="1478">
        <f t="shared" si="22"/>
        <v>37.215833333333336</v>
      </c>
      <c r="V39" s="1478">
        <f t="shared" si="22"/>
        <v>0</v>
      </c>
      <c r="W39" s="1478">
        <f t="shared" si="22"/>
        <v>0</v>
      </c>
      <c r="X39" s="1478">
        <f t="shared" si="22"/>
        <v>0</v>
      </c>
      <c r="Y39" s="1478">
        <f t="shared" si="22"/>
        <v>0</v>
      </c>
      <c r="Z39" s="1478">
        <f t="shared" si="22"/>
        <v>0</v>
      </c>
      <c r="AA39" s="1478">
        <f t="shared" si="22"/>
        <v>0</v>
      </c>
      <c r="AB39" s="1478">
        <f t="shared" si="22"/>
        <v>0</v>
      </c>
      <c r="AC39" s="1478">
        <f t="shared" si="22"/>
        <v>0</v>
      </c>
      <c r="AD39" s="1478">
        <f t="shared" si="22"/>
        <v>0</v>
      </c>
      <c r="AE39" s="1478">
        <f t="shared" si="22"/>
        <v>0</v>
      </c>
      <c r="AF39" s="1478">
        <f t="shared" si="22"/>
        <v>0</v>
      </c>
      <c r="AG39" s="1478">
        <f t="shared" si="22"/>
        <v>0</v>
      </c>
      <c r="AH39" s="1478">
        <f t="shared" si="22"/>
        <v>0</v>
      </c>
      <c r="AI39" s="1478">
        <f t="shared" si="22"/>
        <v>0</v>
      </c>
      <c r="AJ39" s="1438"/>
    </row>
    <row r="40" spans="2:36">
      <c r="B40" s="1590"/>
      <c r="C40" s="1462"/>
      <c r="D40" s="1479"/>
      <c r="E40" s="1480"/>
      <c r="F40" s="1462"/>
      <c r="G40" s="1481"/>
      <c r="H40" s="1481"/>
      <c r="I40" s="1481"/>
      <c r="J40" s="1481"/>
      <c r="K40" s="1481"/>
      <c r="L40" s="1481"/>
      <c r="M40" s="1481"/>
      <c r="N40" s="1481"/>
      <c r="O40" s="1481"/>
      <c r="P40" s="1481"/>
      <c r="Q40" s="1481"/>
      <c r="R40" s="1481"/>
      <c r="S40" s="1481"/>
      <c r="T40" s="1481"/>
      <c r="U40" s="1481"/>
      <c r="V40" s="1481"/>
      <c r="W40" s="1481"/>
      <c r="X40" s="1481"/>
      <c r="Y40" s="1481"/>
      <c r="Z40" s="1481"/>
      <c r="AA40" s="1481"/>
      <c r="AB40" s="1481"/>
      <c r="AC40" s="1481"/>
      <c r="AD40" s="1481"/>
      <c r="AE40" s="1481"/>
      <c r="AF40" s="1481"/>
      <c r="AG40" s="1481"/>
      <c r="AH40" s="1481"/>
      <c r="AI40" s="1481"/>
      <c r="AJ40" s="1464"/>
    </row>
    <row r="41" spans="2:36">
      <c r="B41" s="1426"/>
      <c r="C41" s="1433"/>
      <c r="D41" s="1472"/>
      <c r="E41" s="1439"/>
      <c r="F41" s="1433"/>
      <c r="G41" s="1448"/>
      <c r="H41" s="1448"/>
      <c r="I41" s="1448"/>
      <c r="J41" s="1448"/>
      <c r="K41" s="1448"/>
      <c r="L41" s="1448"/>
      <c r="M41" s="1448"/>
      <c r="N41" s="1448"/>
      <c r="O41" s="1448"/>
      <c r="P41" s="1448"/>
      <c r="Q41" s="1448"/>
      <c r="R41" s="1448"/>
      <c r="S41" s="1448"/>
      <c r="T41" s="1448"/>
      <c r="U41" s="1448"/>
      <c r="V41" s="1448"/>
      <c r="W41" s="1448"/>
      <c r="X41" s="1448"/>
      <c r="Y41" s="1448"/>
      <c r="Z41" s="1448"/>
      <c r="AA41" s="1448"/>
      <c r="AB41" s="1448"/>
      <c r="AC41" s="1448"/>
      <c r="AD41" s="1448"/>
      <c r="AE41" s="1448"/>
      <c r="AF41" s="1448"/>
      <c r="AG41" s="1448"/>
      <c r="AH41" s="1448"/>
      <c r="AI41" s="1448"/>
      <c r="AJ41" s="1426"/>
    </row>
    <row r="42" spans="2:36" ht="22.5" customHeight="1">
      <c r="B42" s="1433"/>
      <c r="C42" s="1433"/>
      <c r="D42" s="1472"/>
      <c r="E42" s="1439"/>
      <c r="F42" s="1433"/>
      <c r="G42" s="1448"/>
      <c r="H42" s="1448"/>
      <c r="I42" s="1448"/>
      <c r="J42" s="1448"/>
      <c r="K42" s="1448"/>
      <c r="L42" s="1448"/>
      <c r="M42" s="1448"/>
      <c r="N42" s="1448"/>
      <c r="O42" s="1448"/>
      <c r="P42" s="1448"/>
      <c r="Q42" s="1448"/>
      <c r="R42" s="1448"/>
      <c r="S42" s="1448"/>
      <c r="T42" s="1448"/>
      <c r="U42" s="1448"/>
      <c r="V42" s="1448"/>
      <c r="W42" s="1448"/>
      <c r="X42" s="1448"/>
      <c r="Y42" s="1448"/>
      <c r="Z42" s="1448"/>
      <c r="AA42" s="1448"/>
      <c r="AB42" s="1448"/>
      <c r="AC42" s="1448"/>
      <c r="AD42" s="1448"/>
      <c r="AE42" s="1448"/>
      <c r="AF42" s="1448"/>
      <c r="AG42" s="1448"/>
      <c r="AH42" s="1448"/>
      <c r="AI42" s="1448"/>
      <c r="AJ42" s="1433"/>
    </row>
    <row r="43" spans="2:36" ht="15" hidden="1">
      <c r="B43" s="1587" t="s">
        <v>267</v>
      </c>
      <c r="C43" s="1433"/>
      <c r="D43" s="1472"/>
      <c r="E43" s="1439"/>
      <c r="F43" s="1433"/>
      <c r="G43" s="1448"/>
      <c r="H43" s="1448"/>
      <c r="I43" s="1448"/>
      <c r="J43" s="1448"/>
      <c r="K43" s="1448"/>
      <c r="L43" s="1448"/>
      <c r="M43" s="1448"/>
      <c r="N43" s="1448"/>
      <c r="O43" s="1448"/>
      <c r="P43" s="1448"/>
      <c r="Q43" s="1448"/>
      <c r="R43" s="1448"/>
      <c r="S43" s="1448"/>
      <c r="T43" s="1448"/>
      <c r="U43" s="1448"/>
      <c r="V43" s="1448"/>
      <c r="W43" s="1448"/>
      <c r="X43" s="1448"/>
      <c r="Y43" s="1448"/>
      <c r="Z43" s="1448"/>
      <c r="AA43" s="1448"/>
      <c r="AB43" s="1448"/>
      <c r="AC43" s="1448"/>
      <c r="AD43" s="1448"/>
      <c r="AE43" s="1448"/>
      <c r="AF43" s="1448"/>
      <c r="AG43" s="1448"/>
      <c r="AH43" s="1448"/>
      <c r="AI43" s="1448"/>
      <c r="AJ43" s="1462"/>
    </row>
    <row r="44" spans="2:36" hidden="1">
      <c r="B44" s="1591"/>
      <c r="C44" s="1426"/>
      <c r="D44" s="1482"/>
      <c r="E44" s="1430" t="s">
        <v>260</v>
      </c>
      <c r="F44" s="1465">
        <v>1991</v>
      </c>
      <c r="G44" s="1466">
        <f t="shared" ref="G44:AI44" si="23">+F44+1</f>
        <v>1992</v>
      </c>
      <c r="H44" s="1466">
        <f t="shared" si="23"/>
        <v>1993</v>
      </c>
      <c r="I44" s="1466">
        <f t="shared" si="23"/>
        <v>1994</v>
      </c>
      <c r="J44" s="1466">
        <f t="shared" si="23"/>
        <v>1995</v>
      </c>
      <c r="K44" s="1466">
        <f t="shared" si="23"/>
        <v>1996</v>
      </c>
      <c r="L44" s="1466">
        <f t="shared" si="23"/>
        <v>1997</v>
      </c>
      <c r="M44" s="1466">
        <f t="shared" si="23"/>
        <v>1998</v>
      </c>
      <c r="N44" s="1466">
        <f t="shared" si="23"/>
        <v>1999</v>
      </c>
      <c r="O44" s="1466">
        <f t="shared" si="23"/>
        <v>2000</v>
      </c>
      <c r="P44" s="1466">
        <f t="shared" si="23"/>
        <v>2001</v>
      </c>
      <c r="Q44" s="1466">
        <f t="shared" si="23"/>
        <v>2002</v>
      </c>
      <c r="R44" s="1466">
        <f t="shared" si="23"/>
        <v>2003</v>
      </c>
      <c r="S44" s="1467">
        <f t="shared" si="23"/>
        <v>2004</v>
      </c>
      <c r="T44" s="1467">
        <f t="shared" si="23"/>
        <v>2005</v>
      </c>
      <c r="U44" s="1467">
        <f t="shared" si="23"/>
        <v>2006</v>
      </c>
      <c r="V44" s="1467">
        <f t="shared" si="23"/>
        <v>2007</v>
      </c>
      <c r="W44" s="1467">
        <f t="shared" si="23"/>
        <v>2008</v>
      </c>
      <c r="X44" s="1467">
        <f t="shared" si="23"/>
        <v>2009</v>
      </c>
      <c r="Y44" s="1467">
        <f t="shared" si="23"/>
        <v>2010</v>
      </c>
      <c r="Z44" s="1467">
        <f t="shared" si="23"/>
        <v>2011</v>
      </c>
      <c r="AA44" s="1467">
        <f t="shared" si="23"/>
        <v>2012</v>
      </c>
      <c r="AB44" s="1467">
        <f t="shared" si="23"/>
        <v>2013</v>
      </c>
      <c r="AC44" s="1467">
        <f t="shared" si="23"/>
        <v>2014</v>
      </c>
      <c r="AD44" s="1467">
        <f t="shared" si="23"/>
        <v>2015</v>
      </c>
      <c r="AE44" s="1467">
        <f t="shared" si="23"/>
        <v>2016</v>
      </c>
      <c r="AF44" s="1467">
        <f t="shared" si="23"/>
        <v>2017</v>
      </c>
      <c r="AG44" s="1467">
        <f t="shared" si="23"/>
        <v>2018</v>
      </c>
      <c r="AH44" s="1467">
        <f t="shared" si="23"/>
        <v>2019</v>
      </c>
      <c r="AI44" s="1467">
        <f t="shared" si="23"/>
        <v>2020</v>
      </c>
      <c r="AJ44" s="1432"/>
    </row>
    <row r="45" spans="2:36" ht="15" hidden="1">
      <c r="B45" s="1589"/>
      <c r="C45" s="1433"/>
      <c r="D45" s="1439"/>
      <c r="E45" s="1483">
        <f>+E314</f>
        <v>33.299999999999997</v>
      </c>
      <c r="F45" s="1440" t="s">
        <v>258</v>
      </c>
      <c r="G45" s="1441"/>
      <c r="H45" s="1441"/>
      <c r="I45" s="1441"/>
      <c r="J45" s="1441"/>
      <c r="K45" s="1441"/>
      <c r="L45" s="1441"/>
      <c r="M45" s="1441"/>
      <c r="N45" s="1441"/>
      <c r="O45" s="1441"/>
      <c r="P45" s="1441"/>
      <c r="Q45" s="1441"/>
      <c r="R45" s="1442"/>
      <c r="S45" s="1468" t="s">
        <v>452</v>
      </c>
      <c r="T45" s="1469"/>
      <c r="U45" s="1469"/>
      <c r="V45" s="1469"/>
      <c r="W45" s="1469"/>
      <c r="X45" s="1469"/>
      <c r="Y45" s="1469"/>
      <c r="Z45" s="1469"/>
      <c r="AA45" s="1469"/>
      <c r="AB45" s="1469"/>
      <c r="AC45" s="1469"/>
      <c r="AD45" s="1469"/>
      <c r="AE45" s="1469"/>
      <c r="AF45" s="1469"/>
      <c r="AG45" s="1469"/>
      <c r="AH45" s="1469"/>
      <c r="AI45" s="1469"/>
      <c r="AJ45" s="1438"/>
    </row>
    <row r="46" spans="2:36" hidden="1">
      <c r="B46" s="1589"/>
      <c r="C46" s="269"/>
      <c r="D46" s="269" t="s">
        <v>456</v>
      </c>
      <c r="F46" s="269"/>
      <c r="G46" s="269"/>
      <c r="H46" s="269"/>
      <c r="I46" s="269"/>
      <c r="J46" s="269"/>
      <c r="K46" s="269"/>
      <c r="L46" s="269"/>
      <c r="M46" s="269"/>
      <c r="N46" s="269"/>
      <c r="O46" s="269"/>
      <c r="P46" s="269"/>
      <c r="Q46" s="269"/>
      <c r="R46" s="269"/>
      <c r="S46" s="269"/>
      <c r="T46" s="269"/>
      <c r="U46" s="269"/>
      <c r="V46" s="269"/>
      <c r="W46" s="269"/>
      <c r="X46" s="269"/>
      <c r="Y46" s="269"/>
      <c r="Z46" s="269"/>
      <c r="AA46" s="269"/>
      <c r="AB46" s="269"/>
      <c r="AC46" s="269"/>
      <c r="AD46" s="269"/>
      <c r="AE46" s="269"/>
      <c r="AF46" s="269"/>
      <c r="AG46" s="269"/>
      <c r="AH46" s="269"/>
      <c r="AI46" s="269"/>
      <c r="AJ46" s="1438"/>
    </row>
    <row r="47" spans="2:36" hidden="1">
      <c r="B47" s="1589"/>
      <c r="C47" s="269"/>
      <c r="D47" s="1472">
        <v>1991</v>
      </c>
      <c r="E47" s="1484">
        <f>+E45</f>
        <v>33.299999999999997</v>
      </c>
      <c r="F47" s="1485">
        <f>+F$14</f>
        <v>21.350105682951142</v>
      </c>
      <c r="G47" s="1486">
        <f t="shared" ref="G47:AI47" si="24">IF(G$44-$D47&gt;$E47-1,0,+F47*(1+G$297))</f>
        <v>21.350105682951142</v>
      </c>
      <c r="H47" s="1486">
        <f t="shared" si="24"/>
        <v>21.350105682951142</v>
      </c>
      <c r="I47" s="1486">
        <f t="shared" si="24"/>
        <v>21.350105682951142</v>
      </c>
      <c r="J47" s="1486">
        <f t="shared" si="24"/>
        <v>21.350105682951142</v>
      </c>
      <c r="K47" s="1486">
        <f t="shared" si="24"/>
        <v>21.350105682951142</v>
      </c>
      <c r="L47" s="1486">
        <f t="shared" si="24"/>
        <v>21.350105682951142</v>
      </c>
      <c r="M47" s="1486">
        <f t="shared" si="24"/>
        <v>21.350105682951142</v>
      </c>
      <c r="N47" s="1486">
        <f t="shared" si="24"/>
        <v>21.350105682951142</v>
      </c>
      <c r="O47" s="1486">
        <f t="shared" si="24"/>
        <v>21.350105682951142</v>
      </c>
      <c r="P47" s="1486">
        <f t="shared" si="24"/>
        <v>21.350105682951142</v>
      </c>
      <c r="Q47" s="1486">
        <f t="shared" si="24"/>
        <v>21.350105682951142</v>
      </c>
      <c r="R47" s="1486">
        <f t="shared" si="24"/>
        <v>21.350105682951142</v>
      </c>
      <c r="S47" s="1486">
        <f t="shared" si="24"/>
        <v>21.350105682951142</v>
      </c>
      <c r="T47" s="1486">
        <f t="shared" si="24"/>
        <v>21.350105682951142</v>
      </c>
      <c r="U47" s="1486">
        <f t="shared" si="24"/>
        <v>21.350105682951142</v>
      </c>
      <c r="V47" s="1486">
        <f t="shared" si="24"/>
        <v>21.350105682951142</v>
      </c>
      <c r="W47" s="1486">
        <f t="shared" si="24"/>
        <v>21.350105682951142</v>
      </c>
      <c r="X47" s="1486">
        <f t="shared" si="24"/>
        <v>21.350105682951142</v>
      </c>
      <c r="Y47" s="1486">
        <f t="shared" si="24"/>
        <v>21.350105682951142</v>
      </c>
      <c r="Z47" s="1486">
        <f t="shared" si="24"/>
        <v>21.350105682951142</v>
      </c>
      <c r="AA47" s="1486">
        <f t="shared" si="24"/>
        <v>21.350105682951142</v>
      </c>
      <c r="AB47" s="1486">
        <f t="shared" si="24"/>
        <v>21.350105682951142</v>
      </c>
      <c r="AC47" s="1486">
        <f t="shared" si="24"/>
        <v>21.350105682951142</v>
      </c>
      <c r="AD47" s="1486">
        <f t="shared" si="24"/>
        <v>21.350105682951142</v>
      </c>
      <c r="AE47" s="1486">
        <f t="shared" si="24"/>
        <v>21.350105682951142</v>
      </c>
      <c r="AF47" s="1486">
        <f t="shared" si="24"/>
        <v>21.350105682951142</v>
      </c>
      <c r="AG47" s="1486">
        <f t="shared" si="24"/>
        <v>21.350105682951142</v>
      </c>
      <c r="AH47" s="1486">
        <f t="shared" si="24"/>
        <v>21.350105682951142</v>
      </c>
      <c r="AI47" s="1486">
        <f t="shared" si="24"/>
        <v>21.350105682951142</v>
      </c>
      <c r="AJ47" s="1487"/>
    </row>
    <row r="48" spans="2:36" hidden="1">
      <c r="B48" s="1589"/>
      <c r="C48" s="269"/>
      <c r="D48" s="1472">
        <f t="shared" ref="D48:D76" si="25">+D47+1</f>
        <v>1992</v>
      </c>
      <c r="E48" s="1484">
        <f t="shared" ref="E48:E76" si="26">+E47</f>
        <v>33.299999999999997</v>
      </c>
      <c r="F48" s="1488"/>
      <c r="G48" s="1485">
        <f>+G$14</f>
        <v>75.116602193419723</v>
      </c>
      <c r="H48" s="1486">
        <f t="shared" ref="H48:AI48" si="27">IF(H$44-$D48&gt;$E48-1,0,+G48*(1+H$297))</f>
        <v>75.116602193419723</v>
      </c>
      <c r="I48" s="1486">
        <f t="shared" si="27"/>
        <v>75.116602193419723</v>
      </c>
      <c r="J48" s="1486">
        <f t="shared" si="27"/>
        <v>75.116602193419723</v>
      </c>
      <c r="K48" s="1486">
        <f t="shared" si="27"/>
        <v>75.116602193419723</v>
      </c>
      <c r="L48" s="1486">
        <f t="shared" si="27"/>
        <v>75.116602193419723</v>
      </c>
      <c r="M48" s="1486">
        <f t="shared" si="27"/>
        <v>75.116602193419723</v>
      </c>
      <c r="N48" s="1486">
        <f t="shared" si="27"/>
        <v>75.116602193419723</v>
      </c>
      <c r="O48" s="1486">
        <f t="shared" si="27"/>
        <v>75.116602193419723</v>
      </c>
      <c r="P48" s="1486">
        <f t="shared" si="27"/>
        <v>75.116602193419723</v>
      </c>
      <c r="Q48" s="1486">
        <f t="shared" si="27"/>
        <v>75.116602193419723</v>
      </c>
      <c r="R48" s="1486">
        <f t="shared" si="27"/>
        <v>75.116602193419723</v>
      </c>
      <c r="S48" s="1486">
        <f t="shared" si="27"/>
        <v>75.116602193419723</v>
      </c>
      <c r="T48" s="1486">
        <f t="shared" si="27"/>
        <v>75.116602193419723</v>
      </c>
      <c r="U48" s="1486">
        <f t="shared" si="27"/>
        <v>75.116602193419723</v>
      </c>
      <c r="V48" s="1486">
        <f t="shared" si="27"/>
        <v>75.116602193419723</v>
      </c>
      <c r="W48" s="1486">
        <f t="shared" si="27"/>
        <v>75.116602193419723</v>
      </c>
      <c r="X48" s="1486">
        <f t="shared" si="27"/>
        <v>75.116602193419723</v>
      </c>
      <c r="Y48" s="1486">
        <f t="shared" si="27"/>
        <v>75.116602193419723</v>
      </c>
      <c r="Z48" s="1486">
        <f t="shared" si="27"/>
        <v>75.116602193419723</v>
      </c>
      <c r="AA48" s="1486">
        <f t="shared" si="27"/>
        <v>75.116602193419723</v>
      </c>
      <c r="AB48" s="1486">
        <f t="shared" si="27"/>
        <v>75.116602193419723</v>
      </c>
      <c r="AC48" s="1486">
        <f t="shared" si="27"/>
        <v>75.116602193419723</v>
      </c>
      <c r="AD48" s="1486">
        <f t="shared" si="27"/>
        <v>75.116602193419723</v>
      </c>
      <c r="AE48" s="1486">
        <f t="shared" si="27"/>
        <v>75.116602193419723</v>
      </c>
      <c r="AF48" s="1486">
        <f t="shared" si="27"/>
        <v>75.116602193419723</v>
      </c>
      <c r="AG48" s="1486">
        <f t="shared" si="27"/>
        <v>75.116602193419723</v>
      </c>
      <c r="AH48" s="1486">
        <f t="shared" si="27"/>
        <v>75.116602193419723</v>
      </c>
      <c r="AI48" s="1486">
        <f t="shared" si="27"/>
        <v>75.116602193419723</v>
      </c>
      <c r="AJ48" s="1487"/>
    </row>
    <row r="49" spans="2:36" hidden="1">
      <c r="B49" s="1589"/>
      <c r="C49" s="269"/>
      <c r="D49" s="1472">
        <f t="shared" si="25"/>
        <v>1993</v>
      </c>
      <c r="E49" s="1484">
        <f t="shared" si="26"/>
        <v>33.299999999999997</v>
      </c>
      <c r="F49" s="1488"/>
      <c r="G49" s="1488"/>
      <c r="H49" s="1485">
        <f>+H$14</f>
        <v>75.563724825523408</v>
      </c>
      <c r="I49" s="1486">
        <f t="shared" ref="I49:AI49" si="28">IF(I$44-$D49&gt;$E49-1,0,+H49*(1+I$297))</f>
        <v>75.563724825523408</v>
      </c>
      <c r="J49" s="1486">
        <f t="shared" si="28"/>
        <v>75.563724825523408</v>
      </c>
      <c r="K49" s="1486">
        <f t="shared" si="28"/>
        <v>75.563724825523408</v>
      </c>
      <c r="L49" s="1486">
        <f t="shared" si="28"/>
        <v>75.563724825523408</v>
      </c>
      <c r="M49" s="1486">
        <f t="shared" si="28"/>
        <v>75.563724825523408</v>
      </c>
      <c r="N49" s="1486">
        <f t="shared" si="28"/>
        <v>75.563724825523408</v>
      </c>
      <c r="O49" s="1486">
        <f t="shared" si="28"/>
        <v>75.563724825523408</v>
      </c>
      <c r="P49" s="1486">
        <f t="shared" si="28"/>
        <v>75.563724825523408</v>
      </c>
      <c r="Q49" s="1486">
        <f t="shared" si="28"/>
        <v>75.563724825523408</v>
      </c>
      <c r="R49" s="1486">
        <f t="shared" si="28"/>
        <v>75.563724825523408</v>
      </c>
      <c r="S49" s="1486">
        <f t="shared" si="28"/>
        <v>75.563724825523408</v>
      </c>
      <c r="T49" s="1486">
        <f t="shared" si="28"/>
        <v>75.563724825523408</v>
      </c>
      <c r="U49" s="1486">
        <f t="shared" si="28"/>
        <v>75.563724825523408</v>
      </c>
      <c r="V49" s="1486">
        <f t="shared" si="28"/>
        <v>75.563724825523408</v>
      </c>
      <c r="W49" s="1486">
        <f t="shared" si="28"/>
        <v>75.563724825523408</v>
      </c>
      <c r="X49" s="1486">
        <f t="shared" si="28"/>
        <v>75.563724825523408</v>
      </c>
      <c r="Y49" s="1486">
        <f t="shared" si="28"/>
        <v>75.563724825523408</v>
      </c>
      <c r="Z49" s="1486">
        <f t="shared" si="28"/>
        <v>75.563724825523408</v>
      </c>
      <c r="AA49" s="1486">
        <f t="shared" si="28"/>
        <v>75.563724825523408</v>
      </c>
      <c r="AB49" s="1486">
        <f t="shared" si="28"/>
        <v>75.563724825523408</v>
      </c>
      <c r="AC49" s="1486">
        <f t="shared" si="28"/>
        <v>75.563724825523408</v>
      </c>
      <c r="AD49" s="1486">
        <f t="shared" si="28"/>
        <v>75.563724825523408</v>
      </c>
      <c r="AE49" s="1486">
        <f t="shared" si="28"/>
        <v>75.563724825523408</v>
      </c>
      <c r="AF49" s="1486">
        <f t="shared" si="28"/>
        <v>75.563724825523408</v>
      </c>
      <c r="AG49" s="1486">
        <f t="shared" si="28"/>
        <v>75.563724825523408</v>
      </c>
      <c r="AH49" s="1486">
        <f t="shared" si="28"/>
        <v>75.563724825523408</v>
      </c>
      <c r="AI49" s="1486">
        <f t="shared" si="28"/>
        <v>75.563724825523408</v>
      </c>
      <c r="AJ49" s="1487"/>
    </row>
    <row r="50" spans="2:36" hidden="1">
      <c r="B50" s="1589"/>
      <c r="C50" s="269"/>
      <c r="D50" s="1472">
        <f t="shared" si="25"/>
        <v>1994</v>
      </c>
      <c r="E50" s="1484">
        <f t="shared" si="26"/>
        <v>33.299999999999997</v>
      </c>
      <c r="F50" s="1488"/>
      <c r="G50" s="1488"/>
      <c r="H50" s="1488"/>
      <c r="I50" s="1485">
        <f>+I$14</f>
        <v>77.57577666999002</v>
      </c>
      <c r="J50" s="1486">
        <f t="shared" ref="J50:AI50" si="29">IF(J$44-$D50&gt;$E50-1,0,+I50*(1+J$297))</f>
        <v>77.57577666999002</v>
      </c>
      <c r="K50" s="1486">
        <f t="shared" si="29"/>
        <v>77.57577666999002</v>
      </c>
      <c r="L50" s="1486">
        <f t="shared" si="29"/>
        <v>77.57577666999002</v>
      </c>
      <c r="M50" s="1486">
        <f t="shared" si="29"/>
        <v>77.57577666999002</v>
      </c>
      <c r="N50" s="1486">
        <f t="shared" si="29"/>
        <v>77.57577666999002</v>
      </c>
      <c r="O50" s="1486">
        <f t="shared" si="29"/>
        <v>77.57577666999002</v>
      </c>
      <c r="P50" s="1486">
        <f t="shared" si="29"/>
        <v>77.57577666999002</v>
      </c>
      <c r="Q50" s="1486">
        <f t="shared" si="29"/>
        <v>77.57577666999002</v>
      </c>
      <c r="R50" s="1486">
        <f t="shared" si="29"/>
        <v>77.57577666999002</v>
      </c>
      <c r="S50" s="1486">
        <f t="shared" si="29"/>
        <v>77.57577666999002</v>
      </c>
      <c r="T50" s="1486">
        <f t="shared" si="29"/>
        <v>77.57577666999002</v>
      </c>
      <c r="U50" s="1486">
        <f t="shared" si="29"/>
        <v>77.57577666999002</v>
      </c>
      <c r="V50" s="1486">
        <f t="shared" si="29"/>
        <v>77.57577666999002</v>
      </c>
      <c r="W50" s="1486">
        <f t="shared" si="29"/>
        <v>77.57577666999002</v>
      </c>
      <c r="X50" s="1486">
        <f t="shared" si="29"/>
        <v>77.57577666999002</v>
      </c>
      <c r="Y50" s="1486">
        <f t="shared" si="29"/>
        <v>77.57577666999002</v>
      </c>
      <c r="Z50" s="1486">
        <f t="shared" si="29"/>
        <v>77.57577666999002</v>
      </c>
      <c r="AA50" s="1486">
        <f t="shared" si="29"/>
        <v>77.57577666999002</v>
      </c>
      <c r="AB50" s="1486">
        <f t="shared" si="29"/>
        <v>77.57577666999002</v>
      </c>
      <c r="AC50" s="1486">
        <f t="shared" si="29"/>
        <v>77.57577666999002</v>
      </c>
      <c r="AD50" s="1486">
        <f t="shared" si="29"/>
        <v>77.57577666999002</v>
      </c>
      <c r="AE50" s="1486">
        <f t="shared" si="29"/>
        <v>77.57577666999002</v>
      </c>
      <c r="AF50" s="1486">
        <f t="shared" si="29"/>
        <v>77.57577666999002</v>
      </c>
      <c r="AG50" s="1486">
        <f t="shared" si="29"/>
        <v>77.57577666999002</v>
      </c>
      <c r="AH50" s="1486">
        <f t="shared" si="29"/>
        <v>77.57577666999002</v>
      </c>
      <c r="AI50" s="1486">
        <f t="shared" si="29"/>
        <v>77.57577666999002</v>
      </c>
      <c r="AJ50" s="1487"/>
    </row>
    <row r="51" spans="2:36" hidden="1">
      <c r="B51" s="1589"/>
      <c r="C51" s="269"/>
      <c r="D51" s="1472">
        <f t="shared" si="25"/>
        <v>1995</v>
      </c>
      <c r="E51" s="1484">
        <f t="shared" si="26"/>
        <v>33.299999999999997</v>
      </c>
      <c r="F51" s="1488"/>
      <c r="G51" s="1488"/>
      <c r="H51" s="1488"/>
      <c r="I51" s="1488"/>
      <c r="J51" s="1485">
        <f>+J$14</f>
        <v>87.859597208374851</v>
      </c>
      <c r="K51" s="1486">
        <f t="shared" ref="K51:AI51" si="30">IF(K$44-$D51&gt;$E51-1,0,+J51*(1+K$297))</f>
        <v>87.859597208374851</v>
      </c>
      <c r="L51" s="1486">
        <f t="shared" si="30"/>
        <v>87.859597208374851</v>
      </c>
      <c r="M51" s="1486">
        <f t="shared" si="30"/>
        <v>87.859597208374851</v>
      </c>
      <c r="N51" s="1486">
        <f t="shared" si="30"/>
        <v>87.859597208374851</v>
      </c>
      <c r="O51" s="1486">
        <f t="shared" si="30"/>
        <v>87.859597208374851</v>
      </c>
      <c r="P51" s="1486">
        <f t="shared" si="30"/>
        <v>87.859597208374851</v>
      </c>
      <c r="Q51" s="1486">
        <f t="shared" si="30"/>
        <v>87.859597208374851</v>
      </c>
      <c r="R51" s="1486">
        <f t="shared" si="30"/>
        <v>87.859597208374851</v>
      </c>
      <c r="S51" s="1486">
        <f t="shared" si="30"/>
        <v>87.859597208374851</v>
      </c>
      <c r="T51" s="1486">
        <f t="shared" si="30"/>
        <v>87.859597208374851</v>
      </c>
      <c r="U51" s="1486">
        <f t="shared" si="30"/>
        <v>87.859597208374851</v>
      </c>
      <c r="V51" s="1486">
        <f t="shared" si="30"/>
        <v>87.859597208374851</v>
      </c>
      <c r="W51" s="1486">
        <f t="shared" si="30"/>
        <v>87.859597208374851</v>
      </c>
      <c r="X51" s="1486">
        <f t="shared" si="30"/>
        <v>87.859597208374851</v>
      </c>
      <c r="Y51" s="1486">
        <f t="shared" si="30"/>
        <v>87.859597208374851</v>
      </c>
      <c r="Z51" s="1486">
        <f t="shared" si="30"/>
        <v>87.859597208374851</v>
      </c>
      <c r="AA51" s="1486">
        <f t="shared" si="30"/>
        <v>87.859597208374851</v>
      </c>
      <c r="AB51" s="1486">
        <f t="shared" si="30"/>
        <v>87.859597208374851</v>
      </c>
      <c r="AC51" s="1486">
        <f t="shared" si="30"/>
        <v>87.859597208374851</v>
      </c>
      <c r="AD51" s="1486">
        <f t="shared" si="30"/>
        <v>87.859597208374851</v>
      </c>
      <c r="AE51" s="1486">
        <f t="shared" si="30"/>
        <v>87.859597208374851</v>
      </c>
      <c r="AF51" s="1486">
        <f t="shared" si="30"/>
        <v>87.859597208374851</v>
      </c>
      <c r="AG51" s="1486">
        <f t="shared" si="30"/>
        <v>87.859597208374851</v>
      </c>
      <c r="AH51" s="1486">
        <f t="shared" si="30"/>
        <v>87.859597208374851</v>
      </c>
      <c r="AI51" s="1486">
        <f t="shared" si="30"/>
        <v>87.859597208374851</v>
      </c>
      <c r="AJ51" s="1487"/>
    </row>
    <row r="52" spans="2:36" hidden="1">
      <c r="B52" s="1589"/>
      <c r="C52" s="269"/>
      <c r="D52" s="1472">
        <f t="shared" si="25"/>
        <v>1996</v>
      </c>
      <c r="E52" s="1484">
        <f t="shared" si="26"/>
        <v>33.299999999999997</v>
      </c>
      <c r="F52" s="1488"/>
      <c r="G52" s="1488"/>
      <c r="H52" s="1488"/>
      <c r="I52" s="1488"/>
      <c r="J52" s="1488"/>
      <c r="K52" s="1485">
        <f>+K$14</f>
        <v>78.022899302093691</v>
      </c>
      <c r="L52" s="1486">
        <f t="shared" ref="L52:AI52" si="31">IF(L$44-$D52&gt;$E52-1,0,+K52*(1+L$297))</f>
        <v>78.022899302093691</v>
      </c>
      <c r="M52" s="1486">
        <f t="shared" si="31"/>
        <v>78.022899302093691</v>
      </c>
      <c r="N52" s="1486">
        <f t="shared" si="31"/>
        <v>78.022899302093691</v>
      </c>
      <c r="O52" s="1486">
        <f t="shared" si="31"/>
        <v>78.022899302093691</v>
      </c>
      <c r="P52" s="1486">
        <f t="shared" si="31"/>
        <v>78.022899302093691</v>
      </c>
      <c r="Q52" s="1486">
        <f t="shared" si="31"/>
        <v>78.022899302093691</v>
      </c>
      <c r="R52" s="1486">
        <f t="shared" si="31"/>
        <v>78.022899302093691</v>
      </c>
      <c r="S52" s="1486">
        <f t="shared" si="31"/>
        <v>78.022899302093691</v>
      </c>
      <c r="T52" s="1486">
        <f t="shared" si="31"/>
        <v>78.022899302093691</v>
      </c>
      <c r="U52" s="1486">
        <f t="shared" si="31"/>
        <v>78.022899302093691</v>
      </c>
      <c r="V52" s="1486">
        <f t="shared" si="31"/>
        <v>78.022899302093691</v>
      </c>
      <c r="W52" s="1486">
        <f t="shared" si="31"/>
        <v>78.022899302093691</v>
      </c>
      <c r="X52" s="1486">
        <f t="shared" si="31"/>
        <v>78.022899302093691</v>
      </c>
      <c r="Y52" s="1486">
        <f t="shared" si="31"/>
        <v>78.022899302093691</v>
      </c>
      <c r="Z52" s="1486">
        <f t="shared" si="31"/>
        <v>78.022899302093691</v>
      </c>
      <c r="AA52" s="1486">
        <f t="shared" si="31"/>
        <v>78.022899302093691</v>
      </c>
      <c r="AB52" s="1486">
        <f t="shared" si="31"/>
        <v>78.022899302093691</v>
      </c>
      <c r="AC52" s="1486">
        <f t="shared" si="31"/>
        <v>78.022899302093691</v>
      </c>
      <c r="AD52" s="1486">
        <f t="shared" si="31"/>
        <v>78.022899302093691</v>
      </c>
      <c r="AE52" s="1486">
        <f t="shared" si="31"/>
        <v>78.022899302093691</v>
      </c>
      <c r="AF52" s="1486">
        <f t="shared" si="31"/>
        <v>78.022899302093691</v>
      </c>
      <c r="AG52" s="1486">
        <f t="shared" si="31"/>
        <v>78.022899302093691</v>
      </c>
      <c r="AH52" s="1486">
        <f t="shared" si="31"/>
        <v>78.022899302093691</v>
      </c>
      <c r="AI52" s="1486">
        <f t="shared" si="31"/>
        <v>78.022899302093691</v>
      </c>
      <c r="AJ52" s="1487"/>
    </row>
    <row r="53" spans="2:36" hidden="1">
      <c r="B53" s="1589"/>
      <c r="C53" s="269"/>
      <c r="D53" s="1472">
        <f t="shared" si="25"/>
        <v>1997</v>
      </c>
      <c r="E53" s="1484">
        <f t="shared" si="26"/>
        <v>33.299999999999997</v>
      </c>
      <c r="F53" s="1488"/>
      <c r="G53" s="1488"/>
      <c r="H53" s="1488"/>
      <c r="I53" s="1488"/>
      <c r="J53" s="1488"/>
      <c r="K53" s="1488"/>
      <c r="L53" s="1485">
        <f>+L$14</f>
        <v>90.095210368893291</v>
      </c>
      <c r="M53" s="1486">
        <f t="shared" ref="M53:AI53" si="32">IF(M$44-$D53&gt;$E53-1,0,+L53*(1+M$297))</f>
        <v>90.095210368893291</v>
      </c>
      <c r="N53" s="1486">
        <f t="shared" si="32"/>
        <v>90.095210368893291</v>
      </c>
      <c r="O53" s="1486">
        <f t="shared" si="32"/>
        <v>90.095210368893291</v>
      </c>
      <c r="P53" s="1486">
        <f t="shared" si="32"/>
        <v>90.095210368893291</v>
      </c>
      <c r="Q53" s="1486">
        <f t="shared" si="32"/>
        <v>90.095210368893291</v>
      </c>
      <c r="R53" s="1486">
        <f t="shared" si="32"/>
        <v>90.095210368893291</v>
      </c>
      <c r="S53" s="1486">
        <f t="shared" si="32"/>
        <v>90.095210368893291</v>
      </c>
      <c r="T53" s="1486">
        <f t="shared" si="32"/>
        <v>90.095210368893291</v>
      </c>
      <c r="U53" s="1486">
        <f t="shared" si="32"/>
        <v>90.095210368893291</v>
      </c>
      <c r="V53" s="1486">
        <f t="shared" si="32"/>
        <v>90.095210368893291</v>
      </c>
      <c r="W53" s="1486">
        <f t="shared" si="32"/>
        <v>90.095210368893291</v>
      </c>
      <c r="X53" s="1486">
        <f t="shared" si="32"/>
        <v>90.095210368893291</v>
      </c>
      <c r="Y53" s="1486">
        <f t="shared" si="32"/>
        <v>90.095210368893291</v>
      </c>
      <c r="Z53" s="1486">
        <f t="shared" si="32"/>
        <v>90.095210368893291</v>
      </c>
      <c r="AA53" s="1486">
        <f t="shared" si="32"/>
        <v>90.095210368893291</v>
      </c>
      <c r="AB53" s="1486">
        <f t="shared" si="32"/>
        <v>90.095210368893291</v>
      </c>
      <c r="AC53" s="1486">
        <f t="shared" si="32"/>
        <v>90.095210368893291</v>
      </c>
      <c r="AD53" s="1486">
        <f t="shared" si="32"/>
        <v>90.095210368893291</v>
      </c>
      <c r="AE53" s="1486">
        <f t="shared" si="32"/>
        <v>90.095210368893291</v>
      </c>
      <c r="AF53" s="1486">
        <f t="shared" si="32"/>
        <v>90.095210368893291</v>
      </c>
      <c r="AG53" s="1486">
        <f t="shared" si="32"/>
        <v>90.095210368893291</v>
      </c>
      <c r="AH53" s="1486">
        <f t="shared" si="32"/>
        <v>90.095210368893291</v>
      </c>
      <c r="AI53" s="1486">
        <f t="shared" si="32"/>
        <v>90.095210368893291</v>
      </c>
      <c r="AJ53" s="1487"/>
    </row>
    <row r="54" spans="2:36" hidden="1">
      <c r="B54" s="1589"/>
      <c r="C54" s="269"/>
      <c r="D54" s="1472">
        <f t="shared" si="25"/>
        <v>1998</v>
      </c>
      <c r="E54" s="1484">
        <f t="shared" si="26"/>
        <v>33.299999999999997</v>
      </c>
      <c r="F54" s="1488"/>
      <c r="G54" s="1488"/>
      <c r="H54" s="1488"/>
      <c r="I54" s="1488"/>
      <c r="J54" s="1488"/>
      <c r="K54" s="1488"/>
      <c r="L54" s="1488"/>
      <c r="M54" s="1485">
        <f>+M$14</f>
        <v>76.793312063808557</v>
      </c>
      <c r="N54" s="1486">
        <f t="shared" ref="N54:AI54" si="33">IF(N$44-$D54&gt;$E54-1,0,+M54*(1+N$297))</f>
        <v>76.793312063808557</v>
      </c>
      <c r="O54" s="1486">
        <f t="shared" si="33"/>
        <v>76.793312063808557</v>
      </c>
      <c r="P54" s="1486">
        <f t="shared" si="33"/>
        <v>76.793312063808557</v>
      </c>
      <c r="Q54" s="1486">
        <f t="shared" si="33"/>
        <v>76.793312063808557</v>
      </c>
      <c r="R54" s="1486">
        <f t="shared" si="33"/>
        <v>76.793312063808557</v>
      </c>
      <c r="S54" s="1486">
        <f t="shared" si="33"/>
        <v>76.793312063808557</v>
      </c>
      <c r="T54" s="1486">
        <f t="shared" si="33"/>
        <v>76.793312063808557</v>
      </c>
      <c r="U54" s="1486">
        <f t="shared" si="33"/>
        <v>76.793312063808557</v>
      </c>
      <c r="V54" s="1486">
        <f t="shared" si="33"/>
        <v>76.793312063808557</v>
      </c>
      <c r="W54" s="1486">
        <f t="shared" si="33"/>
        <v>76.793312063808557</v>
      </c>
      <c r="X54" s="1486">
        <f t="shared" si="33"/>
        <v>76.793312063808557</v>
      </c>
      <c r="Y54" s="1486">
        <f t="shared" si="33"/>
        <v>76.793312063808557</v>
      </c>
      <c r="Z54" s="1486">
        <f t="shared" si="33"/>
        <v>76.793312063808557</v>
      </c>
      <c r="AA54" s="1486">
        <f t="shared" si="33"/>
        <v>76.793312063808557</v>
      </c>
      <c r="AB54" s="1486">
        <f t="shared" si="33"/>
        <v>76.793312063808557</v>
      </c>
      <c r="AC54" s="1486">
        <f t="shared" si="33"/>
        <v>76.793312063808557</v>
      </c>
      <c r="AD54" s="1486">
        <f t="shared" si="33"/>
        <v>76.793312063808557</v>
      </c>
      <c r="AE54" s="1486">
        <f t="shared" si="33"/>
        <v>76.793312063808557</v>
      </c>
      <c r="AF54" s="1486">
        <f t="shared" si="33"/>
        <v>76.793312063808557</v>
      </c>
      <c r="AG54" s="1486">
        <f t="shared" si="33"/>
        <v>76.793312063808557</v>
      </c>
      <c r="AH54" s="1486">
        <f t="shared" si="33"/>
        <v>76.793312063808557</v>
      </c>
      <c r="AI54" s="1486">
        <f t="shared" si="33"/>
        <v>76.793312063808557</v>
      </c>
      <c r="AJ54" s="1487"/>
    </row>
    <row r="55" spans="2:36" hidden="1">
      <c r="B55" s="1589"/>
      <c r="C55" s="269"/>
      <c r="D55" s="1472">
        <f t="shared" si="25"/>
        <v>1999</v>
      </c>
      <c r="E55" s="1484">
        <f t="shared" si="26"/>
        <v>33.299999999999997</v>
      </c>
      <c r="F55" s="1488"/>
      <c r="G55" s="1488"/>
      <c r="H55" s="1488"/>
      <c r="I55" s="1488"/>
      <c r="J55" s="1488"/>
      <c r="K55" s="1488"/>
      <c r="L55" s="1488"/>
      <c r="M55" s="1488"/>
      <c r="N55" s="1485">
        <f>+N$14</f>
        <v>81.301358709480439</v>
      </c>
      <c r="O55" s="1486">
        <f t="shared" ref="O55:AI55" si="34">IF(O$44-$D55&gt;$E55-1,0,+N55*(1+O$297))</f>
        <v>81.301358709480439</v>
      </c>
      <c r="P55" s="1486">
        <f t="shared" si="34"/>
        <v>81.301358709480439</v>
      </c>
      <c r="Q55" s="1486">
        <f t="shared" si="34"/>
        <v>81.301358709480439</v>
      </c>
      <c r="R55" s="1486">
        <f t="shared" si="34"/>
        <v>81.301358709480439</v>
      </c>
      <c r="S55" s="1486">
        <f t="shared" si="34"/>
        <v>81.301358709480439</v>
      </c>
      <c r="T55" s="1486">
        <f t="shared" si="34"/>
        <v>81.301358709480439</v>
      </c>
      <c r="U55" s="1486">
        <f t="shared" si="34"/>
        <v>81.301358709480439</v>
      </c>
      <c r="V55" s="1486">
        <f t="shared" si="34"/>
        <v>81.301358709480439</v>
      </c>
      <c r="W55" s="1486">
        <f t="shared" si="34"/>
        <v>81.301358709480439</v>
      </c>
      <c r="X55" s="1486">
        <f t="shared" si="34"/>
        <v>81.301358709480439</v>
      </c>
      <c r="Y55" s="1486">
        <f t="shared" si="34"/>
        <v>81.301358709480439</v>
      </c>
      <c r="Z55" s="1486">
        <f t="shared" si="34"/>
        <v>81.301358709480439</v>
      </c>
      <c r="AA55" s="1486">
        <f t="shared" si="34"/>
        <v>81.301358709480439</v>
      </c>
      <c r="AB55" s="1486">
        <f t="shared" si="34"/>
        <v>81.301358709480439</v>
      </c>
      <c r="AC55" s="1486">
        <f t="shared" si="34"/>
        <v>81.301358709480439</v>
      </c>
      <c r="AD55" s="1486">
        <f t="shared" si="34"/>
        <v>81.301358709480439</v>
      </c>
      <c r="AE55" s="1486">
        <f t="shared" si="34"/>
        <v>81.301358709480439</v>
      </c>
      <c r="AF55" s="1486">
        <f t="shared" si="34"/>
        <v>81.301358709480439</v>
      </c>
      <c r="AG55" s="1486">
        <f t="shared" si="34"/>
        <v>81.301358709480439</v>
      </c>
      <c r="AH55" s="1486">
        <f t="shared" si="34"/>
        <v>81.301358709480439</v>
      </c>
      <c r="AI55" s="1486">
        <f t="shared" si="34"/>
        <v>81.301358709480439</v>
      </c>
      <c r="AJ55" s="1487"/>
    </row>
    <row r="56" spans="2:36" hidden="1">
      <c r="B56" s="1589"/>
      <c r="C56" s="269"/>
      <c r="D56" s="1472">
        <f t="shared" si="25"/>
        <v>2000</v>
      </c>
      <c r="E56" s="1484">
        <f t="shared" si="26"/>
        <v>33.299999999999997</v>
      </c>
      <c r="F56" s="1488"/>
      <c r="G56" s="1488"/>
      <c r="H56" s="1488"/>
      <c r="I56" s="1488"/>
      <c r="J56" s="1488"/>
      <c r="K56" s="1488"/>
      <c r="L56" s="1488"/>
      <c r="M56" s="1488"/>
      <c r="N56" s="1488"/>
      <c r="O56" s="1485">
        <f>+O$14</f>
        <v>72.8</v>
      </c>
      <c r="P56" s="1486">
        <f t="shared" ref="P56:AI56" si="35">IF(P$44-$D56&gt;$E56-1,0,+O56*(1+P$297))</f>
        <v>72.8</v>
      </c>
      <c r="Q56" s="1486">
        <f t="shared" si="35"/>
        <v>72.8</v>
      </c>
      <c r="R56" s="1486">
        <f t="shared" si="35"/>
        <v>72.8</v>
      </c>
      <c r="S56" s="1486">
        <f t="shared" si="35"/>
        <v>72.8</v>
      </c>
      <c r="T56" s="1486">
        <f t="shared" si="35"/>
        <v>72.8</v>
      </c>
      <c r="U56" s="1486">
        <f t="shared" si="35"/>
        <v>72.8</v>
      </c>
      <c r="V56" s="1486">
        <f t="shared" si="35"/>
        <v>72.8</v>
      </c>
      <c r="W56" s="1486">
        <f t="shared" si="35"/>
        <v>72.8</v>
      </c>
      <c r="X56" s="1486">
        <f t="shared" si="35"/>
        <v>72.8</v>
      </c>
      <c r="Y56" s="1486">
        <f t="shared" si="35"/>
        <v>72.8</v>
      </c>
      <c r="Z56" s="1486">
        <f t="shared" si="35"/>
        <v>72.8</v>
      </c>
      <c r="AA56" s="1486">
        <f t="shared" si="35"/>
        <v>72.8</v>
      </c>
      <c r="AB56" s="1486">
        <f t="shared" si="35"/>
        <v>72.8</v>
      </c>
      <c r="AC56" s="1486">
        <f t="shared" si="35"/>
        <v>72.8</v>
      </c>
      <c r="AD56" s="1486">
        <f t="shared" si="35"/>
        <v>72.8</v>
      </c>
      <c r="AE56" s="1486">
        <f t="shared" si="35"/>
        <v>72.8</v>
      </c>
      <c r="AF56" s="1486">
        <f t="shared" si="35"/>
        <v>72.8</v>
      </c>
      <c r="AG56" s="1486">
        <f t="shared" si="35"/>
        <v>72.8</v>
      </c>
      <c r="AH56" s="1486">
        <f t="shared" si="35"/>
        <v>72.8</v>
      </c>
      <c r="AI56" s="1486">
        <f t="shared" si="35"/>
        <v>72.8</v>
      </c>
      <c r="AJ56" s="1487"/>
    </row>
    <row r="57" spans="2:36" hidden="1">
      <c r="B57" s="1589"/>
      <c r="C57" s="269"/>
      <c r="D57" s="1472">
        <f t="shared" si="25"/>
        <v>2001</v>
      </c>
      <c r="E57" s="1484">
        <f t="shared" si="26"/>
        <v>33.299999999999997</v>
      </c>
      <c r="F57" s="1488"/>
      <c r="G57" s="1488"/>
      <c r="H57" s="1488"/>
      <c r="I57" s="1488"/>
      <c r="J57" s="1488"/>
      <c r="K57" s="1488"/>
      <c r="L57" s="1488"/>
      <c r="M57" s="1488"/>
      <c r="N57" s="1488"/>
      <c r="O57" s="1488"/>
      <c r="P57" s="1485">
        <f>+P$14</f>
        <v>73.8</v>
      </c>
      <c r="Q57" s="1486">
        <f t="shared" ref="Q57:AI57" si="36">IF(Q$44-$D57&gt;$E57-1,0,+P57*(1+Q$297))</f>
        <v>73.8</v>
      </c>
      <c r="R57" s="1486">
        <f t="shared" si="36"/>
        <v>73.8</v>
      </c>
      <c r="S57" s="1486">
        <f t="shared" si="36"/>
        <v>73.8</v>
      </c>
      <c r="T57" s="1486">
        <f t="shared" si="36"/>
        <v>73.8</v>
      </c>
      <c r="U57" s="1486">
        <f t="shared" si="36"/>
        <v>73.8</v>
      </c>
      <c r="V57" s="1486">
        <f t="shared" si="36"/>
        <v>73.8</v>
      </c>
      <c r="W57" s="1486">
        <f t="shared" si="36"/>
        <v>73.8</v>
      </c>
      <c r="X57" s="1486">
        <f t="shared" si="36"/>
        <v>73.8</v>
      </c>
      <c r="Y57" s="1486">
        <f t="shared" si="36"/>
        <v>73.8</v>
      </c>
      <c r="Z57" s="1486">
        <f t="shared" si="36"/>
        <v>73.8</v>
      </c>
      <c r="AA57" s="1486">
        <f t="shared" si="36"/>
        <v>73.8</v>
      </c>
      <c r="AB57" s="1486">
        <f t="shared" si="36"/>
        <v>73.8</v>
      </c>
      <c r="AC57" s="1486">
        <f t="shared" si="36"/>
        <v>73.8</v>
      </c>
      <c r="AD57" s="1486">
        <f t="shared" si="36"/>
        <v>73.8</v>
      </c>
      <c r="AE57" s="1486">
        <f t="shared" si="36"/>
        <v>73.8</v>
      </c>
      <c r="AF57" s="1486">
        <f t="shared" si="36"/>
        <v>73.8</v>
      </c>
      <c r="AG57" s="1486">
        <f t="shared" si="36"/>
        <v>73.8</v>
      </c>
      <c r="AH57" s="1486">
        <f t="shared" si="36"/>
        <v>73.8</v>
      </c>
      <c r="AI57" s="1486">
        <f t="shared" si="36"/>
        <v>73.8</v>
      </c>
      <c r="AJ57" s="1487"/>
    </row>
    <row r="58" spans="2:36" hidden="1">
      <c r="B58" s="1589"/>
      <c r="C58" s="269"/>
      <c r="D58" s="1472">
        <f t="shared" si="25"/>
        <v>2002</v>
      </c>
      <c r="E58" s="1484">
        <f t="shared" si="26"/>
        <v>33.299999999999997</v>
      </c>
      <c r="F58" s="1488"/>
      <c r="G58" s="1488"/>
      <c r="H58" s="1488"/>
      <c r="I58" s="1488"/>
      <c r="J58" s="1488"/>
      <c r="K58" s="1488"/>
      <c r="L58" s="1488"/>
      <c r="M58" s="1488"/>
      <c r="N58" s="1488"/>
      <c r="O58" s="1488"/>
      <c r="P58" s="1488"/>
      <c r="Q58" s="1485">
        <f>+Q$14</f>
        <v>89.2</v>
      </c>
      <c r="R58" s="1486">
        <f t="shared" ref="R58:AI58" si="37">IF(R$44-$D58&gt;$E58-1,0,+Q58*(1+R$297))</f>
        <v>89.2</v>
      </c>
      <c r="S58" s="1486">
        <f t="shared" si="37"/>
        <v>89.2</v>
      </c>
      <c r="T58" s="1486">
        <f t="shared" si="37"/>
        <v>89.2</v>
      </c>
      <c r="U58" s="1486">
        <f t="shared" si="37"/>
        <v>89.2</v>
      </c>
      <c r="V58" s="1486">
        <f t="shared" si="37"/>
        <v>89.2</v>
      </c>
      <c r="W58" s="1486">
        <f t="shared" si="37"/>
        <v>89.2</v>
      </c>
      <c r="X58" s="1486">
        <f t="shared" si="37"/>
        <v>89.2</v>
      </c>
      <c r="Y58" s="1486">
        <f t="shared" si="37"/>
        <v>89.2</v>
      </c>
      <c r="Z58" s="1486">
        <f t="shared" si="37"/>
        <v>89.2</v>
      </c>
      <c r="AA58" s="1486">
        <f t="shared" si="37"/>
        <v>89.2</v>
      </c>
      <c r="AB58" s="1486">
        <f t="shared" si="37"/>
        <v>89.2</v>
      </c>
      <c r="AC58" s="1486">
        <f t="shared" si="37"/>
        <v>89.2</v>
      </c>
      <c r="AD58" s="1486">
        <f t="shared" si="37"/>
        <v>89.2</v>
      </c>
      <c r="AE58" s="1486">
        <f t="shared" si="37"/>
        <v>89.2</v>
      </c>
      <c r="AF58" s="1486">
        <f t="shared" si="37"/>
        <v>89.2</v>
      </c>
      <c r="AG58" s="1486">
        <f t="shared" si="37"/>
        <v>89.2</v>
      </c>
      <c r="AH58" s="1486">
        <f t="shared" si="37"/>
        <v>89.2</v>
      </c>
      <c r="AI58" s="1486">
        <f t="shared" si="37"/>
        <v>89.2</v>
      </c>
      <c r="AJ58" s="1487"/>
    </row>
    <row r="59" spans="2:36" hidden="1">
      <c r="B59" s="1589"/>
      <c r="C59" s="269"/>
      <c r="D59" s="1472">
        <f t="shared" si="25"/>
        <v>2003</v>
      </c>
      <c r="E59" s="1484">
        <f t="shared" si="26"/>
        <v>33.299999999999997</v>
      </c>
      <c r="F59" s="1488"/>
      <c r="G59" s="1488"/>
      <c r="H59" s="1488"/>
      <c r="I59" s="1488"/>
      <c r="J59" s="1488"/>
      <c r="K59" s="1488"/>
      <c r="L59" s="1488"/>
      <c r="M59" s="1488"/>
      <c r="N59" s="1488"/>
      <c r="O59" s="1488"/>
      <c r="P59" s="1488"/>
      <c r="Q59" s="1488"/>
      <c r="R59" s="1485">
        <f>+R$14</f>
        <v>83.3</v>
      </c>
      <c r="S59" s="1486">
        <f t="shared" ref="S59:AI59" si="38">IF(S$44-$D59&gt;$E59-1,0,+R59*(1+S$297))</f>
        <v>83.3</v>
      </c>
      <c r="T59" s="1486">
        <f t="shared" si="38"/>
        <v>83.3</v>
      </c>
      <c r="U59" s="1486">
        <f t="shared" si="38"/>
        <v>83.3</v>
      </c>
      <c r="V59" s="1486">
        <f t="shared" si="38"/>
        <v>83.3</v>
      </c>
      <c r="W59" s="1486">
        <f t="shared" si="38"/>
        <v>83.3</v>
      </c>
      <c r="X59" s="1486">
        <f t="shared" si="38"/>
        <v>83.3</v>
      </c>
      <c r="Y59" s="1486">
        <f t="shared" si="38"/>
        <v>83.3</v>
      </c>
      <c r="Z59" s="1486">
        <f t="shared" si="38"/>
        <v>83.3</v>
      </c>
      <c r="AA59" s="1486">
        <f t="shared" si="38"/>
        <v>83.3</v>
      </c>
      <c r="AB59" s="1486">
        <f t="shared" si="38"/>
        <v>83.3</v>
      </c>
      <c r="AC59" s="1486">
        <f t="shared" si="38"/>
        <v>83.3</v>
      </c>
      <c r="AD59" s="1486">
        <f t="shared" si="38"/>
        <v>83.3</v>
      </c>
      <c r="AE59" s="1486">
        <f t="shared" si="38"/>
        <v>83.3</v>
      </c>
      <c r="AF59" s="1486">
        <f t="shared" si="38"/>
        <v>83.3</v>
      </c>
      <c r="AG59" s="1486">
        <f t="shared" si="38"/>
        <v>83.3</v>
      </c>
      <c r="AH59" s="1486">
        <f t="shared" si="38"/>
        <v>83.3</v>
      </c>
      <c r="AI59" s="1486">
        <f t="shared" si="38"/>
        <v>83.3</v>
      </c>
      <c r="AJ59" s="1487"/>
    </row>
    <row r="60" spans="2:36" hidden="1">
      <c r="B60" s="1589"/>
      <c r="C60" s="269"/>
      <c r="D60" s="1472">
        <f t="shared" si="25"/>
        <v>2004</v>
      </c>
      <c r="E60" s="1484">
        <f t="shared" si="26"/>
        <v>33.299999999999997</v>
      </c>
      <c r="F60" s="1488"/>
      <c r="G60" s="1488"/>
      <c r="H60" s="1488"/>
      <c r="I60" s="1488"/>
      <c r="J60" s="1488"/>
      <c r="K60" s="1488"/>
      <c r="L60" s="1488"/>
      <c r="M60" s="1488"/>
      <c r="N60" s="1488"/>
      <c r="O60" s="1488"/>
      <c r="P60" s="1488"/>
      <c r="Q60" s="1488"/>
      <c r="R60" s="1488"/>
      <c r="S60" s="1485">
        <f>+S$14</f>
        <v>97.672047129743802</v>
      </c>
      <c r="T60" s="1486">
        <f t="shared" ref="T60:AI60" si="39">IF(T$44-$D60&gt;$E60-1,0,+S60*(1+T$297))</f>
        <v>97.672047129743802</v>
      </c>
      <c r="U60" s="1486">
        <f t="shared" si="39"/>
        <v>97.672047129743802</v>
      </c>
      <c r="V60" s="1486">
        <f t="shared" si="39"/>
        <v>97.672047129743802</v>
      </c>
      <c r="W60" s="1486">
        <f t="shared" si="39"/>
        <v>97.672047129743802</v>
      </c>
      <c r="X60" s="1486">
        <f t="shared" si="39"/>
        <v>97.672047129743802</v>
      </c>
      <c r="Y60" s="1486">
        <f t="shared" si="39"/>
        <v>97.672047129743802</v>
      </c>
      <c r="Z60" s="1486">
        <f t="shared" si="39"/>
        <v>97.672047129743802</v>
      </c>
      <c r="AA60" s="1486">
        <f t="shared" si="39"/>
        <v>97.672047129743802</v>
      </c>
      <c r="AB60" s="1486">
        <f t="shared" si="39"/>
        <v>97.672047129743802</v>
      </c>
      <c r="AC60" s="1486">
        <f t="shared" si="39"/>
        <v>97.672047129743802</v>
      </c>
      <c r="AD60" s="1486">
        <f t="shared" si="39"/>
        <v>97.672047129743802</v>
      </c>
      <c r="AE60" s="1486">
        <f t="shared" si="39"/>
        <v>97.672047129743802</v>
      </c>
      <c r="AF60" s="1486">
        <f t="shared" si="39"/>
        <v>97.672047129743802</v>
      </c>
      <c r="AG60" s="1486">
        <f t="shared" si="39"/>
        <v>97.672047129743802</v>
      </c>
      <c r="AH60" s="1486">
        <f t="shared" si="39"/>
        <v>97.672047129743802</v>
      </c>
      <c r="AI60" s="1486">
        <f t="shared" si="39"/>
        <v>97.672047129743802</v>
      </c>
      <c r="AJ60" s="1487"/>
    </row>
    <row r="61" spans="2:36" hidden="1">
      <c r="B61" s="1589"/>
      <c r="C61" s="269"/>
      <c r="D61" s="1472">
        <f t="shared" si="25"/>
        <v>2005</v>
      </c>
      <c r="E61" s="1484">
        <f t="shared" si="26"/>
        <v>33.299999999999997</v>
      </c>
      <c r="F61" s="1488"/>
      <c r="G61" s="1488"/>
      <c r="H61" s="1488"/>
      <c r="I61" s="1488"/>
      <c r="J61" s="1488"/>
      <c r="K61" s="1488"/>
      <c r="L61" s="1488"/>
      <c r="M61" s="1488"/>
      <c r="N61" s="1488"/>
      <c r="O61" s="1488"/>
      <c r="P61" s="1488"/>
      <c r="Q61" s="1488"/>
      <c r="R61" s="1488"/>
      <c r="S61" s="1488"/>
      <c r="T61" s="1485">
        <f>+T$14</f>
        <v>82.250007462614107</v>
      </c>
      <c r="U61" s="1486">
        <f t="shared" ref="U61:AI61" si="40">IF(U$44-$D61&gt;$E61-1,0,+T61*(1+U$297))</f>
        <v>82.250007462614107</v>
      </c>
      <c r="V61" s="1486">
        <f t="shared" si="40"/>
        <v>82.250007462614107</v>
      </c>
      <c r="W61" s="1486">
        <f t="shared" si="40"/>
        <v>82.250007462614107</v>
      </c>
      <c r="X61" s="1486">
        <f t="shared" si="40"/>
        <v>82.250007462614107</v>
      </c>
      <c r="Y61" s="1486">
        <f t="shared" si="40"/>
        <v>82.250007462614107</v>
      </c>
      <c r="Z61" s="1486">
        <f t="shared" si="40"/>
        <v>82.250007462614107</v>
      </c>
      <c r="AA61" s="1486">
        <f t="shared" si="40"/>
        <v>82.250007462614107</v>
      </c>
      <c r="AB61" s="1486">
        <f t="shared" si="40"/>
        <v>82.250007462614107</v>
      </c>
      <c r="AC61" s="1486">
        <f t="shared" si="40"/>
        <v>82.250007462614107</v>
      </c>
      <c r="AD61" s="1486">
        <f t="shared" si="40"/>
        <v>82.250007462614107</v>
      </c>
      <c r="AE61" s="1486">
        <f t="shared" si="40"/>
        <v>82.250007462614107</v>
      </c>
      <c r="AF61" s="1486">
        <f t="shared" si="40"/>
        <v>82.250007462614107</v>
      </c>
      <c r="AG61" s="1486">
        <f t="shared" si="40"/>
        <v>82.250007462614107</v>
      </c>
      <c r="AH61" s="1486">
        <f t="shared" si="40"/>
        <v>82.250007462614107</v>
      </c>
      <c r="AI61" s="1486">
        <f t="shared" si="40"/>
        <v>82.250007462614107</v>
      </c>
      <c r="AJ61" s="1487"/>
    </row>
    <row r="62" spans="2:36" hidden="1">
      <c r="B62" s="1589"/>
      <c r="C62" s="269"/>
      <c r="D62" s="1472">
        <f t="shared" si="25"/>
        <v>2006</v>
      </c>
      <c r="E62" s="1484">
        <f t="shared" si="26"/>
        <v>33.299999999999997</v>
      </c>
      <c r="F62" s="1488"/>
      <c r="G62" s="1488"/>
      <c r="H62" s="1488"/>
      <c r="I62" s="1488"/>
      <c r="J62" s="1488"/>
      <c r="K62" s="1488"/>
      <c r="L62" s="1488"/>
      <c r="M62" s="1488"/>
      <c r="N62" s="1488"/>
      <c r="O62" s="1488"/>
      <c r="P62" s="1488"/>
      <c r="Q62" s="1488"/>
      <c r="R62" s="1488"/>
      <c r="S62" s="1488"/>
      <c r="T62" s="1488"/>
      <c r="U62" s="1485">
        <f>+U$14</f>
        <v>126.39999999999999</v>
      </c>
      <c r="V62" s="1485">
        <f t="shared" ref="V62:AI62" si="41">IF(V$44-$D62&gt;$E62-1,0,+U62*(1+V$297))</f>
        <v>126.39999999999999</v>
      </c>
      <c r="W62" s="1485">
        <f t="shared" si="41"/>
        <v>126.39999999999999</v>
      </c>
      <c r="X62" s="1485">
        <f t="shared" si="41"/>
        <v>126.39999999999999</v>
      </c>
      <c r="Y62" s="1485">
        <f t="shared" si="41"/>
        <v>126.39999999999999</v>
      </c>
      <c r="Z62" s="1485">
        <f t="shared" si="41"/>
        <v>126.39999999999999</v>
      </c>
      <c r="AA62" s="1485">
        <f t="shared" si="41"/>
        <v>126.39999999999999</v>
      </c>
      <c r="AB62" s="1485">
        <f t="shared" si="41"/>
        <v>126.39999999999999</v>
      </c>
      <c r="AC62" s="1485">
        <f t="shared" si="41"/>
        <v>126.39999999999999</v>
      </c>
      <c r="AD62" s="1485">
        <f t="shared" si="41"/>
        <v>126.39999999999999</v>
      </c>
      <c r="AE62" s="1485">
        <f t="shared" si="41"/>
        <v>126.39999999999999</v>
      </c>
      <c r="AF62" s="1485">
        <f t="shared" si="41"/>
        <v>126.39999999999999</v>
      </c>
      <c r="AG62" s="1485">
        <f t="shared" si="41"/>
        <v>126.39999999999999</v>
      </c>
      <c r="AH62" s="1485">
        <f t="shared" si="41"/>
        <v>126.39999999999999</v>
      </c>
      <c r="AI62" s="1485">
        <f t="shared" si="41"/>
        <v>126.39999999999999</v>
      </c>
      <c r="AJ62" s="1487"/>
    </row>
    <row r="63" spans="2:36" hidden="1">
      <c r="B63" s="1589"/>
      <c r="C63" s="269"/>
      <c r="D63" s="1472">
        <f t="shared" si="25"/>
        <v>2007</v>
      </c>
      <c r="E63" s="1484">
        <f t="shared" si="26"/>
        <v>33.299999999999997</v>
      </c>
      <c r="F63" s="1488"/>
      <c r="G63" s="1488"/>
      <c r="H63" s="1488"/>
      <c r="I63" s="1488"/>
      <c r="J63" s="1488"/>
      <c r="K63" s="1488"/>
      <c r="L63" s="1488"/>
      <c r="M63" s="1488"/>
      <c r="N63" s="1488"/>
      <c r="O63" s="1488"/>
      <c r="P63" s="1488"/>
      <c r="Q63" s="1488"/>
      <c r="R63" s="1488"/>
      <c r="S63" s="1488"/>
      <c r="T63" s="1488"/>
      <c r="U63" s="1488"/>
      <c r="V63" s="1485">
        <f>+V$14</f>
        <v>119.8</v>
      </c>
      <c r="W63" s="1485">
        <f t="shared" ref="W63:AI63" si="42">IF(W$44-$D63&gt;$E63-1,0,+V63*(1+W$297))</f>
        <v>119.8</v>
      </c>
      <c r="X63" s="1485">
        <f t="shared" si="42"/>
        <v>119.8</v>
      </c>
      <c r="Y63" s="1485">
        <f t="shared" si="42"/>
        <v>119.8</v>
      </c>
      <c r="Z63" s="1485">
        <f t="shared" si="42"/>
        <v>119.8</v>
      </c>
      <c r="AA63" s="1485">
        <f t="shared" si="42"/>
        <v>119.8</v>
      </c>
      <c r="AB63" s="1485">
        <f t="shared" si="42"/>
        <v>119.8</v>
      </c>
      <c r="AC63" s="1485">
        <f t="shared" si="42"/>
        <v>119.8</v>
      </c>
      <c r="AD63" s="1485">
        <f t="shared" si="42"/>
        <v>119.8</v>
      </c>
      <c r="AE63" s="1485">
        <f t="shared" si="42"/>
        <v>119.8</v>
      </c>
      <c r="AF63" s="1485">
        <f t="shared" si="42"/>
        <v>119.8</v>
      </c>
      <c r="AG63" s="1485">
        <f t="shared" si="42"/>
        <v>119.8</v>
      </c>
      <c r="AH63" s="1485">
        <f t="shared" si="42"/>
        <v>119.8</v>
      </c>
      <c r="AI63" s="1485">
        <f t="shared" si="42"/>
        <v>119.8</v>
      </c>
      <c r="AJ63" s="1487"/>
    </row>
    <row r="64" spans="2:36" hidden="1">
      <c r="B64" s="1589"/>
      <c r="C64" s="269"/>
      <c r="D64" s="1472">
        <f t="shared" si="25"/>
        <v>2008</v>
      </c>
      <c r="E64" s="1484">
        <f t="shared" si="26"/>
        <v>33.299999999999997</v>
      </c>
      <c r="F64" s="1488"/>
      <c r="G64" s="1488"/>
      <c r="H64" s="1488"/>
      <c r="I64" s="1488"/>
      <c r="J64" s="1488"/>
      <c r="K64" s="1488"/>
      <c r="L64" s="1488"/>
      <c r="M64" s="1488"/>
      <c r="N64" s="1488"/>
      <c r="O64" s="1488"/>
      <c r="P64" s="1488"/>
      <c r="Q64" s="1488"/>
      <c r="R64" s="1488"/>
      <c r="S64" s="1488"/>
      <c r="T64" s="1488"/>
      <c r="U64" s="1488"/>
      <c r="V64" s="1488"/>
      <c r="W64" s="1488">
        <f>+W$14</f>
        <v>124.9</v>
      </c>
      <c r="X64" s="1488">
        <f t="shared" ref="X64:AI64" si="43">IF(X$44-$D64&gt;$E64-1,0,+W64*(1+X$297))</f>
        <v>124.9</v>
      </c>
      <c r="Y64" s="1488">
        <f t="shared" si="43"/>
        <v>124.9</v>
      </c>
      <c r="Z64" s="1488">
        <f t="shared" si="43"/>
        <v>124.9</v>
      </c>
      <c r="AA64" s="1488">
        <f t="shared" si="43"/>
        <v>124.9</v>
      </c>
      <c r="AB64" s="1488">
        <f t="shared" si="43"/>
        <v>124.9</v>
      </c>
      <c r="AC64" s="1488">
        <f t="shared" si="43"/>
        <v>124.9</v>
      </c>
      <c r="AD64" s="1488">
        <f t="shared" si="43"/>
        <v>124.9</v>
      </c>
      <c r="AE64" s="1488">
        <f t="shared" si="43"/>
        <v>124.9</v>
      </c>
      <c r="AF64" s="1488">
        <f t="shared" si="43"/>
        <v>124.9</v>
      </c>
      <c r="AG64" s="1488">
        <f t="shared" si="43"/>
        <v>124.9</v>
      </c>
      <c r="AH64" s="1488">
        <f t="shared" si="43"/>
        <v>124.9</v>
      </c>
      <c r="AI64" s="1488">
        <f t="shared" si="43"/>
        <v>124.9</v>
      </c>
      <c r="AJ64" s="1487"/>
    </row>
    <row r="65" spans="2:36" hidden="1">
      <c r="B65" s="1589"/>
      <c r="C65" s="269"/>
      <c r="D65" s="1472">
        <f t="shared" si="25"/>
        <v>2009</v>
      </c>
      <c r="E65" s="1484">
        <f t="shared" si="26"/>
        <v>33.299999999999997</v>
      </c>
      <c r="F65" s="1488"/>
      <c r="G65" s="1488"/>
      <c r="H65" s="1488"/>
      <c r="I65" s="1488"/>
      <c r="J65" s="1488"/>
      <c r="K65" s="1488"/>
      <c r="L65" s="1488"/>
      <c r="M65" s="1488"/>
      <c r="N65" s="1488"/>
      <c r="O65" s="1488"/>
      <c r="P65" s="1488"/>
      <c r="Q65" s="1488"/>
      <c r="R65" s="1488"/>
      <c r="S65" s="1488"/>
      <c r="T65" s="1488"/>
      <c r="U65" s="1488"/>
      <c r="V65" s="1488"/>
      <c r="W65" s="1488"/>
      <c r="X65" s="1488">
        <f>+X$14</f>
        <v>137.0325999844805</v>
      </c>
      <c r="Y65" s="1488">
        <f t="shared" ref="Y65:AI65" si="44">IF(Y$44-$D65&gt;$E65-1,0,+X65*(1+Y$297))</f>
        <v>137.0325999844805</v>
      </c>
      <c r="Z65" s="1488">
        <f t="shared" si="44"/>
        <v>137.0325999844805</v>
      </c>
      <c r="AA65" s="1488">
        <f t="shared" si="44"/>
        <v>137.0325999844805</v>
      </c>
      <c r="AB65" s="1488">
        <f t="shared" si="44"/>
        <v>137.0325999844805</v>
      </c>
      <c r="AC65" s="1488">
        <f t="shared" si="44"/>
        <v>137.0325999844805</v>
      </c>
      <c r="AD65" s="1488">
        <f t="shared" si="44"/>
        <v>137.0325999844805</v>
      </c>
      <c r="AE65" s="1488">
        <f t="shared" si="44"/>
        <v>137.0325999844805</v>
      </c>
      <c r="AF65" s="1488">
        <f t="shared" si="44"/>
        <v>137.0325999844805</v>
      </c>
      <c r="AG65" s="1488">
        <f t="shared" si="44"/>
        <v>137.0325999844805</v>
      </c>
      <c r="AH65" s="1488">
        <f t="shared" si="44"/>
        <v>137.0325999844805</v>
      </c>
      <c r="AI65" s="1488">
        <f t="shared" si="44"/>
        <v>137.0325999844805</v>
      </c>
      <c r="AJ65" s="1487"/>
    </row>
    <row r="66" spans="2:36" hidden="1">
      <c r="B66" s="1589"/>
      <c r="C66" s="269"/>
      <c r="D66" s="1472">
        <f t="shared" si="25"/>
        <v>2010</v>
      </c>
      <c r="E66" s="1484">
        <f t="shared" si="26"/>
        <v>33.299999999999997</v>
      </c>
      <c r="F66" s="1488"/>
      <c r="G66" s="1488"/>
      <c r="H66" s="1488"/>
      <c r="I66" s="1488"/>
      <c r="J66" s="1488"/>
      <c r="K66" s="1488"/>
      <c r="L66" s="1488"/>
      <c r="M66" s="1488"/>
      <c r="N66" s="1488"/>
      <c r="O66" s="1488"/>
      <c r="P66" s="1488"/>
      <c r="Q66" s="1488"/>
      <c r="R66" s="1488"/>
      <c r="S66" s="1488"/>
      <c r="T66" s="1488"/>
      <c r="U66" s="1488"/>
      <c r="V66" s="1488"/>
      <c r="W66" s="1488"/>
      <c r="X66" s="1488"/>
      <c r="Y66" s="1488">
        <f>+Y$14</f>
        <v>0.57590869766723318</v>
      </c>
      <c r="Z66" s="1488">
        <f t="shared" ref="Z66:AI66" si="45">IF(Z$44-$D66&gt;$E66-1,0,+Y66*(1+Z$297))</f>
        <v>0.57590869766723318</v>
      </c>
      <c r="AA66" s="1488">
        <f t="shared" si="45"/>
        <v>0.57590869766723318</v>
      </c>
      <c r="AB66" s="1488">
        <f t="shared" si="45"/>
        <v>0.57590869766723318</v>
      </c>
      <c r="AC66" s="1488">
        <f t="shared" si="45"/>
        <v>0.57590869766723318</v>
      </c>
      <c r="AD66" s="1488">
        <f t="shared" si="45"/>
        <v>0.57590869766723318</v>
      </c>
      <c r="AE66" s="1488">
        <f t="shared" si="45"/>
        <v>0.57590869766723318</v>
      </c>
      <c r="AF66" s="1488">
        <f t="shared" si="45"/>
        <v>0.57590869766723318</v>
      </c>
      <c r="AG66" s="1488">
        <f t="shared" si="45"/>
        <v>0.57590869766723318</v>
      </c>
      <c r="AH66" s="1488">
        <f t="shared" si="45"/>
        <v>0.57590869766723318</v>
      </c>
      <c r="AI66" s="1488">
        <f t="shared" si="45"/>
        <v>0.57590869766723318</v>
      </c>
      <c r="AJ66" s="1487"/>
    </row>
    <row r="67" spans="2:36" hidden="1">
      <c r="B67" s="1589"/>
      <c r="C67" s="269"/>
      <c r="D67" s="1472">
        <f t="shared" si="25"/>
        <v>2011</v>
      </c>
      <c r="E67" s="1484">
        <f t="shared" si="26"/>
        <v>33.299999999999997</v>
      </c>
      <c r="F67" s="1488"/>
      <c r="G67" s="1488"/>
      <c r="H67" s="1488"/>
      <c r="I67" s="1488"/>
      <c r="J67" s="1488"/>
      <c r="K67" s="1488"/>
      <c r="L67" s="1488"/>
      <c r="M67" s="1488"/>
      <c r="N67" s="1488"/>
      <c r="O67" s="1488"/>
      <c r="P67" s="1488"/>
      <c r="Q67" s="1488"/>
      <c r="R67" s="1488"/>
      <c r="S67" s="1488"/>
      <c r="T67" s="1488"/>
      <c r="U67" s="1488"/>
      <c r="V67" s="1488"/>
      <c r="W67" s="1488"/>
      <c r="X67" s="1488"/>
      <c r="Y67" s="1488"/>
      <c r="Z67" s="1488">
        <f>+Z$14</f>
        <v>0</v>
      </c>
      <c r="AA67" s="1488">
        <f t="shared" ref="AA67:AI67" si="46">IF(AA$44-$D67&gt;$E67-1,0,+Z67*(1+AA$297))</f>
        <v>0</v>
      </c>
      <c r="AB67" s="1488">
        <f t="shared" si="46"/>
        <v>0</v>
      </c>
      <c r="AC67" s="1488">
        <f t="shared" si="46"/>
        <v>0</v>
      </c>
      <c r="AD67" s="1488">
        <f t="shared" si="46"/>
        <v>0</v>
      </c>
      <c r="AE67" s="1488">
        <f t="shared" si="46"/>
        <v>0</v>
      </c>
      <c r="AF67" s="1488">
        <f t="shared" si="46"/>
        <v>0</v>
      </c>
      <c r="AG67" s="1488">
        <f t="shared" si="46"/>
        <v>0</v>
      </c>
      <c r="AH67" s="1488">
        <f t="shared" si="46"/>
        <v>0</v>
      </c>
      <c r="AI67" s="1488">
        <f t="shared" si="46"/>
        <v>0</v>
      </c>
      <c r="AJ67" s="1487"/>
    </row>
    <row r="68" spans="2:36" hidden="1">
      <c r="B68" s="1589"/>
      <c r="C68" s="269"/>
      <c r="D68" s="1472">
        <f t="shared" si="25"/>
        <v>2012</v>
      </c>
      <c r="E68" s="1484">
        <f t="shared" si="26"/>
        <v>33.299999999999997</v>
      </c>
      <c r="F68" s="1488"/>
      <c r="G68" s="1488"/>
      <c r="H68" s="1488"/>
      <c r="I68" s="1488"/>
      <c r="J68" s="1488"/>
      <c r="K68" s="1488"/>
      <c r="L68" s="1488"/>
      <c r="M68" s="1488"/>
      <c r="N68" s="1488"/>
      <c r="O68" s="1488"/>
      <c r="P68" s="1488"/>
      <c r="Q68" s="1488"/>
      <c r="R68" s="1488"/>
      <c r="S68" s="1488"/>
      <c r="T68" s="1488"/>
      <c r="U68" s="1488"/>
      <c r="V68" s="1488"/>
      <c r="W68" s="1488"/>
      <c r="X68" s="1488"/>
      <c r="Y68" s="1488"/>
      <c r="Z68" s="1488"/>
      <c r="AA68" s="1488">
        <f>+AA$14</f>
        <v>0</v>
      </c>
      <c r="AB68" s="1488">
        <f t="shared" ref="AB68:AI68" si="47">IF(AB$44-$D68&gt;$E68-1,0,+AA68*(1+AB$297))</f>
        <v>0</v>
      </c>
      <c r="AC68" s="1488">
        <f t="shared" si="47"/>
        <v>0</v>
      </c>
      <c r="AD68" s="1488">
        <f t="shared" si="47"/>
        <v>0</v>
      </c>
      <c r="AE68" s="1488">
        <f t="shared" si="47"/>
        <v>0</v>
      </c>
      <c r="AF68" s="1488">
        <f t="shared" si="47"/>
        <v>0</v>
      </c>
      <c r="AG68" s="1488">
        <f t="shared" si="47"/>
        <v>0</v>
      </c>
      <c r="AH68" s="1488">
        <f t="shared" si="47"/>
        <v>0</v>
      </c>
      <c r="AI68" s="1488">
        <f t="shared" si="47"/>
        <v>0</v>
      </c>
      <c r="AJ68" s="1487"/>
    </row>
    <row r="69" spans="2:36" hidden="1">
      <c r="B69" s="1589"/>
      <c r="C69" s="269"/>
      <c r="D69" s="1472">
        <f t="shared" si="25"/>
        <v>2013</v>
      </c>
      <c r="E69" s="1484">
        <f t="shared" si="26"/>
        <v>33.299999999999997</v>
      </c>
      <c r="F69" s="1488"/>
      <c r="G69" s="1488"/>
      <c r="H69" s="1488"/>
      <c r="I69" s="1488"/>
      <c r="J69" s="1488"/>
      <c r="K69" s="1488"/>
      <c r="L69" s="1488"/>
      <c r="M69" s="1488"/>
      <c r="N69" s="1488"/>
      <c r="O69" s="1488"/>
      <c r="P69" s="1488"/>
      <c r="Q69" s="1488"/>
      <c r="R69" s="1488"/>
      <c r="S69" s="1488"/>
      <c r="T69" s="1488"/>
      <c r="U69" s="1488"/>
      <c r="V69" s="1488"/>
      <c r="W69" s="1488"/>
      <c r="X69" s="1488"/>
      <c r="Y69" s="1488"/>
      <c r="Z69" s="1488"/>
      <c r="AA69" s="1488"/>
      <c r="AB69" s="1488">
        <f>+AB$14</f>
        <v>0</v>
      </c>
      <c r="AC69" s="1488">
        <f t="shared" ref="AC69:AI69" si="48">IF(AC$44-$D69&gt;$E69-1,0,+AB69*(1+AC$297))</f>
        <v>0</v>
      </c>
      <c r="AD69" s="1488">
        <f t="shared" si="48"/>
        <v>0</v>
      </c>
      <c r="AE69" s="1488">
        <f t="shared" si="48"/>
        <v>0</v>
      </c>
      <c r="AF69" s="1488">
        <f t="shared" si="48"/>
        <v>0</v>
      </c>
      <c r="AG69" s="1488">
        <f t="shared" si="48"/>
        <v>0</v>
      </c>
      <c r="AH69" s="1488">
        <f t="shared" si="48"/>
        <v>0</v>
      </c>
      <c r="AI69" s="1488">
        <f t="shared" si="48"/>
        <v>0</v>
      </c>
      <c r="AJ69" s="1487"/>
    </row>
    <row r="70" spans="2:36" hidden="1">
      <c r="B70" s="1589"/>
      <c r="C70" s="269"/>
      <c r="D70" s="1472">
        <f t="shared" si="25"/>
        <v>2014</v>
      </c>
      <c r="E70" s="1484">
        <f t="shared" si="26"/>
        <v>33.299999999999997</v>
      </c>
      <c r="F70" s="1488"/>
      <c r="G70" s="1488"/>
      <c r="H70" s="1488"/>
      <c r="I70" s="1488"/>
      <c r="J70" s="1488"/>
      <c r="K70" s="1488"/>
      <c r="L70" s="1488"/>
      <c r="M70" s="1488"/>
      <c r="N70" s="1488"/>
      <c r="O70" s="1488"/>
      <c r="P70" s="1488"/>
      <c r="Q70" s="1488"/>
      <c r="R70" s="1488"/>
      <c r="S70" s="1488"/>
      <c r="T70" s="1488"/>
      <c r="U70" s="1488"/>
      <c r="V70" s="1488"/>
      <c r="W70" s="1488"/>
      <c r="X70" s="1488"/>
      <c r="Y70" s="1488"/>
      <c r="Z70" s="1488"/>
      <c r="AA70" s="1488"/>
      <c r="AB70" s="1488"/>
      <c r="AC70" s="1488">
        <f>+AC$14</f>
        <v>0</v>
      </c>
      <c r="AD70" s="1488">
        <f t="shared" ref="AD70:AI70" si="49">IF(AD$44-$D70&gt;$E70-1,0,+AC70*(1+AD$297))</f>
        <v>0</v>
      </c>
      <c r="AE70" s="1488">
        <f t="shared" si="49"/>
        <v>0</v>
      </c>
      <c r="AF70" s="1488">
        <f t="shared" si="49"/>
        <v>0</v>
      </c>
      <c r="AG70" s="1488">
        <f t="shared" si="49"/>
        <v>0</v>
      </c>
      <c r="AH70" s="1488">
        <f t="shared" si="49"/>
        <v>0</v>
      </c>
      <c r="AI70" s="1488">
        <f t="shared" si="49"/>
        <v>0</v>
      </c>
      <c r="AJ70" s="1487"/>
    </row>
    <row r="71" spans="2:36" hidden="1">
      <c r="B71" s="1589"/>
      <c r="C71" s="269"/>
      <c r="D71" s="1472">
        <f t="shared" si="25"/>
        <v>2015</v>
      </c>
      <c r="E71" s="1484">
        <f t="shared" si="26"/>
        <v>33.299999999999997</v>
      </c>
      <c r="F71" s="1488"/>
      <c r="G71" s="1488"/>
      <c r="H71" s="1488"/>
      <c r="I71" s="1488"/>
      <c r="J71" s="1488"/>
      <c r="K71" s="1488"/>
      <c r="L71" s="1488"/>
      <c r="M71" s="1488"/>
      <c r="N71" s="1488"/>
      <c r="O71" s="1488"/>
      <c r="P71" s="1488"/>
      <c r="Q71" s="1488"/>
      <c r="R71" s="1488"/>
      <c r="S71" s="1488"/>
      <c r="T71" s="1488"/>
      <c r="U71" s="1488"/>
      <c r="V71" s="1488"/>
      <c r="W71" s="1488"/>
      <c r="X71" s="1488"/>
      <c r="Y71" s="1488"/>
      <c r="Z71" s="1488"/>
      <c r="AA71" s="1488"/>
      <c r="AB71" s="1488"/>
      <c r="AC71" s="1488"/>
      <c r="AD71" s="1488">
        <f>+AD$14</f>
        <v>0</v>
      </c>
      <c r="AE71" s="1488">
        <f>IF(AE$44-$D71&gt;$E71-1,0,+AD71*(1+AE$297))</f>
        <v>0</v>
      </c>
      <c r="AF71" s="1488">
        <f>IF(AF$44-$D71&gt;$E71-1,0,+AE71*(1+AF$297))</f>
        <v>0</v>
      </c>
      <c r="AG71" s="1488">
        <f>IF(AG$44-$D71&gt;$E71-1,0,+AF71*(1+AG$297))</f>
        <v>0</v>
      </c>
      <c r="AH71" s="1488">
        <f>IF(AH$44-$D71&gt;$E71-1,0,+AG71*(1+AH$297))</f>
        <v>0</v>
      </c>
      <c r="AI71" s="1488">
        <f>IF(AI$44-$D71&gt;$E71-1,0,+AH71*(1+AI$297))</f>
        <v>0</v>
      </c>
      <c r="AJ71" s="1487"/>
    </row>
    <row r="72" spans="2:36" hidden="1">
      <c r="B72" s="1589"/>
      <c r="C72" s="269"/>
      <c r="D72" s="1472">
        <f t="shared" si="25"/>
        <v>2016</v>
      </c>
      <c r="E72" s="1484">
        <f t="shared" si="26"/>
        <v>33.299999999999997</v>
      </c>
      <c r="F72" s="1488"/>
      <c r="G72" s="1488"/>
      <c r="H72" s="1488"/>
      <c r="I72" s="1488"/>
      <c r="J72" s="1488"/>
      <c r="K72" s="1488"/>
      <c r="L72" s="1488"/>
      <c r="M72" s="1488"/>
      <c r="N72" s="1488"/>
      <c r="O72" s="1488"/>
      <c r="P72" s="1488"/>
      <c r="Q72" s="1488"/>
      <c r="R72" s="1488"/>
      <c r="S72" s="1488"/>
      <c r="T72" s="1488"/>
      <c r="U72" s="1488"/>
      <c r="V72" s="1488"/>
      <c r="W72" s="1488"/>
      <c r="X72" s="1488"/>
      <c r="Y72" s="1488"/>
      <c r="Z72" s="1488"/>
      <c r="AA72" s="1488"/>
      <c r="AB72" s="1488"/>
      <c r="AC72" s="1488"/>
      <c r="AD72" s="1488"/>
      <c r="AE72" s="1488">
        <f>+AE$14</f>
        <v>0</v>
      </c>
      <c r="AF72" s="1488">
        <f>IF(AF$44-$D72&gt;$E72-1,0,+AE72*(1+AF$297))</f>
        <v>0</v>
      </c>
      <c r="AG72" s="1488">
        <f>IF(AG$44-$D72&gt;$E72-1,0,+AF72*(1+AG$297))</f>
        <v>0</v>
      </c>
      <c r="AH72" s="1488">
        <f>IF(AH$44-$D72&gt;$E72-1,0,+AG72*(1+AH$297))</f>
        <v>0</v>
      </c>
      <c r="AI72" s="1488">
        <f>IF(AI$44-$D72&gt;$E72-1,0,+AH72*(1+AI$297))</f>
        <v>0</v>
      </c>
      <c r="AJ72" s="1487"/>
    </row>
    <row r="73" spans="2:36" hidden="1">
      <c r="B73" s="1589"/>
      <c r="C73" s="269"/>
      <c r="D73" s="1472">
        <f t="shared" si="25"/>
        <v>2017</v>
      </c>
      <c r="E73" s="1484">
        <f t="shared" si="26"/>
        <v>33.299999999999997</v>
      </c>
      <c r="F73" s="1488"/>
      <c r="G73" s="1488"/>
      <c r="H73" s="1488"/>
      <c r="I73" s="1488"/>
      <c r="J73" s="1488"/>
      <c r="K73" s="1488"/>
      <c r="L73" s="1488"/>
      <c r="M73" s="1488"/>
      <c r="N73" s="1488"/>
      <c r="O73" s="1488"/>
      <c r="P73" s="1488"/>
      <c r="Q73" s="1488"/>
      <c r="R73" s="1488"/>
      <c r="S73" s="1488"/>
      <c r="T73" s="1488"/>
      <c r="U73" s="1488"/>
      <c r="V73" s="1488"/>
      <c r="W73" s="1488"/>
      <c r="X73" s="1488"/>
      <c r="Y73" s="1488"/>
      <c r="Z73" s="1488"/>
      <c r="AA73" s="1488"/>
      <c r="AB73" s="1488"/>
      <c r="AC73" s="1488"/>
      <c r="AD73" s="1488"/>
      <c r="AE73" s="1488"/>
      <c r="AF73" s="1488">
        <f>+AF$14</f>
        <v>0</v>
      </c>
      <c r="AG73" s="1488">
        <f>IF(AG$44-$D73&gt;$E73-1,0,+AF73*(1+AG$297))</f>
        <v>0</v>
      </c>
      <c r="AH73" s="1488">
        <f>IF(AH$44-$D73&gt;$E73-1,0,+AG73*(1+AH$297))</f>
        <v>0</v>
      </c>
      <c r="AI73" s="1488">
        <f>IF(AI$44-$D73&gt;$E73-1,0,+AH73*(1+AI$297))</f>
        <v>0</v>
      </c>
      <c r="AJ73" s="1487"/>
    </row>
    <row r="74" spans="2:36" hidden="1">
      <c r="B74" s="1589"/>
      <c r="C74" s="269"/>
      <c r="D74" s="1472">
        <f t="shared" si="25"/>
        <v>2018</v>
      </c>
      <c r="E74" s="1484">
        <f t="shared" si="26"/>
        <v>33.299999999999997</v>
      </c>
      <c r="F74" s="1488"/>
      <c r="G74" s="1488"/>
      <c r="H74" s="1488"/>
      <c r="I74" s="1488"/>
      <c r="J74" s="1488"/>
      <c r="K74" s="1488"/>
      <c r="L74" s="1488"/>
      <c r="M74" s="1488"/>
      <c r="N74" s="1488"/>
      <c r="O74" s="1488"/>
      <c r="P74" s="1488"/>
      <c r="Q74" s="1488"/>
      <c r="R74" s="1488"/>
      <c r="S74" s="1488"/>
      <c r="T74" s="1488"/>
      <c r="U74" s="1488"/>
      <c r="V74" s="1488"/>
      <c r="W74" s="1488"/>
      <c r="X74" s="1488"/>
      <c r="Y74" s="1488"/>
      <c r="Z74" s="1488"/>
      <c r="AA74" s="1488"/>
      <c r="AB74" s="1488"/>
      <c r="AC74" s="1488"/>
      <c r="AD74" s="1488"/>
      <c r="AE74" s="1488"/>
      <c r="AF74" s="1488"/>
      <c r="AG74" s="1488">
        <f>+AG$14</f>
        <v>0</v>
      </c>
      <c r="AH74" s="1488">
        <f>IF(AH$44-$D74&gt;$E74-1,0,+AG74*(1+AH$297))</f>
        <v>0</v>
      </c>
      <c r="AI74" s="1488">
        <f>IF(AI$44-$D74&gt;$E74-1,0,+AH74*(1+AI$297))</f>
        <v>0</v>
      </c>
      <c r="AJ74" s="1487"/>
    </row>
    <row r="75" spans="2:36" hidden="1">
      <c r="B75" s="1589"/>
      <c r="C75" s="269"/>
      <c r="D75" s="1472">
        <f t="shared" si="25"/>
        <v>2019</v>
      </c>
      <c r="E75" s="1484">
        <f t="shared" si="26"/>
        <v>33.299999999999997</v>
      </c>
      <c r="F75" s="1488"/>
      <c r="G75" s="1488"/>
      <c r="H75" s="1488"/>
      <c r="I75" s="1488"/>
      <c r="J75" s="1488"/>
      <c r="K75" s="1488"/>
      <c r="L75" s="1488"/>
      <c r="M75" s="1488"/>
      <c r="N75" s="1488"/>
      <c r="O75" s="1488"/>
      <c r="P75" s="1488"/>
      <c r="Q75" s="1488"/>
      <c r="R75" s="1488"/>
      <c r="S75" s="1488"/>
      <c r="T75" s="1488"/>
      <c r="U75" s="1488"/>
      <c r="V75" s="1488"/>
      <c r="W75" s="1488"/>
      <c r="X75" s="1488"/>
      <c r="Y75" s="1488"/>
      <c r="Z75" s="1488"/>
      <c r="AA75" s="1488"/>
      <c r="AB75" s="1488"/>
      <c r="AC75" s="1488"/>
      <c r="AD75" s="1488"/>
      <c r="AE75" s="1488"/>
      <c r="AF75" s="1488"/>
      <c r="AG75" s="1488"/>
      <c r="AH75" s="1488">
        <f>+AH$14</f>
        <v>0</v>
      </c>
      <c r="AI75" s="1488">
        <f>IF(AI$44-$D75&gt;$E75-1,0,+AH75*(1+AI$297))</f>
        <v>0</v>
      </c>
      <c r="AJ75" s="1487"/>
    </row>
    <row r="76" spans="2:36" hidden="1">
      <c r="B76" s="1589"/>
      <c r="C76" s="269"/>
      <c r="D76" s="1472">
        <f t="shared" si="25"/>
        <v>2020</v>
      </c>
      <c r="E76" s="1484">
        <f t="shared" si="26"/>
        <v>33.299999999999997</v>
      </c>
      <c r="F76" s="1488"/>
      <c r="G76" s="1488"/>
      <c r="H76" s="1488"/>
      <c r="I76" s="1488"/>
      <c r="J76" s="1488"/>
      <c r="K76" s="1488"/>
      <c r="L76" s="1488"/>
      <c r="M76" s="1488"/>
      <c r="N76" s="1488"/>
      <c r="O76" s="1488"/>
      <c r="P76" s="1488"/>
      <c r="Q76" s="1488"/>
      <c r="R76" s="1488"/>
      <c r="S76" s="1488"/>
      <c r="T76" s="1488"/>
      <c r="U76" s="1488"/>
      <c r="V76" s="1488"/>
      <c r="W76" s="1488"/>
      <c r="X76" s="1488"/>
      <c r="Y76" s="1488"/>
      <c r="Z76" s="1488"/>
      <c r="AA76" s="1488"/>
      <c r="AB76" s="1488"/>
      <c r="AC76" s="1488"/>
      <c r="AD76" s="1488"/>
      <c r="AE76" s="1488"/>
      <c r="AF76" s="1488"/>
      <c r="AG76" s="1488"/>
      <c r="AH76" s="1488"/>
      <c r="AI76" s="1488">
        <f>+AI$14</f>
        <v>0</v>
      </c>
      <c r="AJ76" s="1487"/>
    </row>
    <row r="77" spans="2:36" hidden="1">
      <c r="B77" s="1589"/>
      <c r="C77" s="269"/>
      <c r="D77" s="1472"/>
      <c r="E77" s="1484"/>
      <c r="F77" s="1485"/>
      <c r="G77" s="1485"/>
      <c r="H77" s="1485"/>
      <c r="I77" s="1485"/>
      <c r="J77" s="1485"/>
      <c r="K77" s="1485"/>
      <c r="L77" s="1485"/>
      <c r="M77" s="1485"/>
      <c r="N77" s="1485"/>
      <c r="O77" s="1485"/>
      <c r="P77" s="1485"/>
      <c r="Q77" s="1485"/>
      <c r="R77" s="1485"/>
      <c r="S77" s="1485"/>
      <c r="T77" s="1485"/>
      <c r="U77" s="1485"/>
      <c r="V77" s="1485"/>
      <c r="W77" s="1485"/>
      <c r="X77" s="1485"/>
      <c r="Y77" s="1485"/>
      <c r="Z77" s="1485"/>
      <c r="AA77" s="1485"/>
      <c r="AB77" s="1485"/>
      <c r="AC77" s="1485"/>
      <c r="AD77" s="1485"/>
      <c r="AE77" s="1485"/>
      <c r="AF77" s="1485"/>
      <c r="AG77" s="1485"/>
      <c r="AH77" s="1485"/>
      <c r="AI77" s="1485"/>
      <c r="AJ77" s="1487"/>
    </row>
    <row r="78" spans="2:36" hidden="1">
      <c r="B78" s="1589"/>
      <c r="C78" s="269"/>
      <c r="D78" s="269" t="s">
        <v>457</v>
      </c>
      <c r="E78" s="1484"/>
      <c r="F78" s="1485"/>
      <c r="G78" s="1485"/>
      <c r="H78" s="1485"/>
      <c r="I78" s="1485"/>
      <c r="J78" s="1485"/>
      <c r="K78" s="1485"/>
      <c r="L78" s="1485"/>
      <c r="M78" s="1485"/>
      <c r="N78" s="1485"/>
      <c r="O78" s="1485"/>
      <c r="P78" s="1485"/>
      <c r="Q78" s="1485"/>
      <c r="R78" s="1485"/>
      <c r="S78" s="1485"/>
      <c r="T78" s="1485"/>
      <c r="U78" s="1485"/>
      <c r="V78" s="1485"/>
      <c r="W78" s="1485"/>
      <c r="X78" s="1485"/>
      <c r="Y78" s="1485"/>
      <c r="Z78" s="1485"/>
      <c r="AA78" s="1485"/>
      <c r="AB78" s="1485"/>
      <c r="AC78" s="1485"/>
      <c r="AD78" s="1485"/>
      <c r="AE78" s="1485"/>
      <c r="AF78" s="1485"/>
      <c r="AG78" s="1485"/>
      <c r="AH78" s="1485"/>
      <c r="AI78" s="1485"/>
      <c r="AJ78" s="1487"/>
    </row>
    <row r="79" spans="2:36" hidden="1">
      <c r="B79" s="1589"/>
      <c r="C79" s="269"/>
      <c r="D79" s="1472">
        <v>1991</v>
      </c>
      <c r="E79" s="1484">
        <f>+E47</f>
        <v>33.299999999999997</v>
      </c>
      <c r="F79" s="1488"/>
      <c r="G79" s="1486">
        <f t="shared" ref="G79:AI79" si="50">+G47/$E79</f>
        <v>0.64114431480333767</v>
      </c>
      <c r="H79" s="1486">
        <f t="shared" si="50"/>
        <v>0.64114431480333767</v>
      </c>
      <c r="I79" s="1486">
        <f t="shared" si="50"/>
        <v>0.64114431480333767</v>
      </c>
      <c r="J79" s="1486">
        <f t="shared" si="50"/>
        <v>0.64114431480333767</v>
      </c>
      <c r="K79" s="1486">
        <f t="shared" si="50"/>
        <v>0.64114431480333767</v>
      </c>
      <c r="L79" s="1486">
        <f t="shared" si="50"/>
        <v>0.64114431480333767</v>
      </c>
      <c r="M79" s="1486">
        <f t="shared" si="50"/>
        <v>0.64114431480333767</v>
      </c>
      <c r="N79" s="1486">
        <f t="shared" si="50"/>
        <v>0.64114431480333767</v>
      </c>
      <c r="O79" s="1486">
        <f t="shared" si="50"/>
        <v>0.64114431480333767</v>
      </c>
      <c r="P79" s="1486">
        <f t="shared" si="50"/>
        <v>0.64114431480333767</v>
      </c>
      <c r="Q79" s="1486">
        <f t="shared" si="50"/>
        <v>0.64114431480333767</v>
      </c>
      <c r="R79" s="1486">
        <f t="shared" si="50"/>
        <v>0.64114431480333767</v>
      </c>
      <c r="S79" s="1486">
        <f t="shared" si="50"/>
        <v>0.64114431480333767</v>
      </c>
      <c r="T79" s="1486">
        <f t="shared" si="50"/>
        <v>0.64114431480333767</v>
      </c>
      <c r="U79" s="1486">
        <f t="shared" si="50"/>
        <v>0.64114431480333767</v>
      </c>
      <c r="V79" s="1486">
        <f t="shared" si="50"/>
        <v>0.64114431480333767</v>
      </c>
      <c r="W79" s="1486">
        <f t="shared" si="50"/>
        <v>0.64114431480333767</v>
      </c>
      <c r="X79" s="1486">
        <f t="shared" si="50"/>
        <v>0.64114431480333767</v>
      </c>
      <c r="Y79" s="1486">
        <f t="shared" si="50"/>
        <v>0.64114431480333767</v>
      </c>
      <c r="Z79" s="1486">
        <f t="shared" si="50"/>
        <v>0.64114431480333767</v>
      </c>
      <c r="AA79" s="1486">
        <f t="shared" si="50"/>
        <v>0.64114431480333767</v>
      </c>
      <c r="AB79" s="1486">
        <f t="shared" si="50"/>
        <v>0.64114431480333767</v>
      </c>
      <c r="AC79" s="1486">
        <f t="shared" si="50"/>
        <v>0.64114431480333767</v>
      </c>
      <c r="AD79" s="1486">
        <f t="shared" si="50"/>
        <v>0.64114431480333767</v>
      </c>
      <c r="AE79" s="1486">
        <f t="shared" si="50"/>
        <v>0.64114431480333767</v>
      </c>
      <c r="AF79" s="1486">
        <f t="shared" si="50"/>
        <v>0.64114431480333767</v>
      </c>
      <c r="AG79" s="1486">
        <f t="shared" si="50"/>
        <v>0.64114431480333767</v>
      </c>
      <c r="AH79" s="1486">
        <f t="shared" si="50"/>
        <v>0.64114431480333767</v>
      </c>
      <c r="AI79" s="1486">
        <f t="shared" si="50"/>
        <v>0.64114431480333767</v>
      </c>
      <c r="AJ79" s="1487"/>
    </row>
    <row r="80" spans="2:36" hidden="1">
      <c r="B80" s="1589"/>
      <c r="C80" s="269"/>
      <c r="D80" s="1472">
        <f>D79+1</f>
        <v>1992</v>
      </c>
      <c r="E80" s="1484">
        <f t="shared" ref="E80:E108" si="51">+E79</f>
        <v>33.299999999999997</v>
      </c>
      <c r="F80" s="1488"/>
      <c r="G80" s="1488"/>
      <c r="H80" s="1486">
        <f t="shared" ref="H80:AI80" si="52">+H48/$E80</f>
        <v>2.255753819622214</v>
      </c>
      <c r="I80" s="1486">
        <f t="shared" si="52"/>
        <v>2.255753819622214</v>
      </c>
      <c r="J80" s="1486">
        <f t="shared" si="52"/>
        <v>2.255753819622214</v>
      </c>
      <c r="K80" s="1486">
        <f t="shared" si="52"/>
        <v>2.255753819622214</v>
      </c>
      <c r="L80" s="1486">
        <f t="shared" si="52"/>
        <v>2.255753819622214</v>
      </c>
      <c r="M80" s="1486">
        <f t="shared" si="52"/>
        <v>2.255753819622214</v>
      </c>
      <c r="N80" s="1486">
        <f t="shared" si="52"/>
        <v>2.255753819622214</v>
      </c>
      <c r="O80" s="1486">
        <f t="shared" si="52"/>
        <v>2.255753819622214</v>
      </c>
      <c r="P80" s="1486">
        <f t="shared" si="52"/>
        <v>2.255753819622214</v>
      </c>
      <c r="Q80" s="1486">
        <f t="shared" si="52"/>
        <v>2.255753819622214</v>
      </c>
      <c r="R80" s="1486">
        <f t="shared" si="52"/>
        <v>2.255753819622214</v>
      </c>
      <c r="S80" s="1486">
        <f t="shared" si="52"/>
        <v>2.255753819622214</v>
      </c>
      <c r="T80" s="1486">
        <f t="shared" si="52"/>
        <v>2.255753819622214</v>
      </c>
      <c r="U80" s="1486">
        <f t="shared" si="52"/>
        <v>2.255753819622214</v>
      </c>
      <c r="V80" s="1486">
        <f t="shared" si="52"/>
        <v>2.255753819622214</v>
      </c>
      <c r="W80" s="1486">
        <f t="shared" si="52"/>
        <v>2.255753819622214</v>
      </c>
      <c r="X80" s="1486">
        <f t="shared" si="52"/>
        <v>2.255753819622214</v>
      </c>
      <c r="Y80" s="1486">
        <f t="shared" si="52"/>
        <v>2.255753819622214</v>
      </c>
      <c r="Z80" s="1486">
        <f t="shared" si="52"/>
        <v>2.255753819622214</v>
      </c>
      <c r="AA80" s="1486">
        <f t="shared" si="52"/>
        <v>2.255753819622214</v>
      </c>
      <c r="AB80" s="1486">
        <f t="shared" si="52"/>
        <v>2.255753819622214</v>
      </c>
      <c r="AC80" s="1486">
        <f t="shared" si="52"/>
        <v>2.255753819622214</v>
      </c>
      <c r="AD80" s="1486">
        <f t="shared" si="52"/>
        <v>2.255753819622214</v>
      </c>
      <c r="AE80" s="1486">
        <f t="shared" si="52"/>
        <v>2.255753819622214</v>
      </c>
      <c r="AF80" s="1486">
        <f t="shared" si="52"/>
        <v>2.255753819622214</v>
      </c>
      <c r="AG80" s="1486">
        <f t="shared" si="52"/>
        <v>2.255753819622214</v>
      </c>
      <c r="AH80" s="1486">
        <f t="shared" si="52"/>
        <v>2.255753819622214</v>
      </c>
      <c r="AI80" s="1486">
        <f t="shared" si="52"/>
        <v>2.255753819622214</v>
      </c>
      <c r="AJ80" s="1487"/>
    </row>
    <row r="81" spans="2:36" hidden="1">
      <c r="B81" s="1589"/>
      <c r="C81" s="269"/>
      <c r="D81" s="1472">
        <f t="shared" ref="D81:D108" si="53">+D80+1</f>
        <v>1993</v>
      </c>
      <c r="E81" s="1484">
        <f t="shared" si="51"/>
        <v>33.299999999999997</v>
      </c>
      <c r="F81" s="1488"/>
      <c r="G81" s="1488"/>
      <c r="H81" s="1488"/>
      <c r="I81" s="1486">
        <f t="shared" ref="I81:AI81" si="54">+I49/$E81</f>
        <v>2.2691809256913937</v>
      </c>
      <c r="J81" s="1486">
        <f t="shared" si="54"/>
        <v>2.2691809256913937</v>
      </c>
      <c r="K81" s="1486">
        <f t="shared" si="54"/>
        <v>2.2691809256913937</v>
      </c>
      <c r="L81" s="1486">
        <f t="shared" si="54"/>
        <v>2.2691809256913937</v>
      </c>
      <c r="M81" s="1486">
        <f t="shared" si="54"/>
        <v>2.2691809256913937</v>
      </c>
      <c r="N81" s="1486">
        <f t="shared" si="54"/>
        <v>2.2691809256913937</v>
      </c>
      <c r="O81" s="1486">
        <f t="shared" si="54"/>
        <v>2.2691809256913937</v>
      </c>
      <c r="P81" s="1486">
        <f t="shared" si="54"/>
        <v>2.2691809256913937</v>
      </c>
      <c r="Q81" s="1486">
        <f t="shared" si="54"/>
        <v>2.2691809256913937</v>
      </c>
      <c r="R81" s="1486">
        <f t="shared" si="54"/>
        <v>2.2691809256913937</v>
      </c>
      <c r="S81" s="1486">
        <f t="shared" si="54"/>
        <v>2.2691809256913937</v>
      </c>
      <c r="T81" s="1486">
        <f t="shared" si="54"/>
        <v>2.2691809256913937</v>
      </c>
      <c r="U81" s="1486">
        <f t="shared" si="54"/>
        <v>2.2691809256913937</v>
      </c>
      <c r="V81" s="1486">
        <f t="shared" si="54"/>
        <v>2.2691809256913937</v>
      </c>
      <c r="W81" s="1486">
        <f t="shared" si="54"/>
        <v>2.2691809256913937</v>
      </c>
      <c r="X81" s="1486">
        <f t="shared" si="54"/>
        <v>2.2691809256913937</v>
      </c>
      <c r="Y81" s="1486">
        <f t="shared" si="54"/>
        <v>2.2691809256913937</v>
      </c>
      <c r="Z81" s="1486">
        <f t="shared" si="54"/>
        <v>2.2691809256913937</v>
      </c>
      <c r="AA81" s="1486">
        <f t="shared" si="54"/>
        <v>2.2691809256913937</v>
      </c>
      <c r="AB81" s="1486">
        <f t="shared" si="54"/>
        <v>2.2691809256913937</v>
      </c>
      <c r="AC81" s="1486">
        <f t="shared" si="54"/>
        <v>2.2691809256913937</v>
      </c>
      <c r="AD81" s="1486">
        <f t="shared" si="54"/>
        <v>2.2691809256913937</v>
      </c>
      <c r="AE81" s="1486">
        <f t="shared" si="54"/>
        <v>2.2691809256913937</v>
      </c>
      <c r="AF81" s="1486">
        <f t="shared" si="54"/>
        <v>2.2691809256913937</v>
      </c>
      <c r="AG81" s="1486">
        <f t="shared" si="54"/>
        <v>2.2691809256913937</v>
      </c>
      <c r="AH81" s="1486">
        <f t="shared" si="54"/>
        <v>2.2691809256913937</v>
      </c>
      <c r="AI81" s="1486">
        <f t="shared" si="54"/>
        <v>2.2691809256913937</v>
      </c>
      <c r="AJ81" s="1487"/>
    </row>
    <row r="82" spans="2:36" hidden="1">
      <c r="B82" s="1589"/>
      <c r="C82" s="269"/>
      <c r="D82" s="1472">
        <f t="shared" si="53"/>
        <v>1994</v>
      </c>
      <c r="E82" s="1484">
        <f t="shared" si="51"/>
        <v>33.299999999999997</v>
      </c>
      <c r="F82" s="1488"/>
      <c r="G82" s="1488"/>
      <c r="H82" s="1488"/>
      <c r="I82" s="1488"/>
      <c r="J82" s="1486">
        <f t="shared" ref="J82:AI82" si="55">+J50/$E82</f>
        <v>2.3296029030027037</v>
      </c>
      <c r="K82" s="1486">
        <f t="shared" si="55"/>
        <v>2.3296029030027037</v>
      </c>
      <c r="L82" s="1486">
        <f t="shared" si="55"/>
        <v>2.3296029030027037</v>
      </c>
      <c r="M82" s="1486">
        <f t="shared" si="55"/>
        <v>2.3296029030027037</v>
      </c>
      <c r="N82" s="1486">
        <f t="shared" si="55"/>
        <v>2.3296029030027037</v>
      </c>
      <c r="O82" s="1486">
        <f t="shared" si="55"/>
        <v>2.3296029030027037</v>
      </c>
      <c r="P82" s="1486">
        <f t="shared" si="55"/>
        <v>2.3296029030027037</v>
      </c>
      <c r="Q82" s="1486">
        <f t="shared" si="55"/>
        <v>2.3296029030027037</v>
      </c>
      <c r="R82" s="1486">
        <f t="shared" si="55"/>
        <v>2.3296029030027037</v>
      </c>
      <c r="S82" s="1486">
        <f t="shared" si="55"/>
        <v>2.3296029030027037</v>
      </c>
      <c r="T82" s="1486">
        <f t="shared" si="55"/>
        <v>2.3296029030027037</v>
      </c>
      <c r="U82" s="1486">
        <f t="shared" si="55"/>
        <v>2.3296029030027037</v>
      </c>
      <c r="V82" s="1486">
        <f t="shared" si="55"/>
        <v>2.3296029030027037</v>
      </c>
      <c r="W82" s="1486">
        <f t="shared" si="55"/>
        <v>2.3296029030027037</v>
      </c>
      <c r="X82" s="1486">
        <f t="shared" si="55"/>
        <v>2.3296029030027037</v>
      </c>
      <c r="Y82" s="1486">
        <f t="shared" si="55"/>
        <v>2.3296029030027037</v>
      </c>
      <c r="Z82" s="1486">
        <f t="shared" si="55"/>
        <v>2.3296029030027037</v>
      </c>
      <c r="AA82" s="1486">
        <f t="shared" si="55"/>
        <v>2.3296029030027037</v>
      </c>
      <c r="AB82" s="1486">
        <f t="shared" si="55"/>
        <v>2.3296029030027037</v>
      </c>
      <c r="AC82" s="1486">
        <f t="shared" si="55"/>
        <v>2.3296029030027037</v>
      </c>
      <c r="AD82" s="1486">
        <f t="shared" si="55"/>
        <v>2.3296029030027037</v>
      </c>
      <c r="AE82" s="1486">
        <f t="shared" si="55"/>
        <v>2.3296029030027037</v>
      </c>
      <c r="AF82" s="1486">
        <f t="shared" si="55"/>
        <v>2.3296029030027037</v>
      </c>
      <c r="AG82" s="1486">
        <f t="shared" si="55"/>
        <v>2.3296029030027037</v>
      </c>
      <c r="AH82" s="1486">
        <f t="shared" si="55"/>
        <v>2.3296029030027037</v>
      </c>
      <c r="AI82" s="1486">
        <f t="shared" si="55"/>
        <v>2.3296029030027037</v>
      </c>
      <c r="AJ82" s="1487"/>
    </row>
    <row r="83" spans="2:36" hidden="1">
      <c r="B83" s="1589"/>
      <c r="C83" s="269"/>
      <c r="D83" s="1472">
        <f t="shared" si="53"/>
        <v>1995</v>
      </c>
      <c r="E83" s="1484">
        <f t="shared" si="51"/>
        <v>33.299999999999997</v>
      </c>
      <c r="F83" s="1488"/>
      <c r="G83" s="1488"/>
      <c r="H83" s="1488"/>
      <c r="I83" s="1488"/>
      <c r="J83" s="1488"/>
      <c r="K83" s="1486">
        <f t="shared" ref="K83:AI83" si="56">+K51/$E83</f>
        <v>2.6384263425938395</v>
      </c>
      <c r="L83" s="1486">
        <f t="shared" si="56"/>
        <v>2.6384263425938395</v>
      </c>
      <c r="M83" s="1486">
        <f t="shared" si="56"/>
        <v>2.6384263425938395</v>
      </c>
      <c r="N83" s="1486">
        <f t="shared" si="56"/>
        <v>2.6384263425938395</v>
      </c>
      <c r="O83" s="1486">
        <f t="shared" si="56"/>
        <v>2.6384263425938395</v>
      </c>
      <c r="P83" s="1486">
        <f t="shared" si="56"/>
        <v>2.6384263425938395</v>
      </c>
      <c r="Q83" s="1486">
        <f t="shared" si="56"/>
        <v>2.6384263425938395</v>
      </c>
      <c r="R83" s="1486">
        <f t="shared" si="56"/>
        <v>2.6384263425938395</v>
      </c>
      <c r="S83" s="1486">
        <f t="shared" si="56"/>
        <v>2.6384263425938395</v>
      </c>
      <c r="T83" s="1486">
        <f t="shared" si="56"/>
        <v>2.6384263425938395</v>
      </c>
      <c r="U83" s="1486">
        <f t="shared" si="56"/>
        <v>2.6384263425938395</v>
      </c>
      <c r="V83" s="1486">
        <f t="shared" si="56"/>
        <v>2.6384263425938395</v>
      </c>
      <c r="W83" s="1486">
        <f t="shared" si="56"/>
        <v>2.6384263425938395</v>
      </c>
      <c r="X83" s="1486">
        <f t="shared" si="56"/>
        <v>2.6384263425938395</v>
      </c>
      <c r="Y83" s="1486">
        <f t="shared" si="56"/>
        <v>2.6384263425938395</v>
      </c>
      <c r="Z83" s="1486">
        <f t="shared" si="56"/>
        <v>2.6384263425938395</v>
      </c>
      <c r="AA83" s="1486">
        <f t="shared" si="56"/>
        <v>2.6384263425938395</v>
      </c>
      <c r="AB83" s="1486">
        <f t="shared" si="56"/>
        <v>2.6384263425938395</v>
      </c>
      <c r="AC83" s="1486">
        <f t="shared" si="56"/>
        <v>2.6384263425938395</v>
      </c>
      <c r="AD83" s="1486">
        <f t="shared" si="56"/>
        <v>2.6384263425938395</v>
      </c>
      <c r="AE83" s="1486">
        <f t="shared" si="56"/>
        <v>2.6384263425938395</v>
      </c>
      <c r="AF83" s="1486">
        <f t="shared" si="56"/>
        <v>2.6384263425938395</v>
      </c>
      <c r="AG83" s="1486">
        <f t="shared" si="56"/>
        <v>2.6384263425938395</v>
      </c>
      <c r="AH83" s="1486">
        <f t="shared" si="56"/>
        <v>2.6384263425938395</v>
      </c>
      <c r="AI83" s="1486">
        <f t="shared" si="56"/>
        <v>2.6384263425938395</v>
      </c>
      <c r="AJ83" s="1487"/>
    </row>
    <row r="84" spans="2:36" hidden="1">
      <c r="B84" s="1589"/>
      <c r="C84" s="269"/>
      <c r="D84" s="1472">
        <f t="shared" si="53"/>
        <v>1996</v>
      </c>
      <c r="E84" s="1484">
        <f t="shared" si="51"/>
        <v>33.299999999999997</v>
      </c>
      <c r="F84" s="1488"/>
      <c r="G84" s="1488"/>
      <c r="H84" s="1488"/>
      <c r="I84" s="1488"/>
      <c r="J84" s="1488"/>
      <c r="K84" s="1488"/>
      <c r="L84" s="1486">
        <f t="shared" ref="L84:AI84" si="57">+L52/$E84</f>
        <v>2.343030009071883</v>
      </c>
      <c r="M84" s="1486">
        <f t="shared" si="57"/>
        <v>2.343030009071883</v>
      </c>
      <c r="N84" s="1486">
        <f t="shared" si="57"/>
        <v>2.343030009071883</v>
      </c>
      <c r="O84" s="1486">
        <f t="shared" si="57"/>
        <v>2.343030009071883</v>
      </c>
      <c r="P84" s="1486">
        <f t="shared" si="57"/>
        <v>2.343030009071883</v>
      </c>
      <c r="Q84" s="1486">
        <f t="shared" si="57"/>
        <v>2.343030009071883</v>
      </c>
      <c r="R84" s="1486">
        <f t="shared" si="57"/>
        <v>2.343030009071883</v>
      </c>
      <c r="S84" s="1486">
        <f t="shared" si="57"/>
        <v>2.343030009071883</v>
      </c>
      <c r="T84" s="1486">
        <f t="shared" si="57"/>
        <v>2.343030009071883</v>
      </c>
      <c r="U84" s="1486">
        <f t="shared" si="57"/>
        <v>2.343030009071883</v>
      </c>
      <c r="V84" s="1486">
        <f t="shared" si="57"/>
        <v>2.343030009071883</v>
      </c>
      <c r="W84" s="1486">
        <f t="shared" si="57"/>
        <v>2.343030009071883</v>
      </c>
      <c r="X84" s="1486">
        <f t="shared" si="57"/>
        <v>2.343030009071883</v>
      </c>
      <c r="Y84" s="1486">
        <f t="shared" si="57"/>
        <v>2.343030009071883</v>
      </c>
      <c r="Z84" s="1486">
        <f t="shared" si="57"/>
        <v>2.343030009071883</v>
      </c>
      <c r="AA84" s="1486">
        <f t="shared" si="57"/>
        <v>2.343030009071883</v>
      </c>
      <c r="AB84" s="1486">
        <f t="shared" si="57"/>
        <v>2.343030009071883</v>
      </c>
      <c r="AC84" s="1486">
        <f t="shared" si="57"/>
        <v>2.343030009071883</v>
      </c>
      <c r="AD84" s="1486">
        <f t="shared" si="57"/>
        <v>2.343030009071883</v>
      </c>
      <c r="AE84" s="1486">
        <f t="shared" si="57"/>
        <v>2.343030009071883</v>
      </c>
      <c r="AF84" s="1486">
        <f t="shared" si="57"/>
        <v>2.343030009071883</v>
      </c>
      <c r="AG84" s="1486">
        <f t="shared" si="57"/>
        <v>2.343030009071883</v>
      </c>
      <c r="AH84" s="1486">
        <f t="shared" si="57"/>
        <v>2.343030009071883</v>
      </c>
      <c r="AI84" s="1486">
        <f t="shared" si="57"/>
        <v>2.343030009071883</v>
      </c>
      <c r="AJ84" s="1487"/>
    </row>
    <row r="85" spans="2:36" hidden="1">
      <c r="B85" s="1589"/>
      <c r="C85" s="269"/>
      <c r="D85" s="1472">
        <f t="shared" si="53"/>
        <v>1997</v>
      </c>
      <c r="E85" s="1484">
        <f t="shared" si="51"/>
        <v>33.299999999999997</v>
      </c>
      <c r="F85" s="1488"/>
      <c r="G85" s="1488"/>
      <c r="H85" s="1488"/>
      <c r="I85" s="1488"/>
      <c r="J85" s="1488"/>
      <c r="K85" s="1488"/>
      <c r="L85" s="1488"/>
      <c r="M85" s="1486">
        <f t="shared" ref="M85:AI85" si="58">+M53/$E85</f>
        <v>2.7055618729397386</v>
      </c>
      <c r="N85" s="1486">
        <f t="shared" si="58"/>
        <v>2.7055618729397386</v>
      </c>
      <c r="O85" s="1486">
        <f t="shared" si="58"/>
        <v>2.7055618729397386</v>
      </c>
      <c r="P85" s="1486">
        <f t="shared" si="58"/>
        <v>2.7055618729397386</v>
      </c>
      <c r="Q85" s="1486">
        <f t="shared" si="58"/>
        <v>2.7055618729397386</v>
      </c>
      <c r="R85" s="1486">
        <f t="shared" si="58"/>
        <v>2.7055618729397386</v>
      </c>
      <c r="S85" s="1486">
        <f t="shared" si="58"/>
        <v>2.7055618729397386</v>
      </c>
      <c r="T85" s="1486">
        <f t="shared" si="58"/>
        <v>2.7055618729397386</v>
      </c>
      <c r="U85" s="1486">
        <f t="shared" si="58"/>
        <v>2.7055618729397386</v>
      </c>
      <c r="V85" s="1486">
        <f t="shared" si="58"/>
        <v>2.7055618729397386</v>
      </c>
      <c r="W85" s="1486">
        <f t="shared" si="58"/>
        <v>2.7055618729397386</v>
      </c>
      <c r="X85" s="1486">
        <f t="shared" si="58"/>
        <v>2.7055618729397386</v>
      </c>
      <c r="Y85" s="1486">
        <f t="shared" si="58"/>
        <v>2.7055618729397386</v>
      </c>
      <c r="Z85" s="1486">
        <f t="shared" si="58"/>
        <v>2.7055618729397386</v>
      </c>
      <c r="AA85" s="1486">
        <f t="shared" si="58"/>
        <v>2.7055618729397386</v>
      </c>
      <c r="AB85" s="1486">
        <f t="shared" si="58"/>
        <v>2.7055618729397386</v>
      </c>
      <c r="AC85" s="1486">
        <f t="shared" si="58"/>
        <v>2.7055618729397386</v>
      </c>
      <c r="AD85" s="1486">
        <f t="shared" si="58"/>
        <v>2.7055618729397386</v>
      </c>
      <c r="AE85" s="1486">
        <f t="shared" si="58"/>
        <v>2.7055618729397386</v>
      </c>
      <c r="AF85" s="1486">
        <f t="shared" si="58"/>
        <v>2.7055618729397386</v>
      </c>
      <c r="AG85" s="1486">
        <f t="shared" si="58"/>
        <v>2.7055618729397386</v>
      </c>
      <c r="AH85" s="1486">
        <f t="shared" si="58"/>
        <v>2.7055618729397386</v>
      </c>
      <c r="AI85" s="1486">
        <f t="shared" si="58"/>
        <v>2.7055618729397386</v>
      </c>
      <c r="AJ85" s="1487"/>
    </row>
    <row r="86" spans="2:36" hidden="1">
      <c r="B86" s="1589"/>
      <c r="C86" s="269"/>
      <c r="D86" s="1472">
        <f t="shared" si="53"/>
        <v>1998</v>
      </c>
      <c r="E86" s="1484">
        <f t="shared" si="51"/>
        <v>33.299999999999997</v>
      </c>
      <c r="F86" s="1488"/>
      <c r="G86" s="1488"/>
      <c r="H86" s="1488"/>
      <c r="I86" s="1488"/>
      <c r="J86" s="1488"/>
      <c r="K86" s="1488"/>
      <c r="L86" s="1488"/>
      <c r="M86" s="1488"/>
      <c r="N86" s="1486">
        <f t="shared" ref="N86:AI86" si="59">+N54/$E86</f>
        <v>2.3061054673816384</v>
      </c>
      <c r="O86" s="1486">
        <f t="shared" si="59"/>
        <v>2.3061054673816384</v>
      </c>
      <c r="P86" s="1486">
        <f t="shared" si="59"/>
        <v>2.3061054673816384</v>
      </c>
      <c r="Q86" s="1486">
        <f t="shared" si="59"/>
        <v>2.3061054673816384</v>
      </c>
      <c r="R86" s="1486">
        <f t="shared" si="59"/>
        <v>2.3061054673816384</v>
      </c>
      <c r="S86" s="1486">
        <f t="shared" si="59"/>
        <v>2.3061054673816384</v>
      </c>
      <c r="T86" s="1486">
        <f t="shared" si="59"/>
        <v>2.3061054673816384</v>
      </c>
      <c r="U86" s="1486">
        <f t="shared" si="59"/>
        <v>2.3061054673816384</v>
      </c>
      <c r="V86" s="1486">
        <f t="shared" si="59"/>
        <v>2.3061054673816384</v>
      </c>
      <c r="W86" s="1486">
        <f t="shared" si="59"/>
        <v>2.3061054673816384</v>
      </c>
      <c r="X86" s="1486">
        <f t="shared" si="59"/>
        <v>2.3061054673816384</v>
      </c>
      <c r="Y86" s="1486">
        <f t="shared" si="59"/>
        <v>2.3061054673816384</v>
      </c>
      <c r="Z86" s="1486">
        <f t="shared" si="59"/>
        <v>2.3061054673816384</v>
      </c>
      <c r="AA86" s="1486">
        <f t="shared" si="59"/>
        <v>2.3061054673816384</v>
      </c>
      <c r="AB86" s="1486">
        <f t="shared" si="59"/>
        <v>2.3061054673816384</v>
      </c>
      <c r="AC86" s="1486">
        <f t="shared" si="59"/>
        <v>2.3061054673816384</v>
      </c>
      <c r="AD86" s="1486">
        <f t="shared" si="59"/>
        <v>2.3061054673816384</v>
      </c>
      <c r="AE86" s="1486">
        <f t="shared" si="59"/>
        <v>2.3061054673816384</v>
      </c>
      <c r="AF86" s="1486">
        <f t="shared" si="59"/>
        <v>2.3061054673816384</v>
      </c>
      <c r="AG86" s="1486">
        <f t="shared" si="59"/>
        <v>2.3061054673816384</v>
      </c>
      <c r="AH86" s="1486">
        <f t="shared" si="59"/>
        <v>2.3061054673816384</v>
      </c>
      <c r="AI86" s="1486">
        <f t="shared" si="59"/>
        <v>2.3061054673816384</v>
      </c>
      <c r="AJ86" s="1487"/>
    </row>
    <row r="87" spans="2:36" hidden="1">
      <c r="B87" s="1589"/>
      <c r="C87" s="269"/>
      <c r="D87" s="1472">
        <f t="shared" si="53"/>
        <v>1999</v>
      </c>
      <c r="E87" s="1484">
        <f t="shared" si="51"/>
        <v>33.299999999999997</v>
      </c>
      <c r="F87" s="1488"/>
      <c r="G87" s="1488"/>
      <c r="H87" s="1488"/>
      <c r="I87" s="1488"/>
      <c r="J87" s="1488"/>
      <c r="K87" s="1488"/>
      <c r="L87" s="1488"/>
      <c r="M87" s="1488"/>
      <c r="N87" s="1488"/>
      <c r="O87" s="1486">
        <f t="shared" ref="O87:AI87" si="60">+O55/$E87</f>
        <v>2.4414822435279415</v>
      </c>
      <c r="P87" s="1486">
        <f t="shared" si="60"/>
        <v>2.4414822435279415</v>
      </c>
      <c r="Q87" s="1486">
        <f t="shared" si="60"/>
        <v>2.4414822435279415</v>
      </c>
      <c r="R87" s="1486">
        <f t="shared" si="60"/>
        <v>2.4414822435279415</v>
      </c>
      <c r="S87" s="1486">
        <f t="shared" si="60"/>
        <v>2.4414822435279415</v>
      </c>
      <c r="T87" s="1486">
        <f t="shared" si="60"/>
        <v>2.4414822435279415</v>
      </c>
      <c r="U87" s="1486">
        <f t="shared" si="60"/>
        <v>2.4414822435279415</v>
      </c>
      <c r="V87" s="1486">
        <f t="shared" si="60"/>
        <v>2.4414822435279415</v>
      </c>
      <c r="W87" s="1486">
        <f t="shared" si="60"/>
        <v>2.4414822435279415</v>
      </c>
      <c r="X87" s="1486">
        <f t="shared" si="60"/>
        <v>2.4414822435279415</v>
      </c>
      <c r="Y87" s="1486">
        <f t="shared" si="60"/>
        <v>2.4414822435279415</v>
      </c>
      <c r="Z87" s="1486">
        <f t="shared" si="60"/>
        <v>2.4414822435279415</v>
      </c>
      <c r="AA87" s="1486">
        <f t="shared" si="60"/>
        <v>2.4414822435279415</v>
      </c>
      <c r="AB87" s="1486">
        <f t="shared" si="60"/>
        <v>2.4414822435279415</v>
      </c>
      <c r="AC87" s="1486">
        <f t="shared" si="60"/>
        <v>2.4414822435279415</v>
      </c>
      <c r="AD87" s="1486">
        <f t="shared" si="60"/>
        <v>2.4414822435279415</v>
      </c>
      <c r="AE87" s="1486">
        <f t="shared" si="60"/>
        <v>2.4414822435279415</v>
      </c>
      <c r="AF87" s="1486">
        <f t="shared" si="60"/>
        <v>2.4414822435279415</v>
      </c>
      <c r="AG87" s="1486">
        <f t="shared" si="60"/>
        <v>2.4414822435279415</v>
      </c>
      <c r="AH87" s="1486">
        <f t="shared" si="60"/>
        <v>2.4414822435279415</v>
      </c>
      <c r="AI87" s="1486">
        <f t="shared" si="60"/>
        <v>2.4414822435279415</v>
      </c>
      <c r="AJ87" s="1487"/>
    </row>
    <row r="88" spans="2:36" hidden="1">
      <c r="B88" s="1589"/>
      <c r="C88" s="269"/>
      <c r="D88" s="1472">
        <f t="shared" si="53"/>
        <v>2000</v>
      </c>
      <c r="E88" s="1484">
        <f t="shared" si="51"/>
        <v>33.299999999999997</v>
      </c>
      <c r="F88" s="1488"/>
      <c r="G88" s="1488"/>
      <c r="H88" s="1488"/>
      <c r="I88" s="1488"/>
      <c r="J88" s="1488"/>
      <c r="K88" s="1488"/>
      <c r="L88" s="1488"/>
      <c r="M88" s="1488"/>
      <c r="N88" s="1488"/>
      <c r="O88" s="1488"/>
      <c r="P88" s="1486">
        <f t="shared" ref="P88:AI88" si="61">+P56/$E88</f>
        <v>2.1861861861861862</v>
      </c>
      <c r="Q88" s="1486">
        <f t="shared" si="61"/>
        <v>2.1861861861861862</v>
      </c>
      <c r="R88" s="1486">
        <f t="shared" si="61"/>
        <v>2.1861861861861862</v>
      </c>
      <c r="S88" s="1486">
        <f t="shared" si="61"/>
        <v>2.1861861861861862</v>
      </c>
      <c r="T88" s="1486">
        <f t="shared" si="61"/>
        <v>2.1861861861861862</v>
      </c>
      <c r="U88" s="1486">
        <f t="shared" si="61"/>
        <v>2.1861861861861862</v>
      </c>
      <c r="V88" s="1486">
        <f t="shared" si="61"/>
        <v>2.1861861861861862</v>
      </c>
      <c r="W88" s="1486">
        <f t="shared" si="61"/>
        <v>2.1861861861861862</v>
      </c>
      <c r="X88" s="1486">
        <f t="shared" si="61"/>
        <v>2.1861861861861862</v>
      </c>
      <c r="Y88" s="1486">
        <f t="shared" si="61"/>
        <v>2.1861861861861862</v>
      </c>
      <c r="Z88" s="1486">
        <f t="shared" si="61"/>
        <v>2.1861861861861862</v>
      </c>
      <c r="AA88" s="1486">
        <f t="shared" si="61"/>
        <v>2.1861861861861862</v>
      </c>
      <c r="AB88" s="1486">
        <f t="shared" si="61"/>
        <v>2.1861861861861862</v>
      </c>
      <c r="AC88" s="1486">
        <f t="shared" si="61"/>
        <v>2.1861861861861862</v>
      </c>
      <c r="AD88" s="1486">
        <f t="shared" si="61"/>
        <v>2.1861861861861862</v>
      </c>
      <c r="AE88" s="1486">
        <f t="shared" si="61"/>
        <v>2.1861861861861862</v>
      </c>
      <c r="AF88" s="1486">
        <f t="shared" si="61"/>
        <v>2.1861861861861862</v>
      </c>
      <c r="AG88" s="1486">
        <f t="shared" si="61"/>
        <v>2.1861861861861862</v>
      </c>
      <c r="AH88" s="1486">
        <f t="shared" si="61"/>
        <v>2.1861861861861862</v>
      </c>
      <c r="AI88" s="1486">
        <f t="shared" si="61"/>
        <v>2.1861861861861862</v>
      </c>
      <c r="AJ88" s="1487"/>
    </row>
    <row r="89" spans="2:36" hidden="1">
      <c r="B89" s="1589"/>
      <c r="C89" s="269"/>
      <c r="D89" s="1472">
        <f t="shared" si="53"/>
        <v>2001</v>
      </c>
      <c r="E89" s="1484">
        <f t="shared" si="51"/>
        <v>33.299999999999997</v>
      </c>
      <c r="F89" s="1488"/>
      <c r="G89" s="1488"/>
      <c r="H89" s="1488"/>
      <c r="I89" s="1488"/>
      <c r="J89" s="1488"/>
      <c r="K89" s="1488"/>
      <c r="L89" s="1488"/>
      <c r="M89" s="1488"/>
      <c r="N89" s="1488"/>
      <c r="O89" s="1488"/>
      <c r="P89" s="1488"/>
      <c r="Q89" s="1486">
        <f t="shared" ref="Q89:AI89" si="62">+Q57/$E89</f>
        <v>2.2162162162162162</v>
      </c>
      <c r="R89" s="1486">
        <f t="shared" si="62"/>
        <v>2.2162162162162162</v>
      </c>
      <c r="S89" s="1486">
        <f t="shared" si="62"/>
        <v>2.2162162162162162</v>
      </c>
      <c r="T89" s="1486">
        <f t="shared" si="62"/>
        <v>2.2162162162162162</v>
      </c>
      <c r="U89" s="1486">
        <f t="shared" si="62"/>
        <v>2.2162162162162162</v>
      </c>
      <c r="V89" s="1486">
        <f t="shared" si="62"/>
        <v>2.2162162162162162</v>
      </c>
      <c r="W89" s="1486">
        <f t="shared" si="62"/>
        <v>2.2162162162162162</v>
      </c>
      <c r="X89" s="1486">
        <f t="shared" si="62"/>
        <v>2.2162162162162162</v>
      </c>
      <c r="Y89" s="1486">
        <f t="shared" si="62"/>
        <v>2.2162162162162162</v>
      </c>
      <c r="Z89" s="1486">
        <f t="shared" si="62"/>
        <v>2.2162162162162162</v>
      </c>
      <c r="AA89" s="1486">
        <f t="shared" si="62"/>
        <v>2.2162162162162162</v>
      </c>
      <c r="AB89" s="1486">
        <f t="shared" si="62"/>
        <v>2.2162162162162162</v>
      </c>
      <c r="AC89" s="1486">
        <f t="shared" si="62"/>
        <v>2.2162162162162162</v>
      </c>
      <c r="AD89" s="1486">
        <f t="shared" si="62"/>
        <v>2.2162162162162162</v>
      </c>
      <c r="AE89" s="1486">
        <f t="shared" si="62"/>
        <v>2.2162162162162162</v>
      </c>
      <c r="AF89" s="1486">
        <f t="shared" si="62"/>
        <v>2.2162162162162162</v>
      </c>
      <c r="AG89" s="1486">
        <f t="shared" si="62"/>
        <v>2.2162162162162162</v>
      </c>
      <c r="AH89" s="1486">
        <f t="shared" si="62"/>
        <v>2.2162162162162162</v>
      </c>
      <c r="AI89" s="1486">
        <f t="shared" si="62"/>
        <v>2.2162162162162162</v>
      </c>
      <c r="AJ89" s="1487"/>
    </row>
    <row r="90" spans="2:36" hidden="1">
      <c r="B90" s="1589"/>
      <c r="C90" s="269"/>
      <c r="D90" s="1472">
        <f t="shared" si="53"/>
        <v>2002</v>
      </c>
      <c r="E90" s="1484">
        <f t="shared" si="51"/>
        <v>33.299999999999997</v>
      </c>
      <c r="F90" s="1488"/>
      <c r="G90" s="1488"/>
      <c r="H90" s="1488"/>
      <c r="I90" s="1488"/>
      <c r="J90" s="1488"/>
      <c r="K90" s="1488"/>
      <c r="L90" s="1488"/>
      <c r="M90" s="1488"/>
      <c r="N90" s="1488"/>
      <c r="O90" s="1488"/>
      <c r="P90" s="1488"/>
      <c r="Q90" s="1488"/>
      <c r="R90" s="1486">
        <f t="shared" ref="R90:AI90" si="63">+R58/$E90</f>
        <v>2.6786786786786791</v>
      </c>
      <c r="S90" s="1486">
        <f t="shared" si="63"/>
        <v>2.6786786786786791</v>
      </c>
      <c r="T90" s="1486">
        <f t="shared" si="63"/>
        <v>2.6786786786786791</v>
      </c>
      <c r="U90" s="1486">
        <f t="shared" si="63"/>
        <v>2.6786786786786791</v>
      </c>
      <c r="V90" s="1486">
        <f t="shared" si="63"/>
        <v>2.6786786786786791</v>
      </c>
      <c r="W90" s="1486">
        <f t="shared" si="63"/>
        <v>2.6786786786786791</v>
      </c>
      <c r="X90" s="1486">
        <f t="shared" si="63"/>
        <v>2.6786786786786791</v>
      </c>
      <c r="Y90" s="1486">
        <f t="shared" si="63"/>
        <v>2.6786786786786791</v>
      </c>
      <c r="Z90" s="1486">
        <f t="shared" si="63"/>
        <v>2.6786786786786791</v>
      </c>
      <c r="AA90" s="1486">
        <f t="shared" si="63"/>
        <v>2.6786786786786791</v>
      </c>
      <c r="AB90" s="1486">
        <f t="shared" si="63"/>
        <v>2.6786786786786791</v>
      </c>
      <c r="AC90" s="1486">
        <f t="shared" si="63"/>
        <v>2.6786786786786791</v>
      </c>
      <c r="AD90" s="1486">
        <f t="shared" si="63"/>
        <v>2.6786786786786791</v>
      </c>
      <c r="AE90" s="1486">
        <f t="shared" si="63"/>
        <v>2.6786786786786791</v>
      </c>
      <c r="AF90" s="1486">
        <f t="shared" si="63"/>
        <v>2.6786786786786791</v>
      </c>
      <c r="AG90" s="1486">
        <f t="shared" si="63"/>
        <v>2.6786786786786791</v>
      </c>
      <c r="AH90" s="1486">
        <f t="shared" si="63"/>
        <v>2.6786786786786791</v>
      </c>
      <c r="AI90" s="1486">
        <f t="shared" si="63"/>
        <v>2.6786786786786791</v>
      </c>
      <c r="AJ90" s="1487"/>
    </row>
    <row r="91" spans="2:36" hidden="1">
      <c r="B91" s="1589"/>
      <c r="C91" s="269"/>
      <c r="D91" s="1472">
        <f t="shared" si="53"/>
        <v>2003</v>
      </c>
      <c r="E91" s="1484">
        <f t="shared" si="51"/>
        <v>33.299999999999997</v>
      </c>
      <c r="F91" s="1488"/>
      <c r="G91" s="1488"/>
      <c r="H91" s="1488"/>
      <c r="I91" s="1488"/>
      <c r="J91" s="1488"/>
      <c r="K91" s="1488"/>
      <c r="L91" s="1488"/>
      <c r="M91" s="1488"/>
      <c r="N91" s="1488"/>
      <c r="O91" s="1488"/>
      <c r="P91" s="1488"/>
      <c r="Q91" s="1488"/>
      <c r="R91" s="1488"/>
      <c r="S91" s="1486">
        <f t="shared" ref="S91:AI91" si="64">+S59/$E91</f>
        <v>2.5015015015015014</v>
      </c>
      <c r="T91" s="1486">
        <f t="shared" si="64"/>
        <v>2.5015015015015014</v>
      </c>
      <c r="U91" s="1486">
        <f t="shared" si="64"/>
        <v>2.5015015015015014</v>
      </c>
      <c r="V91" s="1486">
        <f t="shared" si="64"/>
        <v>2.5015015015015014</v>
      </c>
      <c r="W91" s="1486">
        <f t="shared" si="64"/>
        <v>2.5015015015015014</v>
      </c>
      <c r="X91" s="1486">
        <f t="shared" si="64"/>
        <v>2.5015015015015014</v>
      </c>
      <c r="Y91" s="1486">
        <f t="shared" si="64"/>
        <v>2.5015015015015014</v>
      </c>
      <c r="Z91" s="1486">
        <f t="shared" si="64"/>
        <v>2.5015015015015014</v>
      </c>
      <c r="AA91" s="1486">
        <f t="shared" si="64"/>
        <v>2.5015015015015014</v>
      </c>
      <c r="AB91" s="1486">
        <f t="shared" si="64"/>
        <v>2.5015015015015014</v>
      </c>
      <c r="AC91" s="1486">
        <f t="shared" si="64"/>
        <v>2.5015015015015014</v>
      </c>
      <c r="AD91" s="1486">
        <f t="shared" si="64"/>
        <v>2.5015015015015014</v>
      </c>
      <c r="AE91" s="1486">
        <f t="shared" si="64"/>
        <v>2.5015015015015014</v>
      </c>
      <c r="AF91" s="1486">
        <f t="shared" si="64"/>
        <v>2.5015015015015014</v>
      </c>
      <c r="AG91" s="1486">
        <f t="shared" si="64"/>
        <v>2.5015015015015014</v>
      </c>
      <c r="AH91" s="1486">
        <f t="shared" si="64"/>
        <v>2.5015015015015014</v>
      </c>
      <c r="AI91" s="1486">
        <f t="shared" si="64"/>
        <v>2.5015015015015014</v>
      </c>
      <c r="AJ91" s="1487"/>
    </row>
    <row r="92" spans="2:36" hidden="1">
      <c r="B92" s="1589"/>
      <c r="C92" s="269"/>
      <c r="D92" s="1472">
        <f t="shared" si="53"/>
        <v>2004</v>
      </c>
      <c r="E92" s="1484">
        <f t="shared" si="51"/>
        <v>33.299999999999997</v>
      </c>
      <c r="F92" s="1488"/>
      <c r="G92" s="1488"/>
      <c r="H92" s="1488"/>
      <c r="I92" s="1488"/>
      <c r="J92" s="1488"/>
      <c r="K92" s="1488"/>
      <c r="L92" s="1488"/>
      <c r="M92" s="1488"/>
      <c r="N92" s="1488"/>
      <c r="O92" s="1488"/>
      <c r="P92" s="1488"/>
      <c r="Q92" s="1488"/>
      <c r="R92" s="1488"/>
      <c r="S92" s="1488"/>
      <c r="T92" s="1486">
        <f t="shared" ref="T92:AI92" si="65">+T60/$E92</f>
        <v>2.933094508400715</v>
      </c>
      <c r="U92" s="1486">
        <f t="shared" si="65"/>
        <v>2.933094508400715</v>
      </c>
      <c r="V92" s="1486">
        <f t="shared" si="65"/>
        <v>2.933094508400715</v>
      </c>
      <c r="W92" s="1486">
        <f t="shared" si="65"/>
        <v>2.933094508400715</v>
      </c>
      <c r="X92" s="1486">
        <f t="shared" si="65"/>
        <v>2.933094508400715</v>
      </c>
      <c r="Y92" s="1486">
        <f t="shared" si="65"/>
        <v>2.933094508400715</v>
      </c>
      <c r="Z92" s="1486">
        <f t="shared" si="65"/>
        <v>2.933094508400715</v>
      </c>
      <c r="AA92" s="1486">
        <f t="shared" si="65"/>
        <v>2.933094508400715</v>
      </c>
      <c r="AB92" s="1486">
        <f t="shared" si="65"/>
        <v>2.933094508400715</v>
      </c>
      <c r="AC92" s="1486">
        <f t="shared" si="65"/>
        <v>2.933094508400715</v>
      </c>
      <c r="AD92" s="1486">
        <f t="shared" si="65"/>
        <v>2.933094508400715</v>
      </c>
      <c r="AE92" s="1486">
        <f t="shared" si="65"/>
        <v>2.933094508400715</v>
      </c>
      <c r="AF92" s="1486">
        <f t="shared" si="65"/>
        <v>2.933094508400715</v>
      </c>
      <c r="AG92" s="1486">
        <f t="shared" si="65"/>
        <v>2.933094508400715</v>
      </c>
      <c r="AH92" s="1486">
        <f t="shared" si="65"/>
        <v>2.933094508400715</v>
      </c>
      <c r="AI92" s="1486">
        <f t="shared" si="65"/>
        <v>2.933094508400715</v>
      </c>
      <c r="AJ92" s="1487"/>
    </row>
    <row r="93" spans="2:36" hidden="1">
      <c r="B93" s="1589"/>
      <c r="C93" s="269"/>
      <c r="D93" s="1472">
        <f t="shared" si="53"/>
        <v>2005</v>
      </c>
      <c r="E93" s="1484">
        <f t="shared" si="51"/>
        <v>33.299999999999997</v>
      </c>
      <c r="F93" s="1488"/>
      <c r="G93" s="1488"/>
      <c r="H93" s="1488"/>
      <c r="I93" s="1488"/>
      <c r="J93" s="1488"/>
      <c r="K93" s="1488"/>
      <c r="L93" s="1488"/>
      <c r="M93" s="1488"/>
      <c r="N93" s="1488"/>
      <c r="O93" s="1488"/>
      <c r="P93" s="1488"/>
      <c r="Q93" s="1488"/>
      <c r="R93" s="1488"/>
      <c r="S93" s="1488"/>
      <c r="T93" s="1488"/>
      <c r="U93" s="1486">
        <f t="shared" ref="U93:AI93" si="66">+U61/$E93</f>
        <v>2.4699701940724959</v>
      </c>
      <c r="V93" s="1486">
        <f t="shared" si="66"/>
        <v>2.4699701940724959</v>
      </c>
      <c r="W93" s="1486">
        <f t="shared" si="66"/>
        <v>2.4699701940724959</v>
      </c>
      <c r="X93" s="1486">
        <f t="shared" si="66"/>
        <v>2.4699701940724959</v>
      </c>
      <c r="Y93" s="1486">
        <f t="shared" si="66"/>
        <v>2.4699701940724959</v>
      </c>
      <c r="Z93" s="1486">
        <f t="shared" si="66"/>
        <v>2.4699701940724959</v>
      </c>
      <c r="AA93" s="1486">
        <f t="shared" si="66"/>
        <v>2.4699701940724959</v>
      </c>
      <c r="AB93" s="1486">
        <f t="shared" si="66"/>
        <v>2.4699701940724959</v>
      </c>
      <c r="AC93" s="1486">
        <f t="shared" si="66"/>
        <v>2.4699701940724959</v>
      </c>
      <c r="AD93" s="1486">
        <f t="shared" si="66"/>
        <v>2.4699701940724959</v>
      </c>
      <c r="AE93" s="1486">
        <f t="shared" si="66"/>
        <v>2.4699701940724959</v>
      </c>
      <c r="AF93" s="1486">
        <f t="shared" si="66"/>
        <v>2.4699701940724959</v>
      </c>
      <c r="AG93" s="1486">
        <f t="shared" si="66"/>
        <v>2.4699701940724959</v>
      </c>
      <c r="AH93" s="1486">
        <f t="shared" si="66"/>
        <v>2.4699701940724959</v>
      </c>
      <c r="AI93" s="1486">
        <f t="shared" si="66"/>
        <v>2.4699701940724959</v>
      </c>
      <c r="AJ93" s="1487"/>
    </row>
    <row r="94" spans="2:36" hidden="1">
      <c r="B94" s="1589"/>
      <c r="C94" s="269"/>
      <c r="D94" s="1472">
        <f t="shared" si="53"/>
        <v>2006</v>
      </c>
      <c r="E94" s="1484">
        <f t="shared" si="51"/>
        <v>33.299999999999997</v>
      </c>
      <c r="F94" s="1488"/>
      <c r="G94" s="1488"/>
      <c r="H94" s="1488"/>
      <c r="I94" s="1488"/>
      <c r="J94" s="1488"/>
      <c r="K94" s="1488"/>
      <c r="L94" s="1488"/>
      <c r="M94" s="1488"/>
      <c r="N94" s="1488"/>
      <c r="O94" s="1488"/>
      <c r="P94" s="1488"/>
      <c r="Q94" s="1488"/>
      <c r="R94" s="1488"/>
      <c r="S94" s="1488"/>
      <c r="T94" s="1488"/>
      <c r="U94" s="1488"/>
      <c r="V94" s="1485">
        <f t="shared" ref="V94:AI94" si="67">+V62/$E94</f>
        <v>3.795795795795796</v>
      </c>
      <c r="W94" s="1485">
        <f t="shared" si="67"/>
        <v>3.795795795795796</v>
      </c>
      <c r="X94" s="1485">
        <f t="shared" si="67"/>
        <v>3.795795795795796</v>
      </c>
      <c r="Y94" s="1485">
        <f t="shared" si="67"/>
        <v>3.795795795795796</v>
      </c>
      <c r="Z94" s="1485">
        <f t="shared" si="67"/>
        <v>3.795795795795796</v>
      </c>
      <c r="AA94" s="1485">
        <f t="shared" si="67"/>
        <v>3.795795795795796</v>
      </c>
      <c r="AB94" s="1485">
        <f t="shared" si="67"/>
        <v>3.795795795795796</v>
      </c>
      <c r="AC94" s="1485">
        <f t="shared" si="67"/>
        <v>3.795795795795796</v>
      </c>
      <c r="AD94" s="1485">
        <f t="shared" si="67"/>
        <v>3.795795795795796</v>
      </c>
      <c r="AE94" s="1485">
        <f t="shared" si="67"/>
        <v>3.795795795795796</v>
      </c>
      <c r="AF94" s="1485">
        <f t="shared" si="67"/>
        <v>3.795795795795796</v>
      </c>
      <c r="AG94" s="1485">
        <f t="shared" si="67"/>
        <v>3.795795795795796</v>
      </c>
      <c r="AH94" s="1485">
        <f t="shared" si="67"/>
        <v>3.795795795795796</v>
      </c>
      <c r="AI94" s="1485">
        <f t="shared" si="67"/>
        <v>3.795795795795796</v>
      </c>
      <c r="AJ94" s="1487"/>
    </row>
    <row r="95" spans="2:36" hidden="1">
      <c r="B95" s="1589"/>
      <c r="C95" s="269"/>
      <c r="D95" s="1472">
        <f t="shared" si="53"/>
        <v>2007</v>
      </c>
      <c r="E95" s="1484">
        <f t="shared" si="51"/>
        <v>33.299999999999997</v>
      </c>
      <c r="F95" s="1488"/>
      <c r="G95" s="1488"/>
      <c r="H95" s="1488"/>
      <c r="I95" s="1488"/>
      <c r="J95" s="1488"/>
      <c r="K95" s="1488"/>
      <c r="L95" s="1488"/>
      <c r="M95" s="1488"/>
      <c r="N95" s="1488"/>
      <c r="O95" s="1488"/>
      <c r="P95" s="1488"/>
      <c r="Q95" s="1488"/>
      <c r="R95" s="1488"/>
      <c r="S95" s="1488"/>
      <c r="T95" s="1488"/>
      <c r="U95" s="1488"/>
      <c r="V95" s="1488"/>
      <c r="W95" s="1485">
        <f t="shared" ref="W95:AI95" si="68">+W63/$E95</f>
        <v>3.597597597597598</v>
      </c>
      <c r="X95" s="1485">
        <f t="shared" si="68"/>
        <v>3.597597597597598</v>
      </c>
      <c r="Y95" s="1485">
        <f t="shared" si="68"/>
        <v>3.597597597597598</v>
      </c>
      <c r="Z95" s="1485">
        <f t="shared" si="68"/>
        <v>3.597597597597598</v>
      </c>
      <c r="AA95" s="1485">
        <f t="shared" si="68"/>
        <v>3.597597597597598</v>
      </c>
      <c r="AB95" s="1485">
        <f t="shared" si="68"/>
        <v>3.597597597597598</v>
      </c>
      <c r="AC95" s="1485">
        <f t="shared" si="68"/>
        <v>3.597597597597598</v>
      </c>
      <c r="AD95" s="1485">
        <f t="shared" si="68"/>
        <v>3.597597597597598</v>
      </c>
      <c r="AE95" s="1485">
        <f t="shared" si="68"/>
        <v>3.597597597597598</v>
      </c>
      <c r="AF95" s="1485">
        <f t="shared" si="68"/>
        <v>3.597597597597598</v>
      </c>
      <c r="AG95" s="1485">
        <f t="shared" si="68"/>
        <v>3.597597597597598</v>
      </c>
      <c r="AH95" s="1485">
        <f t="shared" si="68"/>
        <v>3.597597597597598</v>
      </c>
      <c r="AI95" s="1485">
        <f t="shared" si="68"/>
        <v>3.597597597597598</v>
      </c>
      <c r="AJ95" s="1487"/>
    </row>
    <row r="96" spans="2:36" hidden="1">
      <c r="B96" s="1589"/>
      <c r="C96" s="269"/>
      <c r="D96" s="1472">
        <f t="shared" si="53"/>
        <v>2008</v>
      </c>
      <c r="E96" s="1484">
        <f t="shared" si="51"/>
        <v>33.299999999999997</v>
      </c>
      <c r="F96" s="1488"/>
      <c r="G96" s="1488"/>
      <c r="H96" s="1488"/>
      <c r="I96" s="1488"/>
      <c r="J96" s="1488"/>
      <c r="K96" s="1488"/>
      <c r="L96" s="1488"/>
      <c r="M96" s="1488"/>
      <c r="N96" s="1488"/>
      <c r="O96" s="1488"/>
      <c r="P96" s="1488"/>
      <c r="Q96" s="1488"/>
      <c r="R96" s="1488"/>
      <c r="S96" s="1488"/>
      <c r="T96" s="1488"/>
      <c r="U96" s="1488"/>
      <c r="V96" s="1488"/>
      <c r="W96" s="1488"/>
      <c r="X96" s="1488">
        <f t="shared" ref="X96:AI96" si="69">+X64/$E96</f>
        <v>3.7507507507507514</v>
      </c>
      <c r="Y96" s="1488">
        <f t="shared" si="69"/>
        <v>3.7507507507507514</v>
      </c>
      <c r="Z96" s="1488">
        <f t="shared" si="69"/>
        <v>3.7507507507507514</v>
      </c>
      <c r="AA96" s="1488">
        <f t="shared" si="69"/>
        <v>3.7507507507507514</v>
      </c>
      <c r="AB96" s="1488">
        <f t="shared" si="69"/>
        <v>3.7507507507507514</v>
      </c>
      <c r="AC96" s="1488">
        <f t="shared" si="69"/>
        <v>3.7507507507507514</v>
      </c>
      <c r="AD96" s="1488">
        <f t="shared" si="69"/>
        <v>3.7507507507507514</v>
      </c>
      <c r="AE96" s="1488">
        <f t="shared" si="69"/>
        <v>3.7507507507507514</v>
      </c>
      <c r="AF96" s="1488">
        <f t="shared" si="69"/>
        <v>3.7507507507507514</v>
      </c>
      <c r="AG96" s="1488">
        <f t="shared" si="69"/>
        <v>3.7507507507507514</v>
      </c>
      <c r="AH96" s="1488">
        <f t="shared" si="69"/>
        <v>3.7507507507507514</v>
      </c>
      <c r="AI96" s="1488">
        <f t="shared" si="69"/>
        <v>3.7507507507507514</v>
      </c>
      <c r="AJ96" s="1487"/>
    </row>
    <row r="97" spans="2:36" hidden="1">
      <c r="B97" s="1589"/>
      <c r="C97" s="269"/>
      <c r="D97" s="1472">
        <f t="shared" si="53"/>
        <v>2009</v>
      </c>
      <c r="E97" s="1484">
        <f t="shared" si="51"/>
        <v>33.299999999999997</v>
      </c>
      <c r="F97" s="1488"/>
      <c r="G97" s="1488"/>
      <c r="H97" s="1488"/>
      <c r="I97" s="1488"/>
      <c r="J97" s="1488"/>
      <c r="K97" s="1488"/>
      <c r="L97" s="1488"/>
      <c r="M97" s="1488"/>
      <c r="N97" s="1488"/>
      <c r="O97" s="1488"/>
      <c r="P97" s="1488"/>
      <c r="Q97" s="1488"/>
      <c r="R97" s="1488"/>
      <c r="S97" s="1488"/>
      <c r="T97" s="1488"/>
      <c r="U97" s="1488"/>
      <c r="V97" s="1488"/>
      <c r="W97" s="1488"/>
      <c r="X97" s="1488"/>
      <c r="Y97" s="1488">
        <f t="shared" ref="Y97:AI97" si="70">+Y65/$E97</f>
        <v>4.1150930926270419</v>
      </c>
      <c r="Z97" s="1488">
        <f t="shared" si="70"/>
        <v>4.1150930926270419</v>
      </c>
      <c r="AA97" s="1488">
        <f t="shared" si="70"/>
        <v>4.1150930926270419</v>
      </c>
      <c r="AB97" s="1488">
        <f t="shared" si="70"/>
        <v>4.1150930926270419</v>
      </c>
      <c r="AC97" s="1488">
        <f t="shared" si="70"/>
        <v>4.1150930926270419</v>
      </c>
      <c r="AD97" s="1488">
        <f t="shared" si="70"/>
        <v>4.1150930926270419</v>
      </c>
      <c r="AE97" s="1488">
        <f t="shared" si="70"/>
        <v>4.1150930926270419</v>
      </c>
      <c r="AF97" s="1488">
        <f t="shared" si="70"/>
        <v>4.1150930926270419</v>
      </c>
      <c r="AG97" s="1488">
        <f t="shared" si="70"/>
        <v>4.1150930926270419</v>
      </c>
      <c r="AH97" s="1488">
        <f t="shared" si="70"/>
        <v>4.1150930926270419</v>
      </c>
      <c r="AI97" s="1488">
        <f t="shared" si="70"/>
        <v>4.1150930926270419</v>
      </c>
      <c r="AJ97" s="1487"/>
    </row>
    <row r="98" spans="2:36" hidden="1">
      <c r="B98" s="1589"/>
      <c r="C98" s="269"/>
      <c r="D98" s="1472">
        <f t="shared" si="53"/>
        <v>2010</v>
      </c>
      <c r="E98" s="1484">
        <f t="shared" si="51"/>
        <v>33.299999999999997</v>
      </c>
      <c r="F98" s="1488"/>
      <c r="G98" s="1488"/>
      <c r="H98" s="1488"/>
      <c r="I98" s="1488"/>
      <c r="J98" s="1488"/>
      <c r="K98" s="1488"/>
      <c r="L98" s="1488"/>
      <c r="M98" s="1488"/>
      <c r="N98" s="1488"/>
      <c r="O98" s="1488"/>
      <c r="P98" s="1488"/>
      <c r="Q98" s="1488"/>
      <c r="R98" s="1488"/>
      <c r="S98" s="1488"/>
      <c r="T98" s="1488"/>
      <c r="U98" s="1488"/>
      <c r="V98" s="1488"/>
      <c r="W98" s="1488"/>
      <c r="X98" s="1488"/>
      <c r="Y98" s="1488"/>
      <c r="Z98" s="1488">
        <f t="shared" ref="Z98:AI98" si="71">+Z66/$E98</f>
        <v>1.7294555485502499E-2</v>
      </c>
      <c r="AA98" s="1488">
        <f t="shared" si="71"/>
        <v>1.7294555485502499E-2</v>
      </c>
      <c r="AB98" s="1488">
        <f t="shared" si="71"/>
        <v>1.7294555485502499E-2</v>
      </c>
      <c r="AC98" s="1488">
        <f t="shared" si="71"/>
        <v>1.7294555485502499E-2</v>
      </c>
      <c r="AD98" s="1488">
        <f t="shared" si="71"/>
        <v>1.7294555485502499E-2</v>
      </c>
      <c r="AE98" s="1488">
        <f t="shared" si="71"/>
        <v>1.7294555485502499E-2</v>
      </c>
      <c r="AF98" s="1488">
        <f t="shared" si="71"/>
        <v>1.7294555485502499E-2</v>
      </c>
      <c r="AG98" s="1488">
        <f t="shared" si="71"/>
        <v>1.7294555485502499E-2</v>
      </c>
      <c r="AH98" s="1488">
        <f t="shared" si="71"/>
        <v>1.7294555485502499E-2</v>
      </c>
      <c r="AI98" s="1488">
        <f t="shared" si="71"/>
        <v>1.7294555485502499E-2</v>
      </c>
      <c r="AJ98" s="1487"/>
    </row>
    <row r="99" spans="2:36" ht="15" hidden="1">
      <c r="B99" s="1592"/>
      <c r="C99" s="1127"/>
      <c r="D99" s="1472">
        <f t="shared" si="53"/>
        <v>2011</v>
      </c>
      <c r="E99" s="1484">
        <f t="shared" si="51"/>
        <v>33.299999999999997</v>
      </c>
      <c r="F99" s="1489"/>
      <c r="G99" s="1489"/>
      <c r="H99" s="1489"/>
      <c r="I99" s="1489"/>
      <c r="J99" s="1489"/>
      <c r="K99" s="1489"/>
      <c r="L99" s="1489"/>
      <c r="M99" s="1489"/>
      <c r="N99" s="1489"/>
      <c r="O99" s="1489"/>
      <c r="P99" s="1489"/>
      <c r="Q99" s="1489"/>
      <c r="R99" s="1489"/>
      <c r="S99" s="1489"/>
      <c r="T99" s="1489"/>
      <c r="U99" s="1489"/>
      <c r="V99" s="1489"/>
      <c r="W99" s="1489"/>
      <c r="X99" s="1489"/>
      <c r="Y99" s="1489"/>
      <c r="Z99" s="1489"/>
      <c r="AA99" s="1489">
        <f t="shared" ref="AA99:AI99" si="72">+AA67/$E99</f>
        <v>0</v>
      </c>
      <c r="AB99" s="1489">
        <f t="shared" si="72"/>
        <v>0</v>
      </c>
      <c r="AC99" s="1489">
        <f t="shared" si="72"/>
        <v>0</v>
      </c>
      <c r="AD99" s="1489">
        <f t="shared" si="72"/>
        <v>0</v>
      </c>
      <c r="AE99" s="1489">
        <f t="shared" si="72"/>
        <v>0</v>
      </c>
      <c r="AF99" s="1489">
        <f t="shared" si="72"/>
        <v>0</v>
      </c>
      <c r="AG99" s="1489">
        <f t="shared" si="72"/>
        <v>0</v>
      </c>
      <c r="AH99" s="1489">
        <f t="shared" si="72"/>
        <v>0</v>
      </c>
      <c r="AI99" s="1489">
        <f t="shared" si="72"/>
        <v>0</v>
      </c>
      <c r="AJ99" s="1490"/>
    </row>
    <row r="100" spans="2:36" ht="15" hidden="1">
      <c r="B100" s="1592"/>
      <c r="C100" s="1127"/>
      <c r="D100" s="1472">
        <f t="shared" si="53"/>
        <v>2012</v>
      </c>
      <c r="E100" s="1484">
        <f t="shared" si="51"/>
        <v>33.299999999999997</v>
      </c>
      <c r="F100" s="1489"/>
      <c r="G100" s="1489"/>
      <c r="H100" s="1489"/>
      <c r="I100" s="1489"/>
      <c r="J100" s="1489"/>
      <c r="K100" s="1489"/>
      <c r="L100" s="1489"/>
      <c r="M100" s="1489"/>
      <c r="N100" s="1489"/>
      <c r="O100" s="1489"/>
      <c r="P100" s="1489"/>
      <c r="Q100" s="1489"/>
      <c r="R100" s="1489"/>
      <c r="S100" s="1489"/>
      <c r="T100" s="1489"/>
      <c r="U100" s="1489"/>
      <c r="V100" s="1489"/>
      <c r="W100" s="1489"/>
      <c r="X100" s="1489"/>
      <c r="Y100" s="1489"/>
      <c r="Z100" s="1489"/>
      <c r="AA100" s="1489"/>
      <c r="AB100" s="1489">
        <f t="shared" ref="AB100:AI100" si="73">+AB68/$E100</f>
        <v>0</v>
      </c>
      <c r="AC100" s="1489">
        <f t="shared" si="73"/>
        <v>0</v>
      </c>
      <c r="AD100" s="1489">
        <f t="shared" si="73"/>
        <v>0</v>
      </c>
      <c r="AE100" s="1489">
        <f t="shared" si="73"/>
        <v>0</v>
      </c>
      <c r="AF100" s="1489">
        <f t="shared" si="73"/>
        <v>0</v>
      </c>
      <c r="AG100" s="1489">
        <f t="shared" si="73"/>
        <v>0</v>
      </c>
      <c r="AH100" s="1489">
        <f t="shared" si="73"/>
        <v>0</v>
      </c>
      <c r="AI100" s="1489">
        <f t="shared" si="73"/>
        <v>0</v>
      </c>
      <c r="AJ100" s="1490"/>
    </row>
    <row r="101" spans="2:36" ht="15" hidden="1">
      <c r="B101" s="1592"/>
      <c r="C101" s="1127"/>
      <c r="D101" s="1472">
        <f t="shared" si="53"/>
        <v>2013</v>
      </c>
      <c r="E101" s="1484">
        <f t="shared" si="51"/>
        <v>33.299999999999997</v>
      </c>
      <c r="F101" s="1489"/>
      <c r="G101" s="1489"/>
      <c r="H101" s="1489"/>
      <c r="I101" s="1489"/>
      <c r="J101" s="1489"/>
      <c r="K101" s="1489"/>
      <c r="L101" s="1489"/>
      <c r="M101" s="1489"/>
      <c r="N101" s="1489"/>
      <c r="O101" s="1489"/>
      <c r="P101" s="1489"/>
      <c r="Q101" s="1489"/>
      <c r="R101" s="1489"/>
      <c r="S101" s="1489"/>
      <c r="T101" s="1489"/>
      <c r="U101" s="1489"/>
      <c r="V101" s="1489"/>
      <c r="W101" s="1489"/>
      <c r="X101" s="1489"/>
      <c r="Y101" s="1489"/>
      <c r="Z101" s="1489"/>
      <c r="AA101" s="1489"/>
      <c r="AB101" s="1489"/>
      <c r="AC101" s="1489">
        <f t="shared" ref="AC101:AI101" si="74">+AC69/$E101</f>
        <v>0</v>
      </c>
      <c r="AD101" s="1489">
        <f t="shared" si="74"/>
        <v>0</v>
      </c>
      <c r="AE101" s="1489">
        <f t="shared" si="74"/>
        <v>0</v>
      </c>
      <c r="AF101" s="1489">
        <f t="shared" si="74"/>
        <v>0</v>
      </c>
      <c r="AG101" s="1489">
        <f t="shared" si="74"/>
        <v>0</v>
      </c>
      <c r="AH101" s="1489">
        <f t="shared" si="74"/>
        <v>0</v>
      </c>
      <c r="AI101" s="1489">
        <f t="shared" si="74"/>
        <v>0</v>
      </c>
      <c r="AJ101" s="1490"/>
    </row>
    <row r="102" spans="2:36" ht="15" hidden="1">
      <c r="B102" s="1592"/>
      <c r="C102" s="1127"/>
      <c r="D102" s="1472">
        <f t="shared" si="53"/>
        <v>2014</v>
      </c>
      <c r="E102" s="1484">
        <f t="shared" si="51"/>
        <v>33.299999999999997</v>
      </c>
      <c r="F102" s="1489"/>
      <c r="G102" s="1489"/>
      <c r="H102" s="1489"/>
      <c r="I102" s="1489"/>
      <c r="J102" s="1489"/>
      <c r="K102" s="1489"/>
      <c r="L102" s="1489"/>
      <c r="M102" s="1489"/>
      <c r="N102" s="1489"/>
      <c r="O102" s="1489"/>
      <c r="P102" s="1489"/>
      <c r="Q102" s="1489"/>
      <c r="R102" s="1489"/>
      <c r="S102" s="1489"/>
      <c r="T102" s="1489"/>
      <c r="U102" s="1489"/>
      <c r="V102" s="1489"/>
      <c r="W102" s="1489"/>
      <c r="X102" s="1489"/>
      <c r="Y102" s="1489"/>
      <c r="Z102" s="1489"/>
      <c r="AA102" s="1489"/>
      <c r="AB102" s="1489"/>
      <c r="AC102" s="1489"/>
      <c r="AD102" s="1489">
        <f t="shared" ref="AD102:AI102" si="75">+AD70/$E102</f>
        <v>0</v>
      </c>
      <c r="AE102" s="1489">
        <f t="shared" si="75"/>
        <v>0</v>
      </c>
      <c r="AF102" s="1489">
        <f t="shared" si="75"/>
        <v>0</v>
      </c>
      <c r="AG102" s="1489">
        <f t="shared" si="75"/>
        <v>0</v>
      </c>
      <c r="AH102" s="1489">
        <f t="shared" si="75"/>
        <v>0</v>
      </c>
      <c r="AI102" s="1489">
        <f t="shared" si="75"/>
        <v>0</v>
      </c>
      <c r="AJ102" s="1490"/>
    </row>
    <row r="103" spans="2:36" ht="15" hidden="1">
      <c r="B103" s="1592"/>
      <c r="C103" s="1127"/>
      <c r="D103" s="1472">
        <f t="shared" si="53"/>
        <v>2015</v>
      </c>
      <c r="E103" s="1484">
        <f t="shared" si="51"/>
        <v>33.299999999999997</v>
      </c>
      <c r="F103" s="1489"/>
      <c r="G103" s="1489"/>
      <c r="H103" s="1489"/>
      <c r="I103" s="1489"/>
      <c r="J103" s="1489"/>
      <c r="K103" s="1489"/>
      <c r="L103" s="1489"/>
      <c r="M103" s="1489"/>
      <c r="N103" s="1489"/>
      <c r="O103" s="1489"/>
      <c r="P103" s="1489"/>
      <c r="Q103" s="1489"/>
      <c r="R103" s="1489"/>
      <c r="S103" s="1489"/>
      <c r="T103" s="1489"/>
      <c r="U103" s="1489"/>
      <c r="V103" s="1489"/>
      <c r="W103" s="1489"/>
      <c r="X103" s="1489"/>
      <c r="Y103" s="1489"/>
      <c r="Z103" s="1489"/>
      <c r="AA103" s="1489"/>
      <c r="AB103" s="1489"/>
      <c r="AC103" s="1489"/>
      <c r="AD103" s="1489"/>
      <c r="AE103" s="1489">
        <f>+AE71/$E103</f>
        <v>0</v>
      </c>
      <c r="AF103" s="1489">
        <f>+AF71/$E103</f>
        <v>0</v>
      </c>
      <c r="AG103" s="1489">
        <f>+AG71/$E103</f>
        <v>0</v>
      </c>
      <c r="AH103" s="1489">
        <f>+AH71/$E103</f>
        <v>0</v>
      </c>
      <c r="AI103" s="1489">
        <f>+AI71/$E103</f>
        <v>0</v>
      </c>
      <c r="AJ103" s="1490"/>
    </row>
    <row r="104" spans="2:36" ht="15" hidden="1">
      <c r="B104" s="1592"/>
      <c r="C104" s="1127"/>
      <c r="D104" s="1472">
        <f t="shared" si="53"/>
        <v>2016</v>
      </c>
      <c r="E104" s="1484">
        <f t="shared" si="51"/>
        <v>33.299999999999997</v>
      </c>
      <c r="F104" s="1489"/>
      <c r="G104" s="1489"/>
      <c r="H104" s="1489"/>
      <c r="I104" s="1489"/>
      <c r="J104" s="1489"/>
      <c r="K104" s="1489"/>
      <c r="L104" s="1489"/>
      <c r="M104" s="1489"/>
      <c r="N104" s="1489"/>
      <c r="O104" s="1489"/>
      <c r="P104" s="1489"/>
      <c r="Q104" s="1489"/>
      <c r="R104" s="1489"/>
      <c r="S104" s="1489"/>
      <c r="T104" s="1489"/>
      <c r="U104" s="1489"/>
      <c r="V104" s="1489"/>
      <c r="W104" s="1489"/>
      <c r="X104" s="1489"/>
      <c r="Y104" s="1489"/>
      <c r="Z104" s="1489"/>
      <c r="AA104" s="1489"/>
      <c r="AB104" s="1489"/>
      <c r="AC104" s="1489"/>
      <c r="AD104" s="1489"/>
      <c r="AE104" s="1489"/>
      <c r="AF104" s="1489">
        <f>+AF72/$E104</f>
        <v>0</v>
      </c>
      <c r="AG104" s="1489">
        <f>+AG72/$E104</f>
        <v>0</v>
      </c>
      <c r="AH104" s="1489">
        <f>+AH72/$E104</f>
        <v>0</v>
      </c>
      <c r="AI104" s="1489">
        <f>+AI72/$E104</f>
        <v>0</v>
      </c>
      <c r="AJ104" s="1490"/>
    </row>
    <row r="105" spans="2:36" ht="15" hidden="1">
      <c r="B105" s="1592"/>
      <c r="C105" s="1127"/>
      <c r="D105" s="1472">
        <f t="shared" si="53"/>
        <v>2017</v>
      </c>
      <c r="E105" s="1484">
        <f t="shared" si="51"/>
        <v>33.299999999999997</v>
      </c>
      <c r="F105" s="1489"/>
      <c r="G105" s="1489"/>
      <c r="H105" s="1489"/>
      <c r="I105" s="1489"/>
      <c r="J105" s="1489"/>
      <c r="K105" s="1489"/>
      <c r="L105" s="1489"/>
      <c r="M105" s="1489"/>
      <c r="N105" s="1489"/>
      <c r="O105" s="1489"/>
      <c r="P105" s="1489"/>
      <c r="Q105" s="1489"/>
      <c r="R105" s="1489"/>
      <c r="S105" s="1489"/>
      <c r="T105" s="1489"/>
      <c r="U105" s="1489"/>
      <c r="V105" s="1489"/>
      <c r="W105" s="1489"/>
      <c r="X105" s="1489"/>
      <c r="Y105" s="1489"/>
      <c r="Z105" s="1489"/>
      <c r="AA105" s="1489"/>
      <c r="AB105" s="1489"/>
      <c r="AC105" s="1489"/>
      <c r="AD105" s="1489"/>
      <c r="AE105" s="1489"/>
      <c r="AF105" s="1489"/>
      <c r="AG105" s="1489">
        <f>+AG73/$E105</f>
        <v>0</v>
      </c>
      <c r="AH105" s="1489">
        <f>+AH73/$E105</f>
        <v>0</v>
      </c>
      <c r="AI105" s="1489">
        <f>+AI73/$E105</f>
        <v>0</v>
      </c>
      <c r="AJ105" s="1490"/>
    </row>
    <row r="106" spans="2:36" ht="15" hidden="1">
      <c r="B106" s="1592"/>
      <c r="C106" s="1127"/>
      <c r="D106" s="1472">
        <f t="shared" si="53"/>
        <v>2018</v>
      </c>
      <c r="E106" s="1484">
        <f t="shared" si="51"/>
        <v>33.299999999999997</v>
      </c>
      <c r="F106" s="1489"/>
      <c r="G106" s="1489"/>
      <c r="H106" s="1489"/>
      <c r="I106" s="1489"/>
      <c r="J106" s="1489"/>
      <c r="K106" s="1489"/>
      <c r="L106" s="1489"/>
      <c r="M106" s="1489"/>
      <c r="N106" s="1489"/>
      <c r="O106" s="1489"/>
      <c r="P106" s="1489"/>
      <c r="Q106" s="1489"/>
      <c r="R106" s="1489"/>
      <c r="S106" s="1489"/>
      <c r="T106" s="1489"/>
      <c r="U106" s="1489"/>
      <c r="V106" s="1489"/>
      <c r="W106" s="1489"/>
      <c r="X106" s="1489"/>
      <c r="Y106" s="1489"/>
      <c r="Z106" s="1489"/>
      <c r="AA106" s="1489"/>
      <c r="AB106" s="1489"/>
      <c r="AC106" s="1489"/>
      <c r="AD106" s="1489"/>
      <c r="AE106" s="1489"/>
      <c r="AF106" s="1489"/>
      <c r="AG106" s="1489"/>
      <c r="AH106" s="1489">
        <f>+AH74/$E106</f>
        <v>0</v>
      </c>
      <c r="AI106" s="1489">
        <f>+AI74/$E106</f>
        <v>0</v>
      </c>
      <c r="AJ106" s="1490"/>
    </row>
    <row r="107" spans="2:36" ht="15" hidden="1">
      <c r="B107" s="1592"/>
      <c r="C107" s="1127"/>
      <c r="D107" s="1472">
        <f t="shared" si="53"/>
        <v>2019</v>
      </c>
      <c r="E107" s="1484">
        <f t="shared" si="51"/>
        <v>33.299999999999997</v>
      </c>
      <c r="F107" s="1489"/>
      <c r="G107" s="1489"/>
      <c r="H107" s="1489"/>
      <c r="I107" s="1489"/>
      <c r="J107" s="1489"/>
      <c r="K107" s="1489"/>
      <c r="L107" s="1489"/>
      <c r="M107" s="1489"/>
      <c r="N107" s="1489"/>
      <c r="O107" s="1489"/>
      <c r="P107" s="1489"/>
      <c r="Q107" s="1489"/>
      <c r="R107" s="1489"/>
      <c r="S107" s="1489"/>
      <c r="T107" s="1489"/>
      <c r="U107" s="1489"/>
      <c r="V107" s="1489"/>
      <c r="W107" s="1489"/>
      <c r="X107" s="1489"/>
      <c r="Y107" s="1489"/>
      <c r="Z107" s="1489"/>
      <c r="AA107" s="1489"/>
      <c r="AB107" s="1489"/>
      <c r="AC107" s="1489"/>
      <c r="AD107" s="1489"/>
      <c r="AE107" s="1489"/>
      <c r="AF107" s="1489"/>
      <c r="AG107" s="1489"/>
      <c r="AH107" s="1489"/>
      <c r="AI107" s="1489">
        <f>+AI75/$E107</f>
        <v>0</v>
      </c>
      <c r="AJ107" s="1490"/>
    </row>
    <row r="108" spans="2:36" ht="15" hidden="1">
      <c r="B108" s="1592"/>
      <c r="C108" s="1127"/>
      <c r="D108" s="1472">
        <f t="shared" si="53"/>
        <v>2020</v>
      </c>
      <c r="E108" s="1484">
        <f t="shared" si="51"/>
        <v>33.299999999999997</v>
      </c>
      <c r="F108" s="1489"/>
      <c r="G108" s="1489"/>
      <c r="H108" s="1489"/>
      <c r="I108" s="1489"/>
      <c r="J108" s="1489"/>
      <c r="K108" s="1489"/>
      <c r="L108" s="1489"/>
      <c r="M108" s="1489"/>
      <c r="N108" s="1489"/>
      <c r="O108" s="1489"/>
      <c r="P108" s="1489"/>
      <c r="Q108" s="1489"/>
      <c r="R108" s="1489"/>
      <c r="S108" s="1489"/>
      <c r="T108" s="1489"/>
      <c r="U108" s="1489"/>
      <c r="V108" s="1489"/>
      <c r="W108" s="1489"/>
      <c r="X108" s="1489"/>
      <c r="Y108" s="1489"/>
      <c r="Z108" s="1489"/>
      <c r="AA108" s="1489"/>
      <c r="AB108" s="1489"/>
      <c r="AC108" s="1489"/>
      <c r="AD108" s="1489"/>
      <c r="AE108" s="1489"/>
      <c r="AF108" s="1489"/>
      <c r="AG108" s="1489"/>
      <c r="AH108" s="1489"/>
      <c r="AI108" s="1489"/>
      <c r="AJ108" s="1490"/>
    </row>
    <row r="109" spans="2:36" ht="15" hidden="1">
      <c r="B109" s="1589"/>
      <c r="C109" s="1483" t="str">
        <f>+E47&amp;" year"</f>
        <v>33.3 year</v>
      </c>
      <c r="D109" s="1491" t="s">
        <v>252</v>
      </c>
      <c r="E109" s="1492"/>
      <c r="F109" s="1493">
        <f t="shared" ref="F109:AI109" si="76">SUM(F79:F108)</f>
        <v>0</v>
      </c>
      <c r="G109" s="1493">
        <f t="shared" si="76"/>
        <v>0.64114431480333767</v>
      </c>
      <c r="H109" s="1493">
        <f t="shared" si="76"/>
        <v>2.8968981344255518</v>
      </c>
      <c r="I109" s="1493">
        <f t="shared" si="76"/>
        <v>5.166079060116946</v>
      </c>
      <c r="J109" s="1493">
        <f t="shared" si="76"/>
        <v>7.4956819631196492</v>
      </c>
      <c r="K109" s="1493">
        <f t="shared" si="76"/>
        <v>10.13410830571349</v>
      </c>
      <c r="L109" s="1493">
        <f t="shared" si="76"/>
        <v>12.477138314785373</v>
      </c>
      <c r="M109" s="1493">
        <f t="shared" si="76"/>
        <v>15.182700187725111</v>
      </c>
      <c r="N109" s="1493">
        <f t="shared" si="76"/>
        <v>17.488805655106749</v>
      </c>
      <c r="O109" s="1493">
        <f t="shared" si="76"/>
        <v>19.930287898634688</v>
      </c>
      <c r="P109" s="1493">
        <f t="shared" si="76"/>
        <v>22.116474084820876</v>
      </c>
      <c r="Q109" s="1493">
        <f t="shared" si="76"/>
        <v>24.332690301037093</v>
      </c>
      <c r="R109" s="1493">
        <f t="shared" si="76"/>
        <v>27.011368979715773</v>
      </c>
      <c r="S109" s="1493">
        <f t="shared" si="76"/>
        <v>29.512870481217274</v>
      </c>
      <c r="T109" s="1493">
        <f t="shared" si="76"/>
        <v>32.445964989617991</v>
      </c>
      <c r="U109" s="1493">
        <f t="shared" si="76"/>
        <v>34.915935183690486</v>
      </c>
      <c r="V109" s="1493">
        <f t="shared" si="76"/>
        <v>38.711730979486283</v>
      </c>
      <c r="W109" s="1493">
        <f t="shared" si="76"/>
        <v>42.309328577083882</v>
      </c>
      <c r="X109" s="1493">
        <f t="shared" si="76"/>
        <v>46.060079327834636</v>
      </c>
      <c r="Y109" s="1493">
        <f t="shared" si="76"/>
        <v>50.175172420461678</v>
      </c>
      <c r="Z109" s="1493">
        <f t="shared" si="76"/>
        <v>50.192466975947177</v>
      </c>
      <c r="AA109" s="1493">
        <f t="shared" si="76"/>
        <v>50.192466975947177</v>
      </c>
      <c r="AB109" s="1493">
        <f t="shared" si="76"/>
        <v>50.192466975947177</v>
      </c>
      <c r="AC109" s="1493">
        <f t="shared" si="76"/>
        <v>50.192466975947177</v>
      </c>
      <c r="AD109" s="1493">
        <f t="shared" si="76"/>
        <v>50.192466975947177</v>
      </c>
      <c r="AE109" s="1493">
        <f t="shared" si="76"/>
        <v>50.192466975947177</v>
      </c>
      <c r="AF109" s="1493">
        <f t="shared" si="76"/>
        <v>50.192466975947177</v>
      </c>
      <c r="AG109" s="1493">
        <f t="shared" si="76"/>
        <v>50.192466975947177</v>
      </c>
      <c r="AH109" s="1493">
        <f t="shared" si="76"/>
        <v>50.192466975947177</v>
      </c>
      <c r="AI109" s="1493">
        <f t="shared" si="76"/>
        <v>50.192466975947177</v>
      </c>
      <c r="AJ109" s="1487"/>
    </row>
    <row r="110" spans="2:36" ht="15" hidden="1">
      <c r="B110" s="1592"/>
      <c r="C110" s="1127"/>
      <c r="D110" s="1127"/>
      <c r="E110" s="1494"/>
      <c r="F110" s="1495"/>
      <c r="G110" s="1495"/>
      <c r="H110" s="1495"/>
      <c r="I110" s="1495"/>
      <c r="J110" s="1495"/>
      <c r="K110" s="1495"/>
      <c r="L110" s="1495"/>
      <c r="M110" s="1495"/>
      <c r="N110" s="1495"/>
      <c r="O110" s="1495"/>
      <c r="P110" s="1495"/>
      <c r="Q110" s="1495"/>
      <c r="R110" s="1495"/>
      <c r="S110" s="1495"/>
      <c r="T110" s="1495"/>
      <c r="U110" s="1495"/>
      <c r="V110" s="1495"/>
      <c r="W110" s="1495"/>
      <c r="X110" s="1495"/>
      <c r="Y110" s="1495"/>
      <c r="Z110" s="1495"/>
      <c r="AA110" s="1495"/>
      <c r="AB110" s="1495"/>
      <c r="AC110" s="1495"/>
      <c r="AD110" s="1495"/>
      <c r="AE110" s="1495"/>
      <c r="AF110" s="1495"/>
      <c r="AG110" s="1495"/>
      <c r="AH110" s="1495"/>
      <c r="AI110" s="1495"/>
      <c r="AJ110" s="1490"/>
    </row>
    <row r="111" spans="2:36" ht="15" hidden="1">
      <c r="B111" s="1592"/>
      <c r="C111" s="1127"/>
      <c r="D111" s="1127"/>
      <c r="E111" s="1496">
        <v>20</v>
      </c>
      <c r="F111" s="1495"/>
      <c r="G111" s="1495"/>
      <c r="H111" s="1495"/>
      <c r="I111" s="1495"/>
      <c r="J111" s="1495"/>
      <c r="K111" s="1495"/>
      <c r="L111" s="1495"/>
      <c r="M111" s="1495"/>
      <c r="N111" s="1495"/>
      <c r="O111" s="1495"/>
      <c r="P111" s="1495"/>
      <c r="Q111" s="1495"/>
      <c r="R111" s="1495"/>
      <c r="S111" s="1495"/>
      <c r="T111" s="1495"/>
      <c r="U111" s="1495"/>
      <c r="V111" s="1495"/>
      <c r="W111" s="1495"/>
      <c r="X111" s="1495"/>
      <c r="Y111" s="1495"/>
      <c r="Z111" s="1495"/>
      <c r="AA111" s="1495"/>
      <c r="AB111" s="1495"/>
      <c r="AC111" s="1495"/>
      <c r="AD111" s="1495"/>
      <c r="AE111" s="1495"/>
      <c r="AF111" s="1495"/>
      <c r="AG111" s="1495"/>
      <c r="AH111" s="1495"/>
      <c r="AI111" s="1495"/>
      <c r="AJ111" s="1490"/>
    </row>
    <row r="112" spans="2:36" ht="15" hidden="1">
      <c r="B112" s="1592"/>
      <c r="C112" s="1127"/>
      <c r="D112" s="269" t="s">
        <v>456</v>
      </c>
      <c r="E112" s="1497"/>
      <c r="F112" s="1485"/>
      <c r="G112" s="1485"/>
      <c r="H112" s="1485"/>
      <c r="I112" s="1485"/>
      <c r="J112" s="1485"/>
      <c r="K112" s="1485"/>
      <c r="L112" s="1485"/>
      <c r="M112" s="1485"/>
      <c r="N112" s="1485"/>
      <c r="O112" s="1485"/>
      <c r="P112" s="1485"/>
      <c r="Q112" s="1485"/>
      <c r="R112" s="1485"/>
      <c r="S112" s="1485"/>
      <c r="T112" s="1485"/>
      <c r="U112" s="1485"/>
      <c r="V112" s="1485"/>
      <c r="W112" s="1485"/>
      <c r="X112" s="1485"/>
      <c r="Y112" s="1485"/>
      <c r="Z112" s="1485"/>
      <c r="AA112" s="1485"/>
      <c r="AB112" s="1485"/>
      <c r="AC112" s="1485"/>
      <c r="AD112" s="1485"/>
      <c r="AE112" s="1485"/>
      <c r="AF112" s="1485"/>
      <c r="AG112" s="1485"/>
      <c r="AH112" s="1485"/>
      <c r="AI112" s="1485"/>
      <c r="AJ112" s="1490"/>
    </row>
    <row r="113" spans="2:36" ht="15" hidden="1">
      <c r="B113" s="1592"/>
      <c r="C113" s="1127"/>
      <c r="D113" s="1472">
        <v>1991</v>
      </c>
      <c r="E113" s="1484">
        <f>+E111</f>
        <v>20</v>
      </c>
      <c r="F113" s="1485">
        <f>+F$14</f>
        <v>21.350105682951142</v>
      </c>
      <c r="G113" s="1486">
        <f t="shared" ref="G113:AI113" si="77">IF(G$44-$D113&gt;$E113-1,0,+F113*(1+G$297))</f>
        <v>21.350105682951142</v>
      </c>
      <c r="H113" s="1486">
        <f t="shared" si="77"/>
        <v>21.350105682951142</v>
      </c>
      <c r="I113" s="1486">
        <f t="shared" si="77"/>
        <v>21.350105682951142</v>
      </c>
      <c r="J113" s="1486">
        <f t="shared" si="77"/>
        <v>21.350105682951142</v>
      </c>
      <c r="K113" s="1486">
        <f t="shared" si="77"/>
        <v>21.350105682951142</v>
      </c>
      <c r="L113" s="1486">
        <f t="shared" si="77"/>
        <v>21.350105682951142</v>
      </c>
      <c r="M113" s="1486">
        <f t="shared" si="77"/>
        <v>21.350105682951142</v>
      </c>
      <c r="N113" s="1486">
        <f t="shared" si="77"/>
        <v>21.350105682951142</v>
      </c>
      <c r="O113" s="1486">
        <f t="shared" si="77"/>
        <v>21.350105682951142</v>
      </c>
      <c r="P113" s="1486">
        <f t="shared" si="77"/>
        <v>21.350105682951142</v>
      </c>
      <c r="Q113" s="1486">
        <f t="shared" si="77"/>
        <v>21.350105682951142</v>
      </c>
      <c r="R113" s="1486">
        <f t="shared" si="77"/>
        <v>21.350105682951142</v>
      </c>
      <c r="S113" s="1486">
        <f t="shared" si="77"/>
        <v>21.350105682951142</v>
      </c>
      <c r="T113" s="1486">
        <f t="shared" si="77"/>
        <v>21.350105682951142</v>
      </c>
      <c r="U113" s="1486">
        <f t="shared" si="77"/>
        <v>21.350105682951142</v>
      </c>
      <c r="V113" s="1486">
        <f t="shared" si="77"/>
        <v>21.350105682951142</v>
      </c>
      <c r="W113" s="1486">
        <f t="shared" si="77"/>
        <v>21.350105682951142</v>
      </c>
      <c r="X113" s="1486">
        <f t="shared" si="77"/>
        <v>21.350105682951142</v>
      </c>
      <c r="Y113" s="1486">
        <f t="shared" si="77"/>
        <v>21.350105682951142</v>
      </c>
      <c r="Z113" s="1486">
        <f t="shared" si="77"/>
        <v>0</v>
      </c>
      <c r="AA113" s="1486">
        <f t="shared" si="77"/>
        <v>0</v>
      </c>
      <c r="AB113" s="1486">
        <f t="shared" si="77"/>
        <v>0</v>
      </c>
      <c r="AC113" s="1486">
        <f t="shared" si="77"/>
        <v>0</v>
      </c>
      <c r="AD113" s="1486">
        <f t="shared" si="77"/>
        <v>0</v>
      </c>
      <c r="AE113" s="1486">
        <f t="shared" si="77"/>
        <v>0</v>
      </c>
      <c r="AF113" s="1486">
        <f t="shared" si="77"/>
        <v>0</v>
      </c>
      <c r="AG113" s="1486">
        <f t="shared" si="77"/>
        <v>0</v>
      </c>
      <c r="AH113" s="1486">
        <f t="shared" si="77"/>
        <v>0</v>
      </c>
      <c r="AI113" s="1486">
        <f t="shared" si="77"/>
        <v>0</v>
      </c>
      <c r="AJ113" s="1490"/>
    </row>
    <row r="114" spans="2:36" ht="15" hidden="1">
      <c r="B114" s="1592"/>
      <c r="C114" s="1127"/>
      <c r="D114" s="1472">
        <f t="shared" ref="D114:D142" si="78">+D113+1</f>
        <v>1992</v>
      </c>
      <c r="E114" s="1484">
        <f t="shared" ref="E114:E142" si="79">+E113</f>
        <v>20</v>
      </c>
      <c r="F114" s="1488"/>
      <c r="G114" s="1485">
        <f>+G$14</f>
        <v>75.116602193419723</v>
      </c>
      <c r="H114" s="1486">
        <f t="shared" ref="H114:AI114" si="80">IF(H$44-$D114&gt;$E114-1,0,+G114*(1+H$297))</f>
        <v>75.116602193419723</v>
      </c>
      <c r="I114" s="1486">
        <f t="shared" si="80"/>
        <v>75.116602193419723</v>
      </c>
      <c r="J114" s="1486">
        <f t="shared" si="80"/>
        <v>75.116602193419723</v>
      </c>
      <c r="K114" s="1486">
        <f t="shared" si="80"/>
        <v>75.116602193419723</v>
      </c>
      <c r="L114" s="1486">
        <f t="shared" si="80"/>
        <v>75.116602193419723</v>
      </c>
      <c r="M114" s="1486">
        <f t="shared" si="80"/>
        <v>75.116602193419723</v>
      </c>
      <c r="N114" s="1486">
        <f t="shared" si="80"/>
        <v>75.116602193419723</v>
      </c>
      <c r="O114" s="1486">
        <f t="shared" si="80"/>
        <v>75.116602193419723</v>
      </c>
      <c r="P114" s="1486">
        <f t="shared" si="80"/>
        <v>75.116602193419723</v>
      </c>
      <c r="Q114" s="1486">
        <f t="shared" si="80"/>
        <v>75.116602193419723</v>
      </c>
      <c r="R114" s="1486">
        <f t="shared" si="80"/>
        <v>75.116602193419723</v>
      </c>
      <c r="S114" s="1486">
        <f t="shared" si="80"/>
        <v>75.116602193419723</v>
      </c>
      <c r="T114" s="1486">
        <f t="shared" si="80"/>
        <v>75.116602193419723</v>
      </c>
      <c r="U114" s="1486">
        <f t="shared" si="80"/>
        <v>75.116602193419723</v>
      </c>
      <c r="V114" s="1486">
        <f t="shared" si="80"/>
        <v>75.116602193419723</v>
      </c>
      <c r="W114" s="1486">
        <f t="shared" si="80"/>
        <v>75.116602193419723</v>
      </c>
      <c r="X114" s="1486">
        <f t="shared" si="80"/>
        <v>75.116602193419723</v>
      </c>
      <c r="Y114" s="1486">
        <f t="shared" si="80"/>
        <v>75.116602193419723</v>
      </c>
      <c r="Z114" s="1486">
        <f t="shared" si="80"/>
        <v>75.116602193419723</v>
      </c>
      <c r="AA114" s="1486">
        <f t="shared" si="80"/>
        <v>0</v>
      </c>
      <c r="AB114" s="1486">
        <f t="shared" si="80"/>
        <v>0</v>
      </c>
      <c r="AC114" s="1486">
        <f t="shared" si="80"/>
        <v>0</v>
      </c>
      <c r="AD114" s="1486">
        <f t="shared" si="80"/>
        <v>0</v>
      </c>
      <c r="AE114" s="1486">
        <f t="shared" si="80"/>
        <v>0</v>
      </c>
      <c r="AF114" s="1486">
        <f t="shared" si="80"/>
        <v>0</v>
      </c>
      <c r="AG114" s="1486">
        <f t="shared" si="80"/>
        <v>0</v>
      </c>
      <c r="AH114" s="1486">
        <f t="shared" si="80"/>
        <v>0</v>
      </c>
      <c r="AI114" s="1486">
        <f t="shared" si="80"/>
        <v>0</v>
      </c>
      <c r="AJ114" s="1490"/>
    </row>
    <row r="115" spans="2:36" ht="15" hidden="1">
      <c r="B115" s="1592"/>
      <c r="C115" s="1127"/>
      <c r="D115" s="1472">
        <f t="shared" si="78"/>
        <v>1993</v>
      </c>
      <c r="E115" s="1484">
        <f t="shared" si="79"/>
        <v>20</v>
      </c>
      <c r="F115" s="1488"/>
      <c r="G115" s="1488"/>
      <c r="H115" s="1485">
        <f>+H$14</f>
        <v>75.563724825523408</v>
      </c>
      <c r="I115" s="1486">
        <f t="shared" ref="I115:AI115" si="81">IF(I$44-$D115&gt;$E115-1,0,+H115*(1+I$297))</f>
        <v>75.563724825523408</v>
      </c>
      <c r="J115" s="1486">
        <f t="shared" si="81"/>
        <v>75.563724825523408</v>
      </c>
      <c r="K115" s="1486">
        <f t="shared" si="81"/>
        <v>75.563724825523408</v>
      </c>
      <c r="L115" s="1486">
        <f t="shared" si="81"/>
        <v>75.563724825523408</v>
      </c>
      <c r="M115" s="1486">
        <f t="shared" si="81"/>
        <v>75.563724825523408</v>
      </c>
      <c r="N115" s="1486">
        <f t="shared" si="81"/>
        <v>75.563724825523408</v>
      </c>
      <c r="O115" s="1486">
        <f t="shared" si="81"/>
        <v>75.563724825523408</v>
      </c>
      <c r="P115" s="1486">
        <f t="shared" si="81"/>
        <v>75.563724825523408</v>
      </c>
      <c r="Q115" s="1486">
        <f t="shared" si="81"/>
        <v>75.563724825523408</v>
      </c>
      <c r="R115" s="1486">
        <f t="shared" si="81"/>
        <v>75.563724825523408</v>
      </c>
      <c r="S115" s="1486">
        <f t="shared" si="81"/>
        <v>75.563724825523408</v>
      </c>
      <c r="T115" s="1486">
        <f t="shared" si="81"/>
        <v>75.563724825523408</v>
      </c>
      <c r="U115" s="1486">
        <f t="shared" si="81"/>
        <v>75.563724825523408</v>
      </c>
      <c r="V115" s="1486">
        <f t="shared" si="81"/>
        <v>75.563724825523408</v>
      </c>
      <c r="W115" s="1486">
        <f t="shared" si="81"/>
        <v>75.563724825523408</v>
      </c>
      <c r="X115" s="1486">
        <f t="shared" si="81"/>
        <v>75.563724825523408</v>
      </c>
      <c r="Y115" s="1486">
        <f t="shared" si="81"/>
        <v>75.563724825523408</v>
      </c>
      <c r="Z115" s="1486">
        <f t="shared" si="81"/>
        <v>75.563724825523408</v>
      </c>
      <c r="AA115" s="1486">
        <f t="shared" si="81"/>
        <v>75.563724825523408</v>
      </c>
      <c r="AB115" s="1486">
        <f t="shared" si="81"/>
        <v>0</v>
      </c>
      <c r="AC115" s="1486">
        <f t="shared" si="81"/>
        <v>0</v>
      </c>
      <c r="AD115" s="1486">
        <f t="shared" si="81"/>
        <v>0</v>
      </c>
      <c r="AE115" s="1486">
        <f t="shared" si="81"/>
        <v>0</v>
      </c>
      <c r="AF115" s="1486">
        <f t="shared" si="81"/>
        <v>0</v>
      </c>
      <c r="AG115" s="1486">
        <f t="shared" si="81"/>
        <v>0</v>
      </c>
      <c r="AH115" s="1486">
        <f t="shared" si="81"/>
        <v>0</v>
      </c>
      <c r="AI115" s="1486">
        <f t="shared" si="81"/>
        <v>0</v>
      </c>
      <c r="AJ115" s="1490"/>
    </row>
    <row r="116" spans="2:36" ht="15" hidden="1">
      <c r="B116" s="1592"/>
      <c r="C116" s="1127"/>
      <c r="D116" s="1472">
        <f t="shared" si="78"/>
        <v>1994</v>
      </c>
      <c r="E116" s="1484">
        <f t="shared" si="79"/>
        <v>20</v>
      </c>
      <c r="F116" s="1488"/>
      <c r="G116" s="1488"/>
      <c r="H116" s="1488"/>
      <c r="I116" s="1485">
        <f>+I$14</f>
        <v>77.57577666999002</v>
      </c>
      <c r="J116" s="1486">
        <f t="shared" ref="J116:AI116" si="82">IF(J$44-$D116&gt;$E116-1,0,+I116*(1+J$297))</f>
        <v>77.57577666999002</v>
      </c>
      <c r="K116" s="1486">
        <f t="shared" si="82"/>
        <v>77.57577666999002</v>
      </c>
      <c r="L116" s="1486">
        <f t="shared" si="82"/>
        <v>77.57577666999002</v>
      </c>
      <c r="M116" s="1486">
        <f t="shared" si="82"/>
        <v>77.57577666999002</v>
      </c>
      <c r="N116" s="1486">
        <f t="shared" si="82"/>
        <v>77.57577666999002</v>
      </c>
      <c r="O116" s="1486">
        <f t="shared" si="82"/>
        <v>77.57577666999002</v>
      </c>
      <c r="P116" s="1486">
        <f t="shared" si="82"/>
        <v>77.57577666999002</v>
      </c>
      <c r="Q116" s="1486">
        <f t="shared" si="82"/>
        <v>77.57577666999002</v>
      </c>
      <c r="R116" s="1486">
        <f t="shared" si="82"/>
        <v>77.57577666999002</v>
      </c>
      <c r="S116" s="1486">
        <f t="shared" si="82"/>
        <v>77.57577666999002</v>
      </c>
      <c r="T116" s="1486">
        <f t="shared" si="82"/>
        <v>77.57577666999002</v>
      </c>
      <c r="U116" s="1486">
        <f t="shared" si="82"/>
        <v>77.57577666999002</v>
      </c>
      <c r="V116" s="1486">
        <f t="shared" si="82"/>
        <v>77.57577666999002</v>
      </c>
      <c r="W116" s="1486">
        <f t="shared" si="82"/>
        <v>77.57577666999002</v>
      </c>
      <c r="X116" s="1486">
        <f t="shared" si="82"/>
        <v>77.57577666999002</v>
      </c>
      <c r="Y116" s="1486">
        <f t="shared" si="82"/>
        <v>77.57577666999002</v>
      </c>
      <c r="Z116" s="1486">
        <f t="shared" si="82"/>
        <v>77.57577666999002</v>
      </c>
      <c r="AA116" s="1486">
        <f t="shared" si="82"/>
        <v>77.57577666999002</v>
      </c>
      <c r="AB116" s="1486">
        <f t="shared" si="82"/>
        <v>77.57577666999002</v>
      </c>
      <c r="AC116" s="1486">
        <f t="shared" si="82"/>
        <v>0</v>
      </c>
      <c r="AD116" s="1486">
        <f t="shared" si="82"/>
        <v>0</v>
      </c>
      <c r="AE116" s="1486">
        <f t="shared" si="82"/>
        <v>0</v>
      </c>
      <c r="AF116" s="1486">
        <f t="shared" si="82"/>
        <v>0</v>
      </c>
      <c r="AG116" s="1486">
        <f t="shared" si="82"/>
        <v>0</v>
      </c>
      <c r="AH116" s="1486">
        <f t="shared" si="82"/>
        <v>0</v>
      </c>
      <c r="AI116" s="1486">
        <f t="shared" si="82"/>
        <v>0</v>
      </c>
      <c r="AJ116" s="1490"/>
    </row>
    <row r="117" spans="2:36" ht="15" hidden="1">
      <c r="B117" s="1592"/>
      <c r="C117" s="1127"/>
      <c r="D117" s="1472">
        <f t="shared" si="78"/>
        <v>1995</v>
      </c>
      <c r="E117" s="1484">
        <f t="shared" si="79"/>
        <v>20</v>
      </c>
      <c r="F117" s="1488"/>
      <c r="G117" s="1488"/>
      <c r="H117" s="1488"/>
      <c r="I117" s="1488"/>
      <c r="J117" s="1485">
        <f>+J$14</f>
        <v>87.859597208374851</v>
      </c>
      <c r="K117" s="1486">
        <f t="shared" ref="K117:AI117" si="83">IF(K$44-$D117&gt;$E117-1,0,+J117*(1+K$297))</f>
        <v>87.859597208374851</v>
      </c>
      <c r="L117" s="1486">
        <f t="shared" si="83"/>
        <v>87.859597208374851</v>
      </c>
      <c r="M117" s="1486">
        <f t="shared" si="83"/>
        <v>87.859597208374851</v>
      </c>
      <c r="N117" s="1486">
        <f t="shared" si="83"/>
        <v>87.859597208374851</v>
      </c>
      <c r="O117" s="1486">
        <f t="shared" si="83"/>
        <v>87.859597208374851</v>
      </c>
      <c r="P117" s="1486">
        <f t="shared" si="83"/>
        <v>87.859597208374851</v>
      </c>
      <c r="Q117" s="1486">
        <f t="shared" si="83"/>
        <v>87.859597208374851</v>
      </c>
      <c r="R117" s="1486">
        <f t="shared" si="83"/>
        <v>87.859597208374851</v>
      </c>
      <c r="S117" s="1486">
        <f t="shared" si="83"/>
        <v>87.859597208374851</v>
      </c>
      <c r="T117" s="1486">
        <f t="shared" si="83"/>
        <v>87.859597208374851</v>
      </c>
      <c r="U117" s="1486">
        <f t="shared" si="83"/>
        <v>87.859597208374851</v>
      </c>
      <c r="V117" s="1486">
        <f t="shared" si="83"/>
        <v>87.859597208374851</v>
      </c>
      <c r="W117" s="1486">
        <f t="shared" si="83"/>
        <v>87.859597208374851</v>
      </c>
      <c r="X117" s="1486">
        <f t="shared" si="83"/>
        <v>87.859597208374851</v>
      </c>
      <c r="Y117" s="1486">
        <f t="shared" si="83"/>
        <v>87.859597208374851</v>
      </c>
      <c r="Z117" s="1486">
        <f t="shared" si="83"/>
        <v>87.859597208374851</v>
      </c>
      <c r="AA117" s="1486">
        <f t="shared" si="83"/>
        <v>87.859597208374851</v>
      </c>
      <c r="AB117" s="1486">
        <f t="shared" si="83"/>
        <v>87.859597208374851</v>
      </c>
      <c r="AC117" s="1486">
        <f t="shared" si="83"/>
        <v>87.859597208374851</v>
      </c>
      <c r="AD117" s="1486">
        <f t="shared" si="83"/>
        <v>0</v>
      </c>
      <c r="AE117" s="1486">
        <f t="shared" si="83"/>
        <v>0</v>
      </c>
      <c r="AF117" s="1486">
        <f t="shared" si="83"/>
        <v>0</v>
      </c>
      <c r="AG117" s="1486">
        <f t="shared" si="83"/>
        <v>0</v>
      </c>
      <c r="AH117" s="1486">
        <f t="shared" si="83"/>
        <v>0</v>
      </c>
      <c r="AI117" s="1486">
        <f t="shared" si="83"/>
        <v>0</v>
      </c>
      <c r="AJ117" s="1490"/>
    </row>
    <row r="118" spans="2:36" ht="15" hidden="1">
      <c r="B118" s="1592"/>
      <c r="C118" s="1127"/>
      <c r="D118" s="1472">
        <f t="shared" si="78"/>
        <v>1996</v>
      </c>
      <c r="E118" s="1484">
        <f t="shared" si="79"/>
        <v>20</v>
      </c>
      <c r="F118" s="1488"/>
      <c r="G118" s="1488"/>
      <c r="H118" s="1488"/>
      <c r="I118" s="1488"/>
      <c r="J118" s="1488"/>
      <c r="K118" s="1485">
        <f>+K$14</f>
        <v>78.022899302093691</v>
      </c>
      <c r="L118" s="1486">
        <f t="shared" ref="L118:AI118" si="84">IF(L$44-$D118&gt;$E118-1,0,+K118*(1+L$297))</f>
        <v>78.022899302093691</v>
      </c>
      <c r="M118" s="1486">
        <f t="shared" si="84"/>
        <v>78.022899302093691</v>
      </c>
      <c r="N118" s="1486">
        <f t="shared" si="84"/>
        <v>78.022899302093691</v>
      </c>
      <c r="O118" s="1486">
        <f t="shared" si="84"/>
        <v>78.022899302093691</v>
      </c>
      <c r="P118" s="1486">
        <f t="shared" si="84"/>
        <v>78.022899302093691</v>
      </c>
      <c r="Q118" s="1486">
        <f t="shared" si="84"/>
        <v>78.022899302093691</v>
      </c>
      <c r="R118" s="1486">
        <f t="shared" si="84"/>
        <v>78.022899302093691</v>
      </c>
      <c r="S118" s="1486">
        <f t="shared" si="84"/>
        <v>78.022899302093691</v>
      </c>
      <c r="T118" s="1486">
        <f t="shared" si="84"/>
        <v>78.022899302093691</v>
      </c>
      <c r="U118" s="1486">
        <f t="shared" si="84"/>
        <v>78.022899302093691</v>
      </c>
      <c r="V118" s="1486">
        <f t="shared" si="84"/>
        <v>78.022899302093691</v>
      </c>
      <c r="W118" s="1486">
        <f t="shared" si="84"/>
        <v>78.022899302093691</v>
      </c>
      <c r="X118" s="1486">
        <f t="shared" si="84"/>
        <v>78.022899302093691</v>
      </c>
      <c r="Y118" s="1486">
        <f t="shared" si="84"/>
        <v>78.022899302093691</v>
      </c>
      <c r="Z118" s="1486">
        <f t="shared" si="84"/>
        <v>78.022899302093691</v>
      </c>
      <c r="AA118" s="1486">
        <f t="shared" si="84"/>
        <v>78.022899302093691</v>
      </c>
      <c r="AB118" s="1486">
        <f t="shared" si="84"/>
        <v>78.022899302093691</v>
      </c>
      <c r="AC118" s="1486">
        <f t="shared" si="84"/>
        <v>78.022899302093691</v>
      </c>
      <c r="AD118" s="1486">
        <f t="shared" si="84"/>
        <v>78.022899302093691</v>
      </c>
      <c r="AE118" s="1486">
        <f t="shared" si="84"/>
        <v>0</v>
      </c>
      <c r="AF118" s="1486">
        <f t="shared" si="84"/>
        <v>0</v>
      </c>
      <c r="AG118" s="1486">
        <f t="shared" si="84"/>
        <v>0</v>
      </c>
      <c r="AH118" s="1486">
        <f t="shared" si="84"/>
        <v>0</v>
      </c>
      <c r="AI118" s="1486">
        <f t="shared" si="84"/>
        <v>0</v>
      </c>
      <c r="AJ118" s="1490"/>
    </row>
    <row r="119" spans="2:36" ht="15" hidden="1">
      <c r="B119" s="1592"/>
      <c r="C119" s="1127"/>
      <c r="D119" s="1472">
        <f t="shared" si="78"/>
        <v>1997</v>
      </c>
      <c r="E119" s="1484">
        <f t="shared" si="79"/>
        <v>20</v>
      </c>
      <c r="F119" s="1488"/>
      <c r="G119" s="1488"/>
      <c r="H119" s="1488"/>
      <c r="I119" s="1488"/>
      <c r="J119" s="1488"/>
      <c r="K119" s="1488"/>
      <c r="L119" s="1485">
        <f>+L$14</f>
        <v>90.095210368893291</v>
      </c>
      <c r="M119" s="1486">
        <f t="shared" ref="M119:AI119" si="85">IF(M$44-$D119&gt;$E119-1,0,+L119*(1+M$297))</f>
        <v>90.095210368893291</v>
      </c>
      <c r="N119" s="1486">
        <f t="shared" si="85"/>
        <v>90.095210368893291</v>
      </c>
      <c r="O119" s="1486">
        <f t="shared" si="85"/>
        <v>90.095210368893291</v>
      </c>
      <c r="P119" s="1486">
        <f t="shared" si="85"/>
        <v>90.095210368893291</v>
      </c>
      <c r="Q119" s="1486">
        <f t="shared" si="85"/>
        <v>90.095210368893291</v>
      </c>
      <c r="R119" s="1486">
        <f t="shared" si="85"/>
        <v>90.095210368893291</v>
      </c>
      <c r="S119" s="1486">
        <f t="shared" si="85"/>
        <v>90.095210368893291</v>
      </c>
      <c r="T119" s="1486">
        <f t="shared" si="85"/>
        <v>90.095210368893291</v>
      </c>
      <c r="U119" s="1486">
        <f t="shared" si="85"/>
        <v>90.095210368893291</v>
      </c>
      <c r="V119" s="1486">
        <f t="shared" si="85"/>
        <v>90.095210368893291</v>
      </c>
      <c r="W119" s="1486">
        <f t="shared" si="85"/>
        <v>90.095210368893291</v>
      </c>
      <c r="X119" s="1486">
        <f t="shared" si="85"/>
        <v>90.095210368893291</v>
      </c>
      <c r="Y119" s="1486">
        <f t="shared" si="85"/>
        <v>90.095210368893291</v>
      </c>
      <c r="Z119" s="1486">
        <f t="shared" si="85"/>
        <v>90.095210368893291</v>
      </c>
      <c r="AA119" s="1486">
        <f t="shared" si="85"/>
        <v>90.095210368893291</v>
      </c>
      <c r="AB119" s="1486">
        <f t="shared" si="85"/>
        <v>90.095210368893291</v>
      </c>
      <c r="AC119" s="1486">
        <f t="shared" si="85"/>
        <v>90.095210368893291</v>
      </c>
      <c r="AD119" s="1486">
        <f t="shared" si="85"/>
        <v>90.095210368893291</v>
      </c>
      <c r="AE119" s="1486">
        <f t="shared" si="85"/>
        <v>90.095210368893291</v>
      </c>
      <c r="AF119" s="1486">
        <f t="shared" si="85"/>
        <v>0</v>
      </c>
      <c r="AG119" s="1486">
        <f t="shared" si="85"/>
        <v>0</v>
      </c>
      <c r="AH119" s="1486">
        <f t="shared" si="85"/>
        <v>0</v>
      </c>
      <c r="AI119" s="1486">
        <f t="shared" si="85"/>
        <v>0</v>
      </c>
      <c r="AJ119" s="1490"/>
    </row>
    <row r="120" spans="2:36" ht="15" hidden="1">
      <c r="B120" s="1592"/>
      <c r="C120" s="1127"/>
      <c r="D120" s="1472">
        <f t="shared" si="78"/>
        <v>1998</v>
      </c>
      <c r="E120" s="1484">
        <f t="shared" si="79"/>
        <v>20</v>
      </c>
      <c r="F120" s="1488"/>
      <c r="G120" s="1488"/>
      <c r="H120" s="1488"/>
      <c r="I120" s="1488"/>
      <c r="J120" s="1488"/>
      <c r="K120" s="1488"/>
      <c r="L120" s="1488"/>
      <c r="M120" s="1485">
        <f>+M$14</f>
        <v>76.793312063808557</v>
      </c>
      <c r="N120" s="1486">
        <f t="shared" ref="N120:AI120" si="86">IF(N$44-$D120&gt;$E120-1,0,+M120*(1+N$297))</f>
        <v>76.793312063808557</v>
      </c>
      <c r="O120" s="1486">
        <f t="shared" si="86"/>
        <v>76.793312063808557</v>
      </c>
      <c r="P120" s="1486">
        <f t="shared" si="86"/>
        <v>76.793312063808557</v>
      </c>
      <c r="Q120" s="1486">
        <f t="shared" si="86"/>
        <v>76.793312063808557</v>
      </c>
      <c r="R120" s="1486">
        <f t="shared" si="86"/>
        <v>76.793312063808557</v>
      </c>
      <c r="S120" s="1486">
        <f t="shared" si="86"/>
        <v>76.793312063808557</v>
      </c>
      <c r="T120" s="1486">
        <f t="shared" si="86"/>
        <v>76.793312063808557</v>
      </c>
      <c r="U120" s="1486">
        <f t="shared" si="86"/>
        <v>76.793312063808557</v>
      </c>
      <c r="V120" s="1486">
        <f t="shared" si="86"/>
        <v>76.793312063808557</v>
      </c>
      <c r="W120" s="1486">
        <f t="shared" si="86"/>
        <v>76.793312063808557</v>
      </c>
      <c r="X120" s="1486">
        <f t="shared" si="86"/>
        <v>76.793312063808557</v>
      </c>
      <c r="Y120" s="1486">
        <f t="shared" si="86"/>
        <v>76.793312063808557</v>
      </c>
      <c r="Z120" s="1486">
        <f t="shared" si="86"/>
        <v>76.793312063808557</v>
      </c>
      <c r="AA120" s="1486">
        <f t="shared" si="86"/>
        <v>76.793312063808557</v>
      </c>
      <c r="AB120" s="1486">
        <f t="shared" si="86"/>
        <v>76.793312063808557</v>
      </c>
      <c r="AC120" s="1486">
        <f t="shared" si="86"/>
        <v>76.793312063808557</v>
      </c>
      <c r="AD120" s="1486">
        <f t="shared" si="86"/>
        <v>76.793312063808557</v>
      </c>
      <c r="AE120" s="1486">
        <f t="shared" si="86"/>
        <v>76.793312063808557</v>
      </c>
      <c r="AF120" s="1486">
        <f t="shared" si="86"/>
        <v>76.793312063808557</v>
      </c>
      <c r="AG120" s="1486">
        <f t="shared" si="86"/>
        <v>0</v>
      </c>
      <c r="AH120" s="1486">
        <f t="shared" si="86"/>
        <v>0</v>
      </c>
      <c r="AI120" s="1486">
        <f t="shared" si="86"/>
        <v>0</v>
      </c>
      <c r="AJ120" s="1490"/>
    </row>
    <row r="121" spans="2:36" ht="15" hidden="1">
      <c r="B121" s="1592"/>
      <c r="C121" s="1127"/>
      <c r="D121" s="1472">
        <f t="shared" si="78"/>
        <v>1999</v>
      </c>
      <c r="E121" s="1484">
        <f t="shared" si="79"/>
        <v>20</v>
      </c>
      <c r="F121" s="1488"/>
      <c r="G121" s="1488"/>
      <c r="H121" s="1488"/>
      <c r="I121" s="1488"/>
      <c r="J121" s="1488"/>
      <c r="K121" s="1488"/>
      <c r="L121" s="1488"/>
      <c r="M121" s="1488"/>
      <c r="N121" s="1485">
        <f>+N$14</f>
        <v>81.301358709480439</v>
      </c>
      <c r="O121" s="1486">
        <f t="shared" ref="O121:AI121" si="87">IF(O$44-$D121&gt;$E121-1,0,+N121*(1+O$297))</f>
        <v>81.301358709480439</v>
      </c>
      <c r="P121" s="1486">
        <f t="shared" si="87"/>
        <v>81.301358709480439</v>
      </c>
      <c r="Q121" s="1486">
        <f t="shared" si="87"/>
        <v>81.301358709480439</v>
      </c>
      <c r="R121" s="1486">
        <f t="shared" si="87"/>
        <v>81.301358709480439</v>
      </c>
      <c r="S121" s="1486">
        <f t="shared" si="87"/>
        <v>81.301358709480439</v>
      </c>
      <c r="T121" s="1486">
        <f t="shared" si="87"/>
        <v>81.301358709480439</v>
      </c>
      <c r="U121" s="1486">
        <f t="shared" si="87"/>
        <v>81.301358709480439</v>
      </c>
      <c r="V121" s="1486">
        <f t="shared" si="87"/>
        <v>81.301358709480439</v>
      </c>
      <c r="W121" s="1486">
        <f t="shared" si="87"/>
        <v>81.301358709480439</v>
      </c>
      <c r="X121" s="1486">
        <f t="shared" si="87"/>
        <v>81.301358709480439</v>
      </c>
      <c r="Y121" s="1486">
        <f t="shared" si="87"/>
        <v>81.301358709480439</v>
      </c>
      <c r="Z121" s="1486">
        <f t="shared" si="87"/>
        <v>81.301358709480439</v>
      </c>
      <c r="AA121" s="1486">
        <f t="shared" si="87"/>
        <v>81.301358709480439</v>
      </c>
      <c r="AB121" s="1486">
        <f t="shared" si="87"/>
        <v>81.301358709480439</v>
      </c>
      <c r="AC121" s="1486">
        <f t="shared" si="87"/>
        <v>81.301358709480439</v>
      </c>
      <c r="AD121" s="1486">
        <f t="shared" si="87"/>
        <v>81.301358709480439</v>
      </c>
      <c r="AE121" s="1486">
        <f t="shared" si="87"/>
        <v>81.301358709480439</v>
      </c>
      <c r="AF121" s="1486">
        <f t="shared" si="87"/>
        <v>81.301358709480439</v>
      </c>
      <c r="AG121" s="1486">
        <f t="shared" si="87"/>
        <v>81.301358709480439</v>
      </c>
      <c r="AH121" s="1486">
        <f t="shared" si="87"/>
        <v>0</v>
      </c>
      <c r="AI121" s="1486">
        <f t="shared" si="87"/>
        <v>0</v>
      </c>
      <c r="AJ121" s="1490"/>
    </row>
    <row r="122" spans="2:36" ht="15" hidden="1">
      <c r="B122" s="1592"/>
      <c r="C122" s="1127"/>
      <c r="D122" s="1472">
        <f t="shared" si="78"/>
        <v>2000</v>
      </c>
      <c r="E122" s="1484">
        <f t="shared" si="79"/>
        <v>20</v>
      </c>
      <c r="F122" s="1488"/>
      <c r="G122" s="1488"/>
      <c r="H122" s="1488"/>
      <c r="I122" s="1488"/>
      <c r="J122" s="1488"/>
      <c r="K122" s="1488"/>
      <c r="L122" s="1488"/>
      <c r="M122" s="1488"/>
      <c r="N122" s="1488"/>
      <c r="O122" s="1485">
        <f>+O$14</f>
        <v>72.8</v>
      </c>
      <c r="P122" s="1486">
        <f t="shared" ref="P122:AI122" si="88">IF(P$44-$D122&gt;$E122-1,0,+O122*(1+P$297))</f>
        <v>72.8</v>
      </c>
      <c r="Q122" s="1486">
        <f t="shared" si="88"/>
        <v>72.8</v>
      </c>
      <c r="R122" s="1486">
        <f t="shared" si="88"/>
        <v>72.8</v>
      </c>
      <c r="S122" s="1486">
        <f t="shared" si="88"/>
        <v>72.8</v>
      </c>
      <c r="T122" s="1486">
        <f t="shared" si="88"/>
        <v>72.8</v>
      </c>
      <c r="U122" s="1486">
        <f t="shared" si="88"/>
        <v>72.8</v>
      </c>
      <c r="V122" s="1486">
        <f t="shared" si="88"/>
        <v>72.8</v>
      </c>
      <c r="W122" s="1486">
        <f t="shared" si="88"/>
        <v>72.8</v>
      </c>
      <c r="X122" s="1486">
        <f t="shared" si="88"/>
        <v>72.8</v>
      </c>
      <c r="Y122" s="1486">
        <f t="shared" si="88"/>
        <v>72.8</v>
      </c>
      <c r="Z122" s="1486">
        <f t="shared" si="88"/>
        <v>72.8</v>
      </c>
      <c r="AA122" s="1486">
        <f t="shared" si="88"/>
        <v>72.8</v>
      </c>
      <c r="AB122" s="1486">
        <f t="shared" si="88"/>
        <v>72.8</v>
      </c>
      <c r="AC122" s="1486">
        <f t="shared" si="88"/>
        <v>72.8</v>
      </c>
      <c r="AD122" s="1486">
        <f t="shared" si="88"/>
        <v>72.8</v>
      </c>
      <c r="AE122" s="1486">
        <f t="shared" si="88"/>
        <v>72.8</v>
      </c>
      <c r="AF122" s="1486">
        <f t="shared" si="88"/>
        <v>72.8</v>
      </c>
      <c r="AG122" s="1486">
        <f t="shared" si="88"/>
        <v>72.8</v>
      </c>
      <c r="AH122" s="1486">
        <f t="shared" si="88"/>
        <v>72.8</v>
      </c>
      <c r="AI122" s="1486">
        <f t="shared" si="88"/>
        <v>0</v>
      </c>
      <c r="AJ122" s="1490"/>
    </row>
    <row r="123" spans="2:36" ht="15" hidden="1">
      <c r="B123" s="1592"/>
      <c r="C123" s="1127"/>
      <c r="D123" s="1472">
        <f t="shared" si="78"/>
        <v>2001</v>
      </c>
      <c r="E123" s="1484">
        <f t="shared" si="79"/>
        <v>20</v>
      </c>
      <c r="F123" s="1488"/>
      <c r="G123" s="1488"/>
      <c r="H123" s="1488"/>
      <c r="I123" s="1488"/>
      <c r="J123" s="1488"/>
      <c r="K123" s="1488"/>
      <c r="L123" s="1488"/>
      <c r="M123" s="1488"/>
      <c r="N123" s="1488"/>
      <c r="O123" s="1488"/>
      <c r="P123" s="1485">
        <f>+P$14</f>
        <v>73.8</v>
      </c>
      <c r="Q123" s="1486">
        <f t="shared" ref="Q123:AI123" si="89">IF(Q$44-$D123&gt;$E123-1,0,+P123*(1+Q$297))</f>
        <v>73.8</v>
      </c>
      <c r="R123" s="1486">
        <f t="shared" si="89"/>
        <v>73.8</v>
      </c>
      <c r="S123" s="1486">
        <f t="shared" si="89"/>
        <v>73.8</v>
      </c>
      <c r="T123" s="1486">
        <f t="shared" si="89"/>
        <v>73.8</v>
      </c>
      <c r="U123" s="1486">
        <f t="shared" si="89"/>
        <v>73.8</v>
      </c>
      <c r="V123" s="1486">
        <f t="shared" si="89"/>
        <v>73.8</v>
      </c>
      <c r="W123" s="1486">
        <f t="shared" si="89"/>
        <v>73.8</v>
      </c>
      <c r="X123" s="1486">
        <f t="shared" si="89"/>
        <v>73.8</v>
      </c>
      <c r="Y123" s="1486">
        <f t="shared" si="89"/>
        <v>73.8</v>
      </c>
      <c r="Z123" s="1486">
        <f t="shared" si="89"/>
        <v>73.8</v>
      </c>
      <c r="AA123" s="1486">
        <f t="shared" si="89"/>
        <v>73.8</v>
      </c>
      <c r="AB123" s="1486">
        <f t="shared" si="89"/>
        <v>73.8</v>
      </c>
      <c r="AC123" s="1486">
        <f t="shared" si="89"/>
        <v>73.8</v>
      </c>
      <c r="AD123" s="1486">
        <f t="shared" si="89"/>
        <v>73.8</v>
      </c>
      <c r="AE123" s="1486">
        <f t="shared" si="89"/>
        <v>73.8</v>
      </c>
      <c r="AF123" s="1486">
        <f t="shared" si="89"/>
        <v>73.8</v>
      </c>
      <c r="AG123" s="1486">
        <f t="shared" si="89"/>
        <v>73.8</v>
      </c>
      <c r="AH123" s="1486">
        <f t="shared" si="89"/>
        <v>73.8</v>
      </c>
      <c r="AI123" s="1486">
        <f t="shared" si="89"/>
        <v>73.8</v>
      </c>
      <c r="AJ123" s="1490"/>
    </row>
    <row r="124" spans="2:36" ht="15" hidden="1">
      <c r="B124" s="1592"/>
      <c r="C124" s="1127"/>
      <c r="D124" s="1472">
        <f t="shared" si="78"/>
        <v>2002</v>
      </c>
      <c r="E124" s="1484">
        <f t="shared" si="79"/>
        <v>20</v>
      </c>
      <c r="F124" s="1488"/>
      <c r="G124" s="1488"/>
      <c r="H124" s="1488"/>
      <c r="I124" s="1488"/>
      <c r="J124" s="1488"/>
      <c r="K124" s="1488"/>
      <c r="L124" s="1488"/>
      <c r="M124" s="1488"/>
      <c r="N124" s="1488"/>
      <c r="O124" s="1488"/>
      <c r="P124" s="1488"/>
      <c r="Q124" s="1485">
        <f>+Q$14</f>
        <v>89.2</v>
      </c>
      <c r="R124" s="1486">
        <f t="shared" ref="R124:AI124" si="90">IF(R$44-$D124&gt;$E124-1,0,+Q124*(1+R$297))</f>
        <v>89.2</v>
      </c>
      <c r="S124" s="1486">
        <f t="shared" si="90"/>
        <v>89.2</v>
      </c>
      <c r="T124" s="1486">
        <f t="shared" si="90"/>
        <v>89.2</v>
      </c>
      <c r="U124" s="1486">
        <f t="shared" si="90"/>
        <v>89.2</v>
      </c>
      <c r="V124" s="1486">
        <f t="shared" si="90"/>
        <v>89.2</v>
      </c>
      <c r="W124" s="1486">
        <f t="shared" si="90"/>
        <v>89.2</v>
      </c>
      <c r="X124" s="1486">
        <f t="shared" si="90"/>
        <v>89.2</v>
      </c>
      <c r="Y124" s="1486">
        <f t="shared" si="90"/>
        <v>89.2</v>
      </c>
      <c r="Z124" s="1486">
        <f t="shared" si="90"/>
        <v>89.2</v>
      </c>
      <c r="AA124" s="1486">
        <f t="shared" si="90"/>
        <v>89.2</v>
      </c>
      <c r="AB124" s="1486">
        <f t="shared" si="90"/>
        <v>89.2</v>
      </c>
      <c r="AC124" s="1486">
        <f t="shared" si="90"/>
        <v>89.2</v>
      </c>
      <c r="AD124" s="1486">
        <f t="shared" si="90"/>
        <v>89.2</v>
      </c>
      <c r="AE124" s="1486">
        <f t="shared" si="90"/>
        <v>89.2</v>
      </c>
      <c r="AF124" s="1486">
        <f t="shared" si="90"/>
        <v>89.2</v>
      </c>
      <c r="AG124" s="1486">
        <f t="shared" si="90"/>
        <v>89.2</v>
      </c>
      <c r="AH124" s="1486">
        <f t="shared" si="90"/>
        <v>89.2</v>
      </c>
      <c r="AI124" s="1486">
        <f t="shared" si="90"/>
        <v>89.2</v>
      </c>
      <c r="AJ124" s="1490"/>
    </row>
    <row r="125" spans="2:36" ht="15" hidden="1">
      <c r="B125" s="1592"/>
      <c r="C125" s="1127"/>
      <c r="D125" s="1472">
        <f t="shared" si="78"/>
        <v>2003</v>
      </c>
      <c r="E125" s="1484">
        <f t="shared" si="79"/>
        <v>20</v>
      </c>
      <c r="F125" s="1488"/>
      <c r="G125" s="1488"/>
      <c r="H125" s="1488"/>
      <c r="I125" s="1488"/>
      <c r="J125" s="1488"/>
      <c r="K125" s="1488"/>
      <c r="L125" s="1488"/>
      <c r="M125" s="1488"/>
      <c r="N125" s="1488"/>
      <c r="O125" s="1488"/>
      <c r="P125" s="1488"/>
      <c r="Q125" s="1488"/>
      <c r="R125" s="1485">
        <f>+R$14</f>
        <v>83.3</v>
      </c>
      <c r="S125" s="1486">
        <f t="shared" ref="S125:AI125" si="91">IF(S$44-$D125&gt;$E125-1,0,+R125*(1+S$297))</f>
        <v>83.3</v>
      </c>
      <c r="T125" s="1486">
        <f t="shared" si="91"/>
        <v>83.3</v>
      </c>
      <c r="U125" s="1486">
        <f t="shared" si="91"/>
        <v>83.3</v>
      </c>
      <c r="V125" s="1486">
        <f t="shared" si="91"/>
        <v>83.3</v>
      </c>
      <c r="W125" s="1486">
        <f t="shared" si="91"/>
        <v>83.3</v>
      </c>
      <c r="X125" s="1486">
        <f t="shared" si="91"/>
        <v>83.3</v>
      </c>
      <c r="Y125" s="1486">
        <f t="shared" si="91"/>
        <v>83.3</v>
      </c>
      <c r="Z125" s="1486">
        <f t="shared" si="91"/>
        <v>83.3</v>
      </c>
      <c r="AA125" s="1486">
        <f t="shared" si="91"/>
        <v>83.3</v>
      </c>
      <c r="AB125" s="1486">
        <f t="shared" si="91"/>
        <v>83.3</v>
      </c>
      <c r="AC125" s="1486">
        <f t="shared" si="91"/>
        <v>83.3</v>
      </c>
      <c r="AD125" s="1486">
        <f t="shared" si="91"/>
        <v>83.3</v>
      </c>
      <c r="AE125" s="1486">
        <f t="shared" si="91"/>
        <v>83.3</v>
      </c>
      <c r="AF125" s="1486">
        <f t="shared" si="91"/>
        <v>83.3</v>
      </c>
      <c r="AG125" s="1486">
        <f t="shared" si="91"/>
        <v>83.3</v>
      </c>
      <c r="AH125" s="1486">
        <f t="shared" si="91"/>
        <v>83.3</v>
      </c>
      <c r="AI125" s="1486">
        <f t="shared" si="91"/>
        <v>83.3</v>
      </c>
      <c r="AJ125" s="1490"/>
    </row>
    <row r="126" spans="2:36" ht="15" hidden="1">
      <c r="B126" s="1592"/>
      <c r="C126" s="1127"/>
      <c r="D126" s="1472">
        <f t="shared" si="78"/>
        <v>2004</v>
      </c>
      <c r="E126" s="1484">
        <f t="shared" si="79"/>
        <v>20</v>
      </c>
      <c r="F126" s="1488"/>
      <c r="G126" s="1488"/>
      <c r="H126" s="1488"/>
      <c r="I126" s="1488"/>
      <c r="J126" s="1488"/>
      <c r="K126" s="1488"/>
      <c r="L126" s="1488"/>
      <c r="M126" s="1488"/>
      <c r="N126" s="1488"/>
      <c r="O126" s="1488"/>
      <c r="P126" s="1488"/>
      <c r="Q126" s="1488"/>
      <c r="R126" s="1488"/>
      <c r="S126" s="1485">
        <f>+S$14</f>
        <v>97.672047129743802</v>
      </c>
      <c r="T126" s="1486">
        <f t="shared" ref="T126:AI126" si="92">IF(T$44-$D126&gt;$E126-1,0,+S126*(1+T$297))</f>
        <v>97.672047129743802</v>
      </c>
      <c r="U126" s="1486">
        <f t="shared" si="92"/>
        <v>97.672047129743802</v>
      </c>
      <c r="V126" s="1486">
        <f t="shared" si="92"/>
        <v>97.672047129743802</v>
      </c>
      <c r="W126" s="1486">
        <f t="shared" si="92"/>
        <v>97.672047129743802</v>
      </c>
      <c r="X126" s="1486">
        <f t="shared" si="92"/>
        <v>97.672047129743802</v>
      </c>
      <c r="Y126" s="1486">
        <f t="shared" si="92"/>
        <v>97.672047129743802</v>
      </c>
      <c r="Z126" s="1486">
        <f t="shared" si="92"/>
        <v>97.672047129743802</v>
      </c>
      <c r="AA126" s="1486">
        <f t="shared" si="92"/>
        <v>97.672047129743802</v>
      </c>
      <c r="AB126" s="1486">
        <f t="shared" si="92"/>
        <v>97.672047129743802</v>
      </c>
      <c r="AC126" s="1486">
        <f t="shared" si="92"/>
        <v>97.672047129743802</v>
      </c>
      <c r="AD126" s="1486">
        <f t="shared" si="92"/>
        <v>97.672047129743802</v>
      </c>
      <c r="AE126" s="1486">
        <f t="shared" si="92"/>
        <v>97.672047129743802</v>
      </c>
      <c r="AF126" s="1486">
        <f t="shared" si="92"/>
        <v>97.672047129743802</v>
      </c>
      <c r="AG126" s="1486">
        <f t="shared" si="92"/>
        <v>97.672047129743802</v>
      </c>
      <c r="AH126" s="1486">
        <f t="shared" si="92"/>
        <v>97.672047129743802</v>
      </c>
      <c r="AI126" s="1486">
        <f t="shared" si="92"/>
        <v>97.672047129743802</v>
      </c>
      <c r="AJ126" s="1490"/>
    </row>
    <row r="127" spans="2:36" ht="15" hidden="1">
      <c r="B127" s="1592"/>
      <c r="C127" s="1127"/>
      <c r="D127" s="1472">
        <f t="shared" si="78"/>
        <v>2005</v>
      </c>
      <c r="E127" s="1484">
        <f t="shared" si="79"/>
        <v>20</v>
      </c>
      <c r="F127" s="1488"/>
      <c r="G127" s="1488"/>
      <c r="H127" s="1488"/>
      <c r="I127" s="1488"/>
      <c r="J127" s="1488"/>
      <c r="K127" s="1488"/>
      <c r="L127" s="1488"/>
      <c r="M127" s="1488"/>
      <c r="N127" s="1488"/>
      <c r="O127" s="1488"/>
      <c r="P127" s="1488"/>
      <c r="Q127" s="1488"/>
      <c r="R127" s="1488"/>
      <c r="S127" s="1488"/>
      <c r="T127" s="1485">
        <f>+T$14</f>
        <v>82.250007462614107</v>
      </c>
      <c r="U127" s="1486">
        <f t="shared" ref="U127:AI127" si="93">IF(U$44-$D127&gt;$E127-1,0,+T127*(1+U$297))</f>
        <v>82.250007462614107</v>
      </c>
      <c r="V127" s="1486">
        <f t="shared" si="93"/>
        <v>82.250007462614107</v>
      </c>
      <c r="W127" s="1486">
        <f t="shared" si="93"/>
        <v>82.250007462614107</v>
      </c>
      <c r="X127" s="1486">
        <f t="shared" si="93"/>
        <v>82.250007462614107</v>
      </c>
      <c r="Y127" s="1486">
        <f t="shared" si="93"/>
        <v>82.250007462614107</v>
      </c>
      <c r="Z127" s="1486">
        <f t="shared" si="93"/>
        <v>82.250007462614107</v>
      </c>
      <c r="AA127" s="1486">
        <f t="shared" si="93"/>
        <v>82.250007462614107</v>
      </c>
      <c r="AB127" s="1486">
        <f t="shared" si="93"/>
        <v>82.250007462614107</v>
      </c>
      <c r="AC127" s="1486">
        <f t="shared" si="93"/>
        <v>82.250007462614107</v>
      </c>
      <c r="AD127" s="1486">
        <f t="shared" si="93"/>
        <v>82.250007462614107</v>
      </c>
      <c r="AE127" s="1486">
        <f t="shared" si="93"/>
        <v>82.250007462614107</v>
      </c>
      <c r="AF127" s="1486">
        <f t="shared" si="93"/>
        <v>82.250007462614107</v>
      </c>
      <c r="AG127" s="1486">
        <f t="shared" si="93"/>
        <v>82.250007462614107</v>
      </c>
      <c r="AH127" s="1486">
        <f t="shared" si="93"/>
        <v>82.250007462614107</v>
      </c>
      <c r="AI127" s="1486">
        <f t="shared" si="93"/>
        <v>82.250007462614107</v>
      </c>
      <c r="AJ127" s="1490"/>
    </row>
    <row r="128" spans="2:36" ht="15" hidden="1">
      <c r="B128" s="1592"/>
      <c r="C128" s="1127"/>
      <c r="D128" s="1472">
        <f t="shared" si="78"/>
        <v>2006</v>
      </c>
      <c r="E128" s="1484">
        <f t="shared" si="79"/>
        <v>20</v>
      </c>
      <c r="F128" s="1488"/>
      <c r="G128" s="1488"/>
      <c r="H128" s="1488"/>
      <c r="I128" s="1488"/>
      <c r="J128" s="1488"/>
      <c r="K128" s="1488"/>
      <c r="L128" s="1488"/>
      <c r="M128" s="1488"/>
      <c r="N128" s="1488"/>
      <c r="O128" s="1488"/>
      <c r="P128" s="1488"/>
      <c r="Q128" s="1488"/>
      <c r="R128" s="1488"/>
      <c r="S128" s="1488"/>
      <c r="T128" s="1488"/>
      <c r="U128" s="1485">
        <f>+U$14</f>
        <v>126.39999999999999</v>
      </c>
      <c r="V128" s="1485">
        <f t="shared" ref="V128:AI128" si="94">IF(V$44-$D128&gt;$E128-1,0,+U128*(1+V$297))</f>
        <v>126.39999999999999</v>
      </c>
      <c r="W128" s="1485">
        <f t="shared" si="94"/>
        <v>126.39999999999999</v>
      </c>
      <c r="X128" s="1485">
        <f t="shared" si="94"/>
        <v>126.39999999999999</v>
      </c>
      <c r="Y128" s="1485">
        <f t="shared" si="94"/>
        <v>126.39999999999999</v>
      </c>
      <c r="Z128" s="1485">
        <f t="shared" si="94"/>
        <v>126.39999999999999</v>
      </c>
      <c r="AA128" s="1485">
        <f t="shared" si="94"/>
        <v>126.39999999999999</v>
      </c>
      <c r="AB128" s="1485">
        <f t="shared" si="94"/>
        <v>126.39999999999999</v>
      </c>
      <c r="AC128" s="1485">
        <f t="shared" si="94"/>
        <v>126.39999999999999</v>
      </c>
      <c r="AD128" s="1485">
        <f t="shared" si="94"/>
        <v>126.39999999999999</v>
      </c>
      <c r="AE128" s="1485">
        <f t="shared" si="94"/>
        <v>126.39999999999999</v>
      </c>
      <c r="AF128" s="1485">
        <f t="shared" si="94"/>
        <v>126.39999999999999</v>
      </c>
      <c r="AG128" s="1485">
        <f t="shared" si="94"/>
        <v>126.39999999999999</v>
      </c>
      <c r="AH128" s="1485">
        <f t="shared" si="94"/>
        <v>126.39999999999999</v>
      </c>
      <c r="AI128" s="1485">
        <f t="shared" si="94"/>
        <v>126.39999999999999</v>
      </c>
      <c r="AJ128" s="1490"/>
    </row>
    <row r="129" spans="2:36" ht="15" hidden="1">
      <c r="B129" s="1592"/>
      <c r="C129" s="1127"/>
      <c r="D129" s="1472">
        <f t="shared" si="78"/>
        <v>2007</v>
      </c>
      <c r="E129" s="1484">
        <f t="shared" si="79"/>
        <v>20</v>
      </c>
      <c r="F129" s="1488"/>
      <c r="G129" s="1488"/>
      <c r="H129" s="1488"/>
      <c r="I129" s="1488"/>
      <c r="J129" s="1488"/>
      <c r="K129" s="1488"/>
      <c r="L129" s="1488"/>
      <c r="M129" s="1488"/>
      <c r="N129" s="1488"/>
      <c r="O129" s="1488"/>
      <c r="P129" s="1488"/>
      <c r="Q129" s="1488"/>
      <c r="R129" s="1488"/>
      <c r="S129" s="1488"/>
      <c r="T129" s="1488"/>
      <c r="U129" s="1488"/>
      <c r="V129" s="1485">
        <f>+V$14</f>
        <v>119.8</v>
      </c>
      <c r="W129" s="1485">
        <f t="shared" ref="W129:AI129" si="95">IF(W$44-$D129&gt;$E129-1,0,+V129*(1+W$297))</f>
        <v>119.8</v>
      </c>
      <c r="X129" s="1485">
        <f t="shared" si="95"/>
        <v>119.8</v>
      </c>
      <c r="Y129" s="1485">
        <f t="shared" si="95"/>
        <v>119.8</v>
      </c>
      <c r="Z129" s="1485">
        <f t="shared" si="95"/>
        <v>119.8</v>
      </c>
      <c r="AA129" s="1485">
        <f t="shared" si="95"/>
        <v>119.8</v>
      </c>
      <c r="AB129" s="1485">
        <f t="shared" si="95"/>
        <v>119.8</v>
      </c>
      <c r="AC129" s="1485">
        <f t="shared" si="95"/>
        <v>119.8</v>
      </c>
      <c r="AD129" s="1485">
        <f t="shared" si="95"/>
        <v>119.8</v>
      </c>
      <c r="AE129" s="1485">
        <f t="shared" si="95"/>
        <v>119.8</v>
      </c>
      <c r="AF129" s="1485">
        <f t="shared" si="95"/>
        <v>119.8</v>
      </c>
      <c r="AG129" s="1485">
        <f t="shared" si="95"/>
        <v>119.8</v>
      </c>
      <c r="AH129" s="1485">
        <f t="shared" si="95"/>
        <v>119.8</v>
      </c>
      <c r="AI129" s="1485">
        <f t="shared" si="95"/>
        <v>119.8</v>
      </c>
      <c r="AJ129" s="1490"/>
    </row>
    <row r="130" spans="2:36" ht="15" hidden="1">
      <c r="B130" s="1592"/>
      <c r="C130" s="1127"/>
      <c r="D130" s="1472">
        <f t="shared" si="78"/>
        <v>2008</v>
      </c>
      <c r="E130" s="1484">
        <f t="shared" si="79"/>
        <v>20</v>
      </c>
      <c r="F130" s="1488"/>
      <c r="G130" s="1488"/>
      <c r="H130" s="1488"/>
      <c r="I130" s="1488"/>
      <c r="J130" s="1488"/>
      <c r="K130" s="1488"/>
      <c r="L130" s="1488"/>
      <c r="M130" s="1488"/>
      <c r="N130" s="1488"/>
      <c r="O130" s="1488"/>
      <c r="P130" s="1488"/>
      <c r="Q130" s="1488"/>
      <c r="R130" s="1488"/>
      <c r="S130" s="1488"/>
      <c r="T130" s="1488"/>
      <c r="U130" s="1488"/>
      <c r="V130" s="1488"/>
      <c r="W130" s="1488">
        <f>+W$14</f>
        <v>124.9</v>
      </c>
      <c r="X130" s="1488">
        <f t="shared" ref="X130:AI130" si="96">IF(X$44-$D130&gt;$E130-1,0,+W130*(1+X$297))</f>
        <v>124.9</v>
      </c>
      <c r="Y130" s="1488">
        <f t="shared" si="96"/>
        <v>124.9</v>
      </c>
      <c r="Z130" s="1488">
        <f t="shared" si="96"/>
        <v>124.9</v>
      </c>
      <c r="AA130" s="1488">
        <f t="shared" si="96"/>
        <v>124.9</v>
      </c>
      <c r="AB130" s="1488">
        <f t="shared" si="96"/>
        <v>124.9</v>
      </c>
      <c r="AC130" s="1488">
        <f t="shared" si="96"/>
        <v>124.9</v>
      </c>
      <c r="AD130" s="1488">
        <f t="shared" si="96"/>
        <v>124.9</v>
      </c>
      <c r="AE130" s="1488">
        <f t="shared" si="96"/>
        <v>124.9</v>
      </c>
      <c r="AF130" s="1488">
        <f t="shared" si="96"/>
        <v>124.9</v>
      </c>
      <c r="AG130" s="1488">
        <f t="shared" si="96"/>
        <v>124.9</v>
      </c>
      <c r="AH130" s="1488">
        <f t="shared" si="96"/>
        <v>124.9</v>
      </c>
      <c r="AI130" s="1488">
        <f t="shared" si="96"/>
        <v>124.9</v>
      </c>
      <c r="AJ130" s="1490"/>
    </row>
    <row r="131" spans="2:36" ht="15" hidden="1">
      <c r="B131" s="1592"/>
      <c r="C131" s="1127"/>
      <c r="D131" s="1472">
        <f t="shared" si="78"/>
        <v>2009</v>
      </c>
      <c r="E131" s="1484">
        <f t="shared" si="79"/>
        <v>20</v>
      </c>
      <c r="F131" s="1488"/>
      <c r="G131" s="1488"/>
      <c r="H131" s="1488"/>
      <c r="I131" s="1488"/>
      <c r="J131" s="1488"/>
      <c r="K131" s="1488"/>
      <c r="L131" s="1488"/>
      <c r="M131" s="1488"/>
      <c r="N131" s="1488"/>
      <c r="O131" s="1488"/>
      <c r="P131" s="1488"/>
      <c r="Q131" s="1488"/>
      <c r="R131" s="1488"/>
      <c r="S131" s="1488"/>
      <c r="T131" s="1488"/>
      <c r="U131" s="1488"/>
      <c r="V131" s="1488"/>
      <c r="W131" s="1488"/>
      <c r="X131" s="1488">
        <f>+X$14</f>
        <v>137.0325999844805</v>
      </c>
      <c r="Y131" s="1488">
        <f t="shared" ref="Y131:AI131" si="97">IF(Y$44-$D131&gt;$E131-1,0,+X131*(1+Y$297))</f>
        <v>137.0325999844805</v>
      </c>
      <c r="Z131" s="1488">
        <f t="shared" si="97"/>
        <v>137.0325999844805</v>
      </c>
      <c r="AA131" s="1488">
        <f t="shared" si="97"/>
        <v>137.0325999844805</v>
      </c>
      <c r="AB131" s="1488">
        <f t="shared" si="97"/>
        <v>137.0325999844805</v>
      </c>
      <c r="AC131" s="1488">
        <f t="shared" si="97"/>
        <v>137.0325999844805</v>
      </c>
      <c r="AD131" s="1488">
        <f t="shared" si="97"/>
        <v>137.0325999844805</v>
      </c>
      <c r="AE131" s="1488">
        <f t="shared" si="97"/>
        <v>137.0325999844805</v>
      </c>
      <c r="AF131" s="1488">
        <f t="shared" si="97"/>
        <v>137.0325999844805</v>
      </c>
      <c r="AG131" s="1488">
        <f t="shared" si="97"/>
        <v>137.0325999844805</v>
      </c>
      <c r="AH131" s="1488">
        <f t="shared" si="97"/>
        <v>137.0325999844805</v>
      </c>
      <c r="AI131" s="1488">
        <f t="shared" si="97"/>
        <v>137.0325999844805</v>
      </c>
      <c r="AJ131" s="1490"/>
    </row>
    <row r="132" spans="2:36" ht="15" hidden="1">
      <c r="B132" s="1592"/>
      <c r="C132" s="1127"/>
      <c r="D132" s="1472">
        <f t="shared" si="78"/>
        <v>2010</v>
      </c>
      <c r="E132" s="1484">
        <f t="shared" si="79"/>
        <v>20</v>
      </c>
      <c r="F132" s="1488"/>
      <c r="G132" s="1488"/>
      <c r="H132" s="1488"/>
      <c r="I132" s="1488"/>
      <c r="J132" s="1488"/>
      <c r="K132" s="1488"/>
      <c r="L132" s="1488"/>
      <c r="M132" s="1488"/>
      <c r="N132" s="1488"/>
      <c r="O132" s="1488"/>
      <c r="P132" s="1488"/>
      <c r="Q132" s="1488"/>
      <c r="R132" s="1488"/>
      <c r="S132" s="1488"/>
      <c r="T132" s="1488"/>
      <c r="U132" s="1488"/>
      <c r="V132" s="1488"/>
      <c r="W132" s="1488"/>
      <c r="X132" s="1488"/>
      <c r="Y132" s="1488">
        <f>+Y$14</f>
        <v>0.57590869766723318</v>
      </c>
      <c r="Z132" s="1488">
        <f t="shared" ref="Z132:AI132" si="98">IF(Z$44-$D132&gt;$E132-1,0,+Y132*(1+Z$297))</f>
        <v>0.57590869766723318</v>
      </c>
      <c r="AA132" s="1488">
        <f t="shared" si="98"/>
        <v>0.57590869766723318</v>
      </c>
      <c r="AB132" s="1488">
        <f t="shared" si="98"/>
        <v>0.57590869766723318</v>
      </c>
      <c r="AC132" s="1488">
        <f t="shared" si="98"/>
        <v>0.57590869766723318</v>
      </c>
      <c r="AD132" s="1488">
        <f t="shared" si="98"/>
        <v>0.57590869766723318</v>
      </c>
      <c r="AE132" s="1488">
        <f t="shared" si="98"/>
        <v>0.57590869766723318</v>
      </c>
      <c r="AF132" s="1488">
        <f t="shared" si="98"/>
        <v>0.57590869766723318</v>
      </c>
      <c r="AG132" s="1488">
        <f t="shared" si="98"/>
        <v>0.57590869766723318</v>
      </c>
      <c r="AH132" s="1488">
        <f t="shared" si="98"/>
        <v>0.57590869766723318</v>
      </c>
      <c r="AI132" s="1488">
        <f t="shared" si="98"/>
        <v>0.57590869766723318</v>
      </c>
      <c r="AJ132" s="1490"/>
    </row>
    <row r="133" spans="2:36" ht="15" hidden="1">
      <c r="B133" s="1592"/>
      <c r="C133" s="1127"/>
      <c r="D133" s="1472">
        <f t="shared" si="78"/>
        <v>2011</v>
      </c>
      <c r="E133" s="1484">
        <f t="shared" si="79"/>
        <v>20</v>
      </c>
      <c r="F133" s="1488"/>
      <c r="G133" s="1488"/>
      <c r="H133" s="1488"/>
      <c r="I133" s="1488"/>
      <c r="J133" s="1488"/>
      <c r="K133" s="1488"/>
      <c r="L133" s="1488"/>
      <c r="M133" s="1488"/>
      <c r="N133" s="1488"/>
      <c r="O133" s="1488"/>
      <c r="P133" s="1488"/>
      <c r="Q133" s="1488"/>
      <c r="R133" s="1488"/>
      <c r="S133" s="1488"/>
      <c r="T133" s="1488"/>
      <c r="U133" s="1488"/>
      <c r="V133" s="1488"/>
      <c r="W133" s="1488"/>
      <c r="X133" s="1488"/>
      <c r="Y133" s="1488"/>
      <c r="Z133" s="1488">
        <f>+Z$14</f>
        <v>0</v>
      </c>
      <c r="AA133" s="1488">
        <f t="shared" ref="AA133:AI133" si="99">IF(AA$44-$D133&gt;$E133-1,0,+Z133*(1+AA$297))</f>
        <v>0</v>
      </c>
      <c r="AB133" s="1488">
        <f t="shared" si="99"/>
        <v>0</v>
      </c>
      <c r="AC133" s="1488">
        <f t="shared" si="99"/>
        <v>0</v>
      </c>
      <c r="AD133" s="1488">
        <f t="shared" si="99"/>
        <v>0</v>
      </c>
      <c r="AE133" s="1488">
        <f t="shared" si="99"/>
        <v>0</v>
      </c>
      <c r="AF133" s="1488">
        <f t="shared" si="99"/>
        <v>0</v>
      </c>
      <c r="AG133" s="1488">
        <f t="shared" si="99"/>
        <v>0</v>
      </c>
      <c r="AH133" s="1488">
        <f t="shared" si="99"/>
        <v>0</v>
      </c>
      <c r="AI133" s="1488">
        <f t="shared" si="99"/>
        <v>0</v>
      </c>
      <c r="AJ133" s="1490"/>
    </row>
    <row r="134" spans="2:36" ht="15" hidden="1">
      <c r="B134" s="1592"/>
      <c r="C134" s="1127"/>
      <c r="D134" s="1472">
        <f t="shared" si="78"/>
        <v>2012</v>
      </c>
      <c r="E134" s="1484">
        <f t="shared" si="79"/>
        <v>20</v>
      </c>
      <c r="F134" s="1488"/>
      <c r="G134" s="1488"/>
      <c r="H134" s="1488"/>
      <c r="I134" s="1488"/>
      <c r="J134" s="1488"/>
      <c r="K134" s="1488"/>
      <c r="L134" s="1488"/>
      <c r="M134" s="1488"/>
      <c r="N134" s="1488"/>
      <c r="O134" s="1488"/>
      <c r="P134" s="1488"/>
      <c r="Q134" s="1488"/>
      <c r="R134" s="1488"/>
      <c r="S134" s="1488"/>
      <c r="T134" s="1488"/>
      <c r="U134" s="1488"/>
      <c r="V134" s="1488"/>
      <c r="W134" s="1488"/>
      <c r="X134" s="1488"/>
      <c r="Y134" s="1488"/>
      <c r="Z134" s="1488"/>
      <c r="AA134" s="1488">
        <f>+AA$14</f>
        <v>0</v>
      </c>
      <c r="AB134" s="1488">
        <f t="shared" ref="AB134:AI134" si="100">IF(AB$44-$D134&gt;$E134-1,0,+AA134*(1+AB$297))</f>
        <v>0</v>
      </c>
      <c r="AC134" s="1488">
        <f t="shared" si="100"/>
        <v>0</v>
      </c>
      <c r="AD134" s="1488">
        <f t="shared" si="100"/>
        <v>0</v>
      </c>
      <c r="AE134" s="1488">
        <f t="shared" si="100"/>
        <v>0</v>
      </c>
      <c r="AF134" s="1488">
        <f t="shared" si="100"/>
        <v>0</v>
      </c>
      <c r="AG134" s="1488">
        <f t="shared" si="100"/>
        <v>0</v>
      </c>
      <c r="AH134" s="1488">
        <f t="shared" si="100"/>
        <v>0</v>
      </c>
      <c r="AI134" s="1488">
        <f t="shared" si="100"/>
        <v>0</v>
      </c>
      <c r="AJ134" s="1490"/>
    </row>
    <row r="135" spans="2:36" ht="15" hidden="1">
      <c r="B135" s="1592"/>
      <c r="C135" s="1127"/>
      <c r="D135" s="1472">
        <f t="shared" si="78"/>
        <v>2013</v>
      </c>
      <c r="E135" s="1484">
        <f t="shared" si="79"/>
        <v>20</v>
      </c>
      <c r="F135" s="1488"/>
      <c r="G135" s="1488"/>
      <c r="H135" s="1488"/>
      <c r="I135" s="1488"/>
      <c r="J135" s="1488"/>
      <c r="K135" s="1488"/>
      <c r="L135" s="1488"/>
      <c r="M135" s="1488"/>
      <c r="N135" s="1488"/>
      <c r="O135" s="1488"/>
      <c r="P135" s="1488"/>
      <c r="Q135" s="1488"/>
      <c r="R135" s="1488"/>
      <c r="S135" s="1488"/>
      <c r="T135" s="1488"/>
      <c r="U135" s="1488"/>
      <c r="V135" s="1488"/>
      <c r="W135" s="1488"/>
      <c r="X135" s="1488"/>
      <c r="Y135" s="1488"/>
      <c r="Z135" s="1488"/>
      <c r="AA135" s="1488"/>
      <c r="AB135" s="1488">
        <f>+AB$14</f>
        <v>0</v>
      </c>
      <c r="AC135" s="1488">
        <f t="shared" ref="AC135:AI135" si="101">IF(AC$44-$D135&gt;$E135-1,0,+AB135*(1+AC$297))</f>
        <v>0</v>
      </c>
      <c r="AD135" s="1488">
        <f t="shared" si="101"/>
        <v>0</v>
      </c>
      <c r="AE135" s="1488">
        <f t="shared" si="101"/>
        <v>0</v>
      </c>
      <c r="AF135" s="1488">
        <f t="shared" si="101"/>
        <v>0</v>
      </c>
      <c r="AG135" s="1488">
        <f t="shared" si="101"/>
        <v>0</v>
      </c>
      <c r="AH135" s="1488">
        <f t="shared" si="101"/>
        <v>0</v>
      </c>
      <c r="AI135" s="1488">
        <f t="shared" si="101"/>
        <v>0</v>
      </c>
      <c r="AJ135" s="1490"/>
    </row>
    <row r="136" spans="2:36" ht="15" hidden="1">
      <c r="B136" s="1592"/>
      <c r="C136" s="1127"/>
      <c r="D136" s="1472">
        <f t="shared" si="78"/>
        <v>2014</v>
      </c>
      <c r="E136" s="1484">
        <f t="shared" si="79"/>
        <v>20</v>
      </c>
      <c r="F136" s="1488"/>
      <c r="G136" s="1488"/>
      <c r="H136" s="1488"/>
      <c r="I136" s="1488"/>
      <c r="J136" s="1488"/>
      <c r="K136" s="1488"/>
      <c r="L136" s="1488"/>
      <c r="M136" s="1488"/>
      <c r="N136" s="1488"/>
      <c r="O136" s="1488"/>
      <c r="P136" s="1488"/>
      <c r="Q136" s="1488"/>
      <c r="R136" s="1488"/>
      <c r="S136" s="1488"/>
      <c r="T136" s="1488"/>
      <c r="U136" s="1488"/>
      <c r="V136" s="1488"/>
      <c r="W136" s="1488"/>
      <c r="X136" s="1488"/>
      <c r="Y136" s="1488"/>
      <c r="Z136" s="1488"/>
      <c r="AA136" s="1488"/>
      <c r="AB136" s="1488"/>
      <c r="AC136" s="1488">
        <f>+AC$14</f>
        <v>0</v>
      </c>
      <c r="AD136" s="1488">
        <f t="shared" ref="AD136:AI136" si="102">IF(AD$44-$D136&gt;$E136-1,0,+AC136*(1+AD$297))</f>
        <v>0</v>
      </c>
      <c r="AE136" s="1488">
        <f t="shared" si="102"/>
        <v>0</v>
      </c>
      <c r="AF136" s="1488">
        <f t="shared" si="102"/>
        <v>0</v>
      </c>
      <c r="AG136" s="1488">
        <f t="shared" si="102"/>
        <v>0</v>
      </c>
      <c r="AH136" s="1488">
        <f t="shared" si="102"/>
        <v>0</v>
      </c>
      <c r="AI136" s="1488">
        <f t="shared" si="102"/>
        <v>0</v>
      </c>
      <c r="AJ136" s="1490"/>
    </row>
    <row r="137" spans="2:36" ht="15" hidden="1">
      <c r="B137" s="1592"/>
      <c r="C137" s="1127"/>
      <c r="D137" s="1472">
        <f t="shared" si="78"/>
        <v>2015</v>
      </c>
      <c r="E137" s="1484">
        <f t="shared" si="79"/>
        <v>20</v>
      </c>
      <c r="F137" s="1488"/>
      <c r="G137" s="1488"/>
      <c r="H137" s="1488"/>
      <c r="I137" s="1488"/>
      <c r="J137" s="1488"/>
      <c r="K137" s="1488"/>
      <c r="L137" s="1488"/>
      <c r="M137" s="1488"/>
      <c r="N137" s="1488"/>
      <c r="O137" s="1488"/>
      <c r="P137" s="1488"/>
      <c r="Q137" s="1488"/>
      <c r="R137" s="1488"/>
      <c r="S137" s="1488"/>
      <c r="T137" s="1488"/>
      <c r="U137" s="1488"/>
      <c r="V137" s="1488"/>
      <c r="W137" s="1488"/>
      <c r="X137" s="1488"/>
      <c r="Y137" s="1488"/>
      <c r="Z137" s="1488"/>
      <c r="AA137" s="1488"/>
      <c r="AB137" s="1488"/>
      <c r="AC137" s="1488"/>
      <c r="AD137" s="1488">
        <f>+AD$14</f>
        <v>0</v>
      </c>
      <c r="AE137" s="1488">
        <f>IF(AE$44-$D137&gt;$E137-1,0,+AD137*(1+AE$297))</f>
        <v>0</v>
      </c>
      <c r="AF137" s="1488">
        <f>IF(AF$44-$D137&gt;$E137-1,0,+AE137*(1+AF$297))</f>
        <v>0</v>
      </c>
      <c r="AG137" s="1488">
        <f>IF(AG$44-$D137&gt;$E137-1,0,+AF137*(1+AG$297))</f>
        <v>0</v>
      </c>
      <c r="AH137" s="1488">
        <f>IF(AH$44-$D137&gt;$E137-1,0,+AG137*(1+AH$297))</f>
        <v>0</v>
      </c>
      <c r="AI137" s="1488">
        <f>IF(AI$44-$D137&gt;$E137-1,0,+AH137*(1+AI$297))</f>
        <v>0</v>
      </c>
      <c r="AJ137" s="1490"/>
    </row>
    <row r="138" spans="2:36" ht="15" hidden="1">
      <c r="B138" s="1592"/>
      <c r="C138" s="1127"/>
      <c r="D138" s="1472">
        <f t="shared" si="78"/>
        <v>2016</v>
      </c>
      <c r="E138" s="1484">
        <f t="shared" si="79"/>
        <v>20</v>
      </c>
      <c r="F138" s="1488"/>
      <c r="G138" s="1488"/>
      <c r="H138" s="1488"/>
      <c r="I138" s="1488"/>
      <c r="J138" s="1488"/>
      <c r="K138" s="1488"/>
      <c r="L138" s="1488"/>
      <c r="M138" s="1488"/>
      <c r="N138" s="1488"/>
      <c r="O138" s="1488"/>
      <c r="P138" s="1488"/>
      <c r="Q138" s="1488"/>
      <c r="R138" s="1488"/>
      <c r="S138" s="1488"/>
      <c r="T138" s="1488"/>
      <c r="U138" s="1488"/>
      <c r="V138" s="1488"/>
      <c r="W138" s="1488"/>
      <c r="X138" s="1488"/>
      <c r="Y138" s="1488"/>
      <c r="Z138" s="1488"/>
      <c r="AA138" s="1488"/>
      <c r="AB138" s="1488"/>
      <c r="AC138" s="1488"/>
      <c r="AD138" s="1488"/>
      <c r="AE138" s="1488">
        <f>+AE$14</f>
        <v>0</v>
      </c>
      <c r="AF138" s="1488">
        <f>IF(AF$44-$D138&gt;$E138-1,0,+AE138*(1+AF$297))</f>
        <v>0</v>
      </c>
      <c r="AG138" s="1488">
        <f>IF(AG$44-$D138&gt;$E138-1,0,+AF138*(1+AG$297))</f>
        <v>0</v>
      </c>
      <c r="AH138" s="1488">
        <f>IF(AH$44-$D138&gt;$E138-1,0,+AG138*(1+AH$297))</f>
        <v>0</v>
      </c>
      <c r="AI138" s="1488">
        <f>IF(AI$44-$D138&gt;$E138-1,0,+AH138*(1+AI$297))</f>
        <v>0</v>
      </c>
      <c r="AJ138" s="1490"/>
    </row>
    <row r="139" spans="2:36" ht="15" hidden="1">
      <c r="B139" s="1592"/>
      <c r="C139" s="1127"/>
      <c r="D139" s="1472">
        <f t="shared" si="78"/>
        <v>2017</v>
      </c>
      <c r="E139" s="1484">
        <f t="shared" si="79"/>
        <v>20</v>
      </c>
      <c r="F139" s="1488"/>
      <c r="G139" s="1488"/>
      <c r="H139" s="1488"/>
      <c r="I139" s="1488"/>
      <c r="J139" s="1488"/>
      <c r="K139" s="1488"/>
      <c r="L139" s="1488"/>
      <c r="M139" s="1488"/>
      <c r="N139" s="1488"/>
      <c r="O139" s="1488"/>
      <c r="P139" s="1488"/>
      <c r="Q139" s="1488"/>
      <c r="R139" s="1488"/>
      <c r="S139" s="1488"/>
      <c r="T139" s="1488"/>
      <c r="U139" s="1488"/>
      <c r="V139" s="1488"/>
      <c r="W139" s="1488"/>
      <c r="X139" s="1488"/>
      <c r="Y139" s="1488"/>
      <c r="Z139" s="1488"/>
      <c r="AA139" s="1488"/>
      <c r="AB139" s="1488"/>
      <c r="AC139" s="1488"/>
      <c r="AD139" s="1488"/>
      <c r="AE139" s="1488"/>
      <c r="AF139" s="1488">
        <f>+AF$14</f>
        <v>0</v>
      </c>
      <c r="AG139" s="1488">
        <f>IF(AG$44-$D139&gt;$E139-1,0,+AF139*(1+AG$297))</f>
        <v>0</v>
      </c>
      <c r="AH139" s="1488">
        <f>IF(AH$44-$D139&gt;$E139-1,0,+AG139*(1+AH$297))</f>
        <v>0</v>
      </c>
      <c r="AI139" s="1488">
        <f>IF(AI$44-$D139&gt;$E139-1,0,+AH139*(1+AI$297))</f>
        <v>0</v>
      </c>
      <c r="AJ139" s="1490"/>
    </row>
    <row r="140" spans="2:36" ht="15" hidden="1">
      <c r="B140" s="1592"/>
      <c r="C140" s="1127"/>
      <c r="D140" s="1472">
        <f t="shared" si="78"/>
        <v>2018</v>
      </c>
      <c r="E140" s="1484">
        <f t="shared" si="79"/>
        <v>20</v>
      </c>
      <c r="F140" s="1488"/>
      <c r="G140" s="1488"/>
      <c r="H140" s="1488"/>
      <c r="I140" s="1488"/>
      <c r="J140" s="1488"/>
      <c r="K140" s="1488"/>
      <c r="L140" s="1488"/>
      <c r="M140" s="1488"/>
      <c r="N140" s="1488"/>
      <c r="O140" s="1488"/>
      <c r="P140" s="1488"/>
      <c r="Q140" s="1488"/>
      <c r="R140" s="1488"/>
      <c r="S140" s="1488"/>
      <c r="T140" s="1488"/>
      <c r="U140" s="1488"/>
      <c r="V140" s="1488"/>
      <c r="W140" s="1488"/>
      <c r="X140" s="1488"/>
      <c r="Y140" s="1488"/>
      <c r="Z140" s="1488"/>
      <c r="AA140" s="1488"/>
      <c r="AB140" s="1488"/>
      <c r="AC140" s="1488"/>
      <c r="AD140" s="1488"/>
      <c r="AE140" s="1488"/>
      <c r="AF140" s="1488"/>
      <c r="AG140" s="1488">
        <f>+AG$14</f>
        <v>0</v>
      </c>
      <c r="AH140" s="1488">
        <f>IF(AH$44-$D140&gt;$E140-1,0,+AG140*(1+AH$297))</f>
        <v>0</v>
      </c>
      <c r="AI140" s="1488">
        <f>IF(AI$44-$D140&gt;$E140-1,0,+AH140*(1+AI$297))</f>
        <v>0</v>
      </c>
      <c r="AJ140" s="1490"/>
    </row>
    <row r="141" spans="2:36" ht="15" hidden="1">
      <c r="B141" s="1592"/>
      <c r="C141" s="1127"/>
      <c r="D141" s="1472">
        <f t="shared" si="78"/>
        <v>2019</v>
      </c>
      <c r="E141" s="1484">
        <f t="shared" si="79"/>
        <v>20</v>
      </c>
      <c r="F141" s="1488"/>
      <c r="G141" s="1488"/>
      <c r="H141" s="1488"/>
      <c r="I141" s="1488"/>
      <c r="J141" s="1488"/>
      <c r="K141" s="1488"/>
      <c r="L141" s="1488"/>
      <c r="M141" s="1488"/>
      <c r="N141" s="1488"/>
      <c r="O141" s="1488"/>
      <c r="P141" s="1488"/>
      <c r="Q141" s="1488"/>
      <c r="R141" s="1488"/>
      <c r="S141" s="1488"/>
      <c r="T141" s="1488"/>
      <c r="U141" s="1488"/>
      <c r="V141" s="1488"/>
      <c r="W141" s="1488"/>
      <c r="X141" s="1488"/>
      <c r="Y141" s="1488"/>
      <c r="Z141" s="1488"/>
      <c r="AA141" s="1488"/>
      <c r="AB141" s="1488"/>
      <c r="AC141" s="1488"/>
      <c r="AD141" s="1488"/>
      <c r="AE141" s="1488"/>
      <c r="AF141" s="1488"/>
      <c r="AG141" s="1488"/>
      <c r="AH141" s="1488">
        <f>+AH$14</f>
        <v>0</v>
      </c>
      <c r="AI141" s="1488">
        <f>IF(AI$44-$D141&gt;$E141-1,0,+AH141*(1+AI$297))</f>
        <v>0</v>
      </c>
      <c r="AJ141" s="1490"/>
    </row>
    <row r="142" spans="2:36" ht="15" hidden="1">
      <c r="B142" s="1592"/>
      <c r="C142" s="1127"/>
      <c r="D142" s="1472">
        <f t="shared" si="78"/>
        <v>2020</v>
      </c>
      <c r="E142" s="1484">
        <f t="shared" si="79"/>
        <v>20</v>
      </c>
      <c r="F142" s="1488"/>
      <c r="G142" s="1488"/>
      <c r="H142" s="1488"/>
      <c r="I142" s="1488"/>
      <c r="J142" s="1488"/>
      <c r="K142" s="1488"/>
      <c r="L142" s="1488"/>
      <c r="M142" s="1488"/>
      <c r="N142" s="1488"/>
      <c r="O142" s="1488"/>
      <c r="P142" s="1488"/>
      <c r="Q142" s="1488"/>
      <c r="R142" s="1488"/>
      <c r="S142" s="1488"/>
      <c r="T142" s="1488"/>
      <c r="U142" s="1488"/>
      <c r="V142" s="1488"/>
      <c r="W142" s="1488"/>
      <c r="X142" s="1488"/>
      <c r="Y142" s="1488"/>
      <c r="Z142" s="1488"/>
      <c r="AA142" s="1488"/>
      <c r="AB142" s="1488"/>
      <c r="AC142" s="1488"/>
      <c r="AD142" s="1488"/>
      <c r="AE142" s="1488"/>
      <c r="AF142" s="1488"/>
      <c r="AG142" s="1488"/>
      <c r="AH142" s="1488"/>
      <c r="AI142" s="1488">
        <f>+AI$14</f>
        <v>0</v>
      </c>
      <c r="AJ142" s="1490"/>
    </row>
    <row r="143" spans="2:36" ht="15" hidden="1">
      <c r="B143" s="1592"/>
      <c r="C143" s="1127"/>
      <c r="D143" s="1472"/>
      <c r="E143" s="1484"/>
      <c r="F143" s="1485"/>
      <c r="G143" s="1485"/>
      <c r="H143" s="1485"/>
      <c r="I143" s="1485"/>
      <c r="J143" s="1485"/>
      <c r="K143" s="1485"/>
      <c r="L143" s="1485"/>
      <c r="M143" s="1485"/>
      <c r="N143" s="1485"/>
      <c r="O143" s="1485"/>
      <c r="P143" s="1485"/>
      <c r="Q143" s="1485"/>
      <c r="R143" s="1485"/>
      <c r="S143" s="1485"/>
      <c r="T143" s="1485"/>
      <c r="U143" s="1485"/>
      <c r="V143" s="1485"/>
      <c r="W143" s="1485"/>
      <c r="X143" s="1485"/>
      <c r="Y143" s="1485"/>
      <c r="Z143" s="1485"/>
      <c r="AA143" s="1485"/>
      <c r="AB143" s="1485"/>
      <c r="AC143" s="1485"/>
      <c r="AD143" s="1485"/>
      <c r="AE143" s="1485"/>
      <c r="AF143" s="1485"/>
      <c r="AG143" s="1485"/>
      <c r="AH143" s="1485"/>
      <c r="AI143" s="1485"/>
      <c r="AJ143" s="1490"/>
    </row>
    <row r="144" spans="2:36" ht="15" hidden="1">
      <c r="B144" s="1592"/>
      <c r="C144" s="1127"/>
      <c r="D144" s="269" t="s">
        <v>457</v>
      </c>
      <c r="E144" s="1484"/>
      <c r="F144" s="1485"/>
      <c r="G144" s="1485"/>
      <c r="H144" s="1485"/>
      <c r="I144" s="1485"/>
      <c r="J144" s="1485"/>
      <c r="K144" s="1485"/>
      <c r="L144" s="1485"/>
      <c r="M144" s="1485"/>
      <c r="N144" s="1485"/>
      <c r="O144" s="1485"/>
      <c r="P144" s="1485"/>
      <c r="Q144" s="1485"/>
      <c r="R144" s="1485"/>
      <c r="S144" s="1485"/>
      <c r="T144" s="1485"/>
      <c r="U144" s="1485"/>
      <c r="V144" s="1485"/>
      <c r="W144" s="1485"/>
      <c r="X144" s="1485"/>
      <c r="Y144" s="1485"/>
      <c r="Z144" s="1485"/>
      <c r="AA144" s="1485"/>
      <c r="AB144" s="1485"/>
      <c r="AC144" s="1485"/>
      <c r="AD144" s="1485"/>
      <c r="AE144" s="1485"/>
      <c r="AF144" s="1485"/>
      <c r="AG144" s="1485"/>
      <c r="AH144" s="1485"/>
      <c r="AI144" s="1485"/>
      <c r="AJ144" s="1490"/>
    </row>
    <row r="145" spans="2:36" ht="15" hidden="1">
      <c r="B145" s="1592"/>
      <c r="C145" s="1127"/>
      <c r="D145" s="1472">
        <v>1991</v>
      </c>
      <c r="E145" s="1484">
        <f>+E113</f>
        <v>20</v>
      </c>
      <c r="F145" s="1488"/>
      <c r="G145" s="1486">
        <f t="shared" ref="G145:AI145" si="103">+G113/$E145</f>
        <v>1.0675052841475572</v>
      </c>
      <c r="H145" s="1486">
        <f t="shared" si="103"/>
        <v>1.0675052841475572</v>
      </c>
      <c r="I145" s="1486">
        <f t="shared" si="103"/>
        <v>1.0675052841475572</v>
      </c>
      <c r="J145" s="1486">
        <f t="shared" si="103"/>
        <v>1.0675052841475572</v>
      </c>
      <c r="K145" s="1486">
        <f t="shared" si="103"/>
        <v>1.0675052841475572</v>
      </c>
      <c r="L145" s="1486">
        <f t="shared" si="103"/>
        <v>1.0675052841475572</v>
      </c>
      <c r="M145" s="1486">
        <f t="shared" si="103"/>
        <v>1.0675052841475572</v>
      </c>
      <c r="N145" s="1486">
        <f t="shared" si="103"/>
        <v>1.0675052841475572</v>
      </c>
      <c r="O145" s="1486">
        <f t="shared" si="103"/>
        <v>1.0675052841475572</v>
      </c>
      <c r="P145" s="1486">
        <f t="shared" si="103"/>
        <v>1.0675052841475572</v>
      </c>
      <c r="Q145" s="1486">
        <f t="shared" si="103"/>
        <v>1.0675052841475572</v>
      </c>
      <c r="R145" s="1486">
        <f t="shared" si="103"/>
        <v>1.0675052841475572</v>
      </c>
      <c r="S145" s="1486">
        <f t="shared" si="103"/>
        <v>1.0675052841475572</v>
      </c>
      <c r="T145" s="1486">
        <f t="shared" si="103"/>
        <v>1.0675052841475572</v>
      </c>
      <c r="U145" s="1486">
        <f t="shared" si="103"/>
        <v>1.0675052841475572</v>
      </c>
      <c r="V145" s="1486">
        <f t="shared" si="103"/>
        <v>1.0675052841475572</v>
      </c>
      <c r="W145" s="1486">
        <f t="shared" si="103"/>
        <v>1.0675052841475572</v>
      </c>
      <c r="X145" s="1486">
        <f t="shared" si="103"/>
        <v>1.0675052841475572</v>
      </c>
      <c r="Y145" s="1486">
        <f t="shared" si="103"/>
        <v>1.0675052841475572</v>
      </c>
      <c r="Z145" s="1486">
        <f t="shared" si="103"/>
        <v>0</v>
      </c>
      <c r="AA145" s="1486">
        <f t="shared" si="103"/>
        <v>0</v>
      </c>
      <c r="AB145" s="1486">
        <f t="shared" si="103"/>
        <v>0</v>
      </c>
      <c r="AC145" s="1486">
        <f t="shared" si="103"/>
        <v>0</v>
      </c>
      <c r="AD145" s="1486">
        <f t="shared" si="103"/>
        <v>0</v>
      </c>
      <c r="AE145" s="1486">
        <f t="shared" si="103"/>
        <v>0</v>
      </c>
      <c r="AF145" s="1486">
        <f t="shared" si="103"/>
        <v>0</v>
      </c>
      <c r="AG145" s="1486">
        <f t="shared" si="103"/>
        <v>0</v>
      </c>
      <c r="AH145" s="1486">
        <f t="shared" si="103"/>
        <v>0</v>
      </c>
      <c r="AI145" s="1486">
        <f t="shared" si="103"/>
        <v>0</v>
      </c>
      <c r="AJ145" s="1490"/>
    </row>
    <row r="146" spans="2:36" ht="15" hidden="1">
      <c r="B146" s="1592"/>
      <c r="C146" s="1127"/>
      <c r="D146" s="1472">
        <f>D145+1</f>
        <v>1992</v>
      </c>
      <c r="E146" s="1484">
        <f t="shared" ref="E146:E174" si="104">+E145</f>
        <v>20</v>
      </c>
      <c r="F146" s="1488"/>
      <c r="G146" s="1488"/>
      <c r="H146" s="1486">
        <f t="shared" ref="H146:AI146" si="105">+H114/$E146</f>
        <v>3.7558301096709861</v>
      </c>
      <c r="I146" s="1486">
        <f t="shared" si="105"/>
        <v>3.7558301096709861</v>
      </c>
      <c r="J146" s="1486">
        <f t="shared" si="105"/>
        <v>3.7558301096709861</v>
      </c>
      <c r="K146" s="1486">
        <f t="shared" si="105"/>
        <v>3.7558301096709861</v>
      </c>
      <c r="L146" s="1486">
        <f t="shared" si="105"/>
        <v>3.7558301096709861</v>
      </c>
      <c r="M146" s="1486">
        <f t="shared" si="105"/>
        <v>3.7558301096709861</v>
      </c>
      <c r="N146" s="1486">
        <f t="shared" si="105"/>
        <v>3.7558301096709861</v>
      </c>
      <c r="O146" s="1486">
        <f t="shared" si="105"/>
        <v>3.7558301096709861</v>
      </c>
      <c r="P146" s="1486">
        <f t="shared" si="105"/>
        <v>3.7558301096709861</v>
      </c>
      <c r="Q146" s="1486">
        <f t="shared" si="105"/>
        <v>3.7558301096709861</v>
      </c>
      <c r="R146" s="1486">
        <f t="shared" si="105"/>
        <v>3.7558301096709861</v>
      </c>
      <c r="S146" s="1486">
        <f t="shared" si="105"/>
        <v>3.7558301096709861</v>
      </c>
      <c r="T146" s="1486">
        <f t="shared" si="105"/>
        <v>3.7558301096709861</v>
      </c>
      <c r="U146" s="1486">
        <f t="shared" si="105"/>
        <v>3.7558301096709861</v>
      </c>
      <c r="V146" s="1486">
        <f t="shared" si="105"/>
        <v>3.7558301096709861</v>
      </c>
      <c r="W146" s="1486">
        <f t="shared" si="105"/>
        <v>3.7558301096709861</v>
      </c>
      <c r="X146" s="1486">
        <f t="shared" si="105"/>
        <v>3.7558301096709861</v>
      </c>
      <c r="Y146" s="1486">
        <f t="shared" si="105"/>
        <v>3.7558301096709861</v>
      </c>
      <c r="Z146" s="1486">
        <f t="shared" si="105"/>
        <v>3.7558301096709861</v>
      </c>
      <c r="AA146" s="1486">
        <f t="shared" si="105"/>
        <v>0</v>
      </c>
      <c r="AB146" s="1486">
        <f t="shared" si="105"/>
        <v>0</v>
      </c>
      <c r="AC146" s="1486">
        <f t="shared" si="105"/>
        <v>0</v>
      </c>
      <c r="AD146" s="1486">
        <f t="shared" si="105"/>
        <v>0</v>
      </c>
      <c r="AE146" s="1486">
        <f t="shared" si="105"/>
        <v>0</v>
      </c>
      <c r="AF146" s="1486">
        <f t="shared" si="105"/>
        <v>0</v>
      </c>
      <c r="AG146" s="1486">
        <f t="shared" si="105"/>
        <v>0</v>
      </c>
      <c r="AH146" s="1486">
        <f t="shared" si="105"/>
        <v>0</v>
      </c>
      <c r="AI146" s="1486">
        <f t="shared" si="105"/>
        <v>0</v>
      </c>
      <c r="AJ146" s="1490"/>
    </row>
    <row r="147" spans="2:36" ht="15" hidden="1">
      <c r="B147" s="1592"/>
      <c r="C147" s="1127"/>
      <c r="D147" s="1472">
        <f t="shared" ref="D147:D174" si="106">+D146+1</f>
        <v>1993</v>
      </c>
      <c r="E147" s="1484">
        <f t="shared" si="104"/>
        <v>20</v>
      </c>
      <c r="F147" s="1488"/>
      <c r="G147" s="1488"/>
      <c r="H147" s="1488"/>
      <c r="I147" s="1486">
        <f t="shared" ref="I147:AI147" si="107">+I115/$E147</f>
        <v>3.7781862412761704</v>
      </c>
      <c r="J147" s="1486">
        <f t="shared" si="107"/>
        <v>3.7781862412761704</v>
      </c>
      <c r="K147" s="1486">
        <f t="shared" si="107"/>
        <v>3.7781862412761704</v>
      </c>
      <c r="L147" s="1486">
        <f t="shared" si="107"/>
        <v>3.7781862412761704</v>
      </c>
      <c r="M147" s="1486">
        <f t="shared" si="107"/>
        <v>3.7781862412761704</v>
      </c>
      <c r="N147" s="1486">
        <f t="shared" si="107"/>
        <v>3.7781862412761704</v>
      </c>
      <c r="O147" s="1486">
        <f t="shared" si="107"/>
        <v>3.7781862412761704</v>
      </c>
      <c r="P147" s="1486">
        <f t="shared" si="107"/>
        <v>3.7781862412761704</v>
      </c>
      <c r="Q147" s="1486">
        <f t="shared" si="107"/>
        <v>3.7781862412761704</v>
      </c>
      <c r="R147" s="1486">
        <f t="shared" si="107"/>
        <v>3.7781862412761704</v>
      </c>
      <c r="S147" s="1486">
        <f t="shared" si="107"/>
        <v>3.7781862412761704</v>
      </c>
      <c r="T147" s="1486">
        <f t="shared" si="107"/>
        <v>3.7781862412761704</v>
      </c>
      <c r="U147" s="1486">
        <f t="shared" si="107"/>
        <v>3.7781862412761704</v>
      </c>
      <c r="V147" s="1486">
        <f t="shared" si="107"/>
        <v>3.7781862412761704</v>
      </c>
      <c r="W147" s="1486">
        <f t="shared" si="107"/>
        <v>3.7781862412761704</v>
      </c>
      <c r="X147" s="1486">
        <f t="shared" si="107"/>
        <v>3.7781862412761704</v>
      </c>
      <c r="Y147" s="1486">
        <f t="shared" si="107"/>
        <v>3.7781862412761704</v>
      </c>
      <c r="Z147" s="1486">
        <f t="shared" si="107"/>
        <v>3.7781862412761704</v>
      </c>
      <c r="AA147" s="1486">
        <f t="shared" si="107"/>
        <v>3.7781862412761704</v>
      </c>
      <c r="AB147" s="1486">
        <f t="shared" si="107"/>
        <v>0</v>
      </c>
      <c r="AC147" s="1486">
        <f t="shared" si="107"/>
        <v>0</v>
      </c>
      <c r="AD147" s="1486">
        <f t="shared" si="107"/>
        <v>0</v>
      </c>
      <c r="AE147" s="1486">
        <f t="shared" si="107"/>
        <v>0</v>
      </c>
      <c r="AF147" s="1486">
        <f t="shared" si="107"/>
        <v>0</v>
      </c>
      <c r="AG147" s="1486">
        <f t="shared" si="107"/>
        <v>0</v>
      </c>
      <c r="AH147" s="1486">
        <f t="shared" si="107"/>
        <v>0</v>
      </c>
      <c r="AI147" s="1486">
        <f t="shared" si="107"/>
        <v>0</v>
      </c>
      <c r="AJ147" s="1490"/>
    </row>
    <row r="148" spans="2:36" ht="15" hidden="1">
      <c r="B148" s="1592"/>
      <c r="C148" s="1127"/>
      <c r="D148" s="1472">
        <f t="shared" si="106"/>
        <v>1994</v>
      </c>
      <c r="E148" s="1484">
        <f t="shared" si="104"/>
        <v>20</v>
      </c>
      <c r="F148" s="1488"/>
      <c r="G148" s="1488"/>
      <c r="H148" s="1488"/>
      <c r="I148" s="1488"/>
      <c r="J148" s="1486">
        <f t="shared" ref="J148:AI148" si="108">+J116/$E148</f>
        <v>3.8787888334995011</v>
      </c>
      <c r="K148" s="1486">
        <f t="shared" si="108"/>
        <v>3.8787888334995011</v>
      </c>
      <c r="L148" s="1486">
        <f t="shared" si="108"/>
        <v>3.8787888334995011</v>
      </c>
      <c r="M148" s="1486">
        <f t="shared" si="108"/>
        <v>3.8787888334995011</v>
      </c>
      <c r="N148" s="1486">
        <f t="shared" si="108"/>
        <v>3.8787888334995011</v>
      </c>
      <c r="O148" s="1486">
        <f t="shared" si="108"/>
        <v>3.8787888334995011</v>
      </c>
      <c r="P148" s="1486">
        <f t="shared" si="108"/>
        <v>3.8787888334995011</v>
      </c>
      <c r="Q148" s="1486">
        <f t="shared" si="108"/>
        <v>3.8787888334995011</v>
      </c>
      <c r="R148" s="1486">
        <f t="shared" si="108"/>
        <v>3.8787888334995011</v>
      </c>
      <c r="S148" s="1486">
        <f t="shared" si="108"/>
        <v>3.8787888334995011</v>
      </c>
      <c r="T148" s="1486">
        <f t="shared" si="108"/>
        <v>3.8787888334995011</v>
      </c>
      <c r="U148" s="1486">
        <f t="shared" si="108"/>
        <v>3.8787888334995011</v>
      </c>
      <c r="V148" s="1486">
        <f t="shared" si="108"/>
        <v>3.8787888334995011</v>
      </c>
      <c r="W148" s="1486">
        <f t="shared" si="108"/>
        <v>3.8787888334995011</v>
      </c>
      <c r="X148" s="1486">
        <f t="shared" si="108"/>
        <v>3.8787888334995011</v>
      </c>
      <c r="Y148" s="1486">
        <f t="shared" si="108"/>
        <v>3.8787888334995011</v>
      </c>
      <c r="Z148" s="1486">
        <f t="shared" si="108"/>
        <v>3.8787888334995011</v>
      </c>
      <c r="AA148" s="1486">
        <f t="shared" si="108"/>
        <v>3.8787888334995011</v>
      </c>
      <c r="AB148" s="1486">
        <f t="shared" si="108"/>
        <v>3.8787888334995011</v>
      </c>
      <c r="AC148" s="1486">
        <f t="shared" si="108"/>
        <v>0</v>
      </c>
      <c r="AD148" s="1486">
        <f t="shared" si="108"/>
        <v>0</v>
      </c>
      <c r="AE148" s="1486">
        <f t="shared" si="108"/>
        <v>0</v>
      </c>
      <c r="AF148" s="1486">
        <f t="shared" si="108"/>
        <v>0</v>
      </c>
      <c r="AG148" s="1486">
        <f t="shared" si="108"/>
        <v>0</v>
      </c>
      <c r="AH148" s="1486">
        <f t="shared" si="108"/>
        <v>0</v>
      </c>
      <c r="AI148" s="1486">
        <f t="shared" si="108"/>
        <v>0</v>
      </c>
      <c r="AJ148" s="1490"/>
    </row>
    <row r="149" spans="2:36" ht="15" hidden="1">
      <c r="B149" s="1592"/>
      <c r="C149" s="1127"/>
      <c r="D149" s="1472">
        <f t="shared" si="106"/>
        <v>1995</v>
      </c>
      <c r="E149" s="1484">
        <f t="shared" si="104"/>
        <v>20</v>
      </c>
      <c r="F149" s="1488"/>
      <c r="G149" s="1488"/>
      <c r="H149" s="1488"/>
      <c r="I149" s="1488"/>
      <c r="J149" s="1488"/>
      <c r="K149" s="1486">
        <f t="shared" ref="K149:AI149" si="109">+K117/$E149</f>
        <v>4.3929798604187429</v>
      </c>
      <c r="L149" s="1486">
        <f t="shared" si="109"/>
        <v>4.3929798604187429</v>
      </c>
      <c r="M149" s="1486">
        <f t="shared" si="109"/>
        <v>4.3929798604187429</v>
      </c>
      <c r="N149" s="1486">
        <f t="shared" si="109"/>
        <v>4.3929798604187429</v>
      </c>
      <c r="O149" s="1486">
        <f t="shared" si="109"/>
        <v>4.3929798604187429</v>
      </c>
      <c r="P149" s="1486">
        <f t="shared" si="109"/>
        <v>4.3929798604187429</v>
      </c>
      <c r="Q149" s="1486">
        <f t="shared" si="109"/>
        <v>4.3929798604187429</v>
      </c>
      <c r="R149" s="1486">
        <f t="shared" si="109"/>
        <v>4.3929798604187429</v>
      </c>
      <c r="S149" s="1486">
        <f t="shared" si="109"/>
        <v>4.3929798604187429</v>
      </c>
      <c r="T149" s="1486">
        <f t="shared" si="109"/>
        <v>4.3929798604187429</v>
      </c>
      <c r="U149" s="1486">
        <f t="shared" si="109"/>
        <v>4.3929798604187429</v>
      </c>
      <c r="V149" s="1486">
        <f t="shared" si="109"/>
        <v>4.3929798604187429</v>
      </c>
      <c r="W149" s="1486">
        <f t="shared" si="109"/>
        <v>4.3929798604187429</v>
      </c>
      <c r="X149" s="1486">
        <f t="shared" si="109"/>
        <v>4.3929798604187429</v>
      </c>
      <c r="Y149" s="1486">
        <f t="shared" si="109"/>
        <v>4.3929798604187429</v>
      </c>
      <c r="Z149" s="1486">
        <f t="shared" si="109"/>
        <v>4.3929798604187429</v>
      </c>
      <c r="AA149" s="1486">
        <f t="shared" si="109"/>
        <v>4.3929798604187429</v>
      </c>
      <c r="AB149" s="1486">
        <f t="shared" si="109"/>
        <v>4.3929798604187429</v>
      </c>
      <c r="AC149" s="1486">
        <f t="shared" si="109"/>
        <v>4.3929798604187429</v>
      </c>
      <c r="AD149" s="1486">
        <f t="shared" si="109"/>
        <v>0</v>
      </c>
      <c r="AE149" s="1486">
        <f t="shared" si="109"/>
        <v>0</v>
      </c>
      <c r="AF149" s="1486">
        <f t="shared" si="109"/>
        <v>0</v>
      </c>
      <c r="AG149" s="1486">
        <f t="shared" si="109"/>
        <v>0</v>
      </c>
      <c r="AH149" s="1486">
        <f t="shared" si="109"/>
        <v>0</v>
      </c>
      <c r="AI149" s="1486">
        <f t="shared" si="109"/>
        <v>0</v>
      </c>
      <c r="AJ149" s="1490"/>
    </row>
    <row r="150" spans="2:36" ht="15" hidden="1">
      <c r="B150" s="1592"/>
      <c r="C150" s="1127"/>
      <c r="D150" s="1472">
        <f t="shared" si="106"/>
        <v>1996</v>
      </c>
      <c r="E150" s="1484">
        <f t="shared" si="104"/>
        <v>20</v>
      </c>
      <c r="F150" s="1488"/>
      <c r="G150" s="1488"/>
      <c r="H150" s="1488"/>
      <c r="I150" s="1488"/>
      <c r="J150" s="1488"/>
      <c r="K150" s="1488"/>
      <c r="L150" s="1486">
        <f t="shared" ref="L150:AI150" si="110">+L118/$E150</f>
        <v>3.9011449651046846</v>
      </c>
      <c r="M150" s="1486">
        <f t="shared" si="110"/>
        <v>3.9011449651046846</v>
      </c>
      <c r="N150" s="1486">
        <f t="shared" si="110"/>
        <v>3.9011449651046846</v>
      </c>
      <c r="O150" s="1486">
        <f t="shared" si="110"/>
        <v>3.9011449651046846</v>
      </c>
      <c r="P150" s="1486">
        <f t="shared" si="110"/>
        <v>3.9011449651046846</v>
      </c>
      <c r="Q150" s="1486">
        <f t="shared" si="110"/>
        <v>3.9011449651046846</v>
      </c>
      <c r="R150" s="1486">
        <f t="shared" si="110"/>
        <v>3.9011449651046846</v>
      </c>
      <c r="S150" s="1486">
        <f t="shared" si="110"/>
        <v>3.9011449651046846</v>
      </c>
      <c r="T150" s="1486">
        <f t="shared" si="110"/>
        <v>3.9011449651046846</v>
      </c>
      <c r="U150" s="1486">
        <f t="shared" si="110"/>
        <v>3.9011449651046846</v>
      </c>
      <c r="V150" s="1486">
        <f t="shared" si="110"/>
        <v>3.9011449651046846</v>
      </c>
      <c r="W150" s="1486">
        <f t="shared" si="110"/>
        <v>3.9011449651046846</v>
      </c>
      <c r="X150" s="1486">
        <f t="shared" si="110"/>
        <v>3.9011449651046846</v>
      </c>
      <c r="Y150" s="1486">
        <f t="shared" si="110"/>
        <v>3.9011449651046846</v>
      </c>
      <c r="Z150" s="1486">
        <f t="shared" si="110"/>
        <v>3.9011449651046846</v>
      </c>
      <c r="AA150" s="1486">
        <f t="shared" si="110"/>
        <v>3.9011449651046846</v>
      </c>
      <c r="AB150" s="1486">
        <f t="shared" si="110"/>
        <v>3.9011449651046846</v>
      </c>
      <c r="AC150" s="1486">
        <f t="shared" si="110"/>
        <v>3.9011449651046846</v>
      </c>
      <c r="AD150" s="1486">
        <f t="shared" si="110"/>
        <v>3.9011449651046846</v>
      </c>
      <c r="AE150" s="1486">
        <f t="shared" si="110"/>
        <v>0</v>
      </c>
      <c r="AF150" s="1486">
        <f t="shared" si="110"/>
        <v>0</v>
      </c>
      <c r="AG150" s="1486">
        <f t="shared" si="110"/>
        <v>0</v>
      </c>
      <c r="AH150" s="1486">
        <f t="shared" si="110"/>
        <v>0</v>
      </c>
      <c r="AI150" s="1486">
        <f t="shared" si="110"/>
        <v>0</v>
      </c>
      <c r="AJ150" s="1490"/>
    </row>
    <row r="151" spans="2:36" ht="15" hidden="1">
      <c r="B151" s="1592"/>
      <c r="C151" s="1127"/>
      <c r="D151" s="1472">
        <f t="shared" si="106"/>
        <v>1997</v>
      </c>
      <c r="E151" s="1484">
        <f t="shared" si="104"/>
        <v>20</v>
      </c>
      <c r="F151" s="1488"/>
      <c r="G151" s="1488"/>
      <c r="H151" s="1488"/>
      <c r="I151" s="1488"/>
      <c r="J151" s="1488"/>
      <c r="K151" s="1488"/>
      <c r="L151" s="1488"/>
      <c r="M151" s="1486">
        <f t="shared" ref="M151:AI151" si="111">+M119/$E151</f>
        <v>4.5047605184446642</v>
      </c>
      <c r="N151" s="1486">
        <f t="shared" si="111"/>
        <v>4.5047605184446642</v>
      </c>
      <c r="O151" s="1486">
        <f t="shared" si="111"/>
        <v>4.5047605184446642</v>
      </c>
      <c r="P151" s="1486">
        <f t="shared" si="111"/>
        <v>4.5047605184446642</v>
      </c>
      <c r="Q151" s="1486">
        <f t="shared" si="111"/>
        <v>4.5047605184446642</v>
      </c>
      <c r="R151" s="1486">
        <f t="shared" si="111"/>
        <v>4.5047605184446642</v>
      </c>
      <c r="S151" s="1486">
        <f t="shared" si="111"/>
        <v>4.5047605184446642</v>
      </c>
      <c r="T151" s="1486">
        <f t="shared" si="111"/>
        <v>4.5047605184446642</v>
      </c>
      <c r="U151" s="1486">
        <f t="shared" si="111"/>
        <v>4.5047605184446642</v>
      </c>
      <c r="V151" s="1486">
        <f t="shared" si="111"/>
        <v>4.5047605184446642</v>
      </c>
      <c r="W151" s="1486">
        <f t="shared" si="111"/>
        <v>4.5047605184446642</v>
      </c>
      <c r="X151" s="1486">
        <f t="shared" si="111"/>
        <v>4.5047605184446642</v>
      </c>
      <c r="Y151" s="1486">
        <f t="shared" si="111"/>
        <v>4.5047605184446642</v>
      </c>
      <c r="Z151" s="1486">
        <f t="shared" si="111"/>
        <v>4.5047605184446642</v>
      </c>
      <c r="AA151" s="1486">
        <f t="shared" si="111"/>
        <v>4.5047605184446642</v>
      </c>
      <c r="AB151" s="1486">
        <f t="shared" si="111"/>
        <v>4.5047605184446642</v>
      </c>
      <c r="AC151" s="1486">
        <f t="shared" si="111"/>
        <v>4.5047605184446642</v>
      </c>
      <c r="AD151" s="1486">
        <f t="shared" si="111"/>
        <v>4.5047605184446642</v>
      </c>
      <c r="AE151" s="1486">
        <f t="shared" si="111"/>
        <v>4.5047605184446642</v>
      </c>
      <c r="AF151" s="1486">
        <f t="shared" si="111"/>
        <v>0</v>
      </c>
      <c r="AG151" s="1486">
        <f t="shared" si="111"/>
        <v>0</v>
      </c>
      <c r="AH151" s="1486">
        <f t="shared" si="111"/>
        <v>0</v>
      </c>
      <c r="AI151" s="1486">
        <f t="shared" si="111"/>
        <v>0</v>
      </c>
      <c r="AJ151" s="1490"/>
    </row>
    <row r="152" spans="2:36" ht="15" hidden="1">
      <c r="B152" s="1592"/>
      <c r="C152" s="1127"/>
      <c r="D152" s="1472">
        <f t="shared" si="106"/>
        <v>1998</v>
      </c>
      <c r="E152" s="1484">
        <f t="shared" si="104"/>
        <v>20</v>
      </c>
      <c r="F152" s="1488"/>
      <c r="G152" s="1488"/>
      <c r="H152" s="1488"/>
      <c r="I152" s="1488"/>
      <c r="J152" s="1488"/>
      <c r="K152" s="1488"/>
      <c r="L152" s="1488"/>
      <c r="M152" s="1488"/>
      <c r="N152" s="1486">
        <f t="shared" ref="N152:AI152" si="112">+N120/$E152</f>
        <v>3.8396656031904279</v>
      </c>
      <c r="O152" s="1486">
        <f t="shared" si="112"/>
        <v>3.8396656031904279</v>
      </c>
      <c r="P152" s="1486">
        <f t="shared" si="112"/>
        <v>3.8396656031904279</v>
      </c>
      <c r="Q152" s="1486">
        <f t="shared" si="112"/>
        <v>3.8396656031904279</v>
      </c>
      <c r="R152" s="1486">
        <f t="shared" si="112"/>
        <v>3.8396656031904279</v>
      </c>
      <c r="S152" s="1486">
        <f t="shared" si="112"/>
        <v>3.8396656031904279</v>
      </c>
      <c r="T152" s="1486">
        <f t="shared" si="112"/>
        <v>3.8396656031904279</v>
      </c>
      <c r="U152" s="1486">
        <f t="shared" si="112"/>
        <v>3.8396656031904279</v>
      </c>
      <c r="V152" s="1486">
        <f t="shared" si="112"/>
        <v>3.8396656031904279</v>
      </c>
      <c r="W152" s="1486">
        <f t="shared" si="112"/>
        <v>3.8396656031904279</v>
      </c>
      <c r="X152" s="1486">
        <f t="shared" si="112"/>
        <v>3.8396656031904279</v>
      </c>
      <c r="Y152" s="1486">
        <f t="shared" si="112"/>
        <v>3.8396656031904279</v>
      </c>
      <c r="Z152" s="1486">
        <f t="shared" si="112"/>
        <v>3.8396656031904279</v>
      </c>
      <c r="AA152" s="1486">
        <f t="shared" si="112"/>
        <v>3.8396656031904279</v>
      </c>
      <c r="AB152" s="1486">
        <f t="shared" si="112"/>
        <v>3.8396656031904279</v>
      </c>
      <c r="AC152" s="1486">
        <f t="shared" si="112"/>
        <v>3.8396656031904279</v>
      </c>
      <c r="AD152" s="1486">
        <f t="shared" si="112"/>
        <v>3.8396656031904279</v>
      </c>
      <c r="AE152" s="1486">
        <f t="shared" si="112"/>
        <v>3.8396656031904279</v>
      </c>
      <c r="AF152" s="1486">
        <f t="shared" si="112"/>
        <v>3.8396656031904279</v>
      </c>
      <c r="AG152" s="1486">
        <f t="shared" si="112"/>
        <v>0</v>
      </c>
      <c r="AH152" s="1486">
        <f t="shared" si="112"/>
        <v>0</v>
      </c>
      <c r="AI152" s="1486">
        <f t="shared" si="112"/>
        <v>0</v>
      </c>
      <c r="AJ152" s="1490"/>
    </row>
    <row r="153" spans="2:36" ht="15" hidden="1">
      <c r="B153" s="1592"/>
      <c r="C153" s="1127"/>
      <c r="D153" s="1472">
        <f t="shared" si="106"/>
        <v>1999</v>
      </c>
      <c r="E153" s="1484">
        <f t="shared" si="104"/>
        <v>20</v>
      </c>
      <c r="F153" s="1488"/>
      <c r="G153" s="1488"/>
      <c r="H153" s="1488"/>
      <c r="I153" s="1488"/>
      <c r="J153" s="1488"/>
      <c r="K153" s="1488"/>
      <c r="L153" s="1488"/>
      <c r="M153" s="1488"/>
      <c r="N153" s="1488"/>
      <c r="O153" s="1486">
        <f t="shared" ref="O153:AI153" si="113">+O121/$E153</f>
        <v>4.0650679354740218</v>
      </c>
      <c r="P153" s="1486">
        <f t="shared" si="113"/>
        <v>4.0650679354740218</v>
      </c>
      <c r="Q153" s="1486">
        <f t="shared" si="113"/>
        <v>4.0650679354740218</v>
      </c>
      <c r="R153" s="1486">
        <f t="shared" si="113"/>
        <v>4.0650679354740218</v>
      </c>
      <c r="S153" s="1486">
        <f t="shared" si="113"/>
        <v>4.0650679354740218</v>
      </c>
      <c r="T153" s="1486">
        <f t="shared" si="113"/>
        <v>4.0650679354740218</v>
      </c>
      <c r="U153" s="1486">
        <f t="shared" si="113"/>
        <v>4.0650679354740218</v>
      </c>
      <c r="V153" s="1486">
        <f t="shared" si="113"/>
        <v>4.0650679354740218</v>
      </c>
      <c r="W153" s="1486">
        <f t="shared" si="113"/>
        <v>4.0650679354740218</v>
      </c>
      <c r="X153" s="1486">
        <f t="shared" si="113"/>
        <v>4.0650679354740218</v>
      </c>
      <c r="Y153" s="1486">
        <f t="shared" si="113"/>
        <v>4.0650679354740218</v>
      </c>
      <c r="Z153" s="1486">
        <f t="shared" si="113"/>
        <v>4.0650679354740218</v>
      </c>
      <c r="AA153" s="1486">
        <f t="shared" si="113"/>
        <v>4.0650679354740218</v>
      </c>
      <c r="AB153" s="1486">
        <f t="shared" si="113"/>
        <v>4.0650679354740218</v>
      </c>
      <c r="AC153" s="1486">
        <f t="shared" si="113"/>
        <v>4.0650679354740218</v>
      </c>
      <c r="AD153" s="1486">
        <f t="shared" si="113"/>
        <v>4.0650679354740218</v>
      </c>
      <c r="AE153" s="1486">
        <f t="shared" si="113"/>
        <v>4.0650679354740218</v>
      </c>
      <c r="AF153" s="1486">
        <f t="shared" si="113"/>
        <v>4.0650679354740218</v>
      </c>
      <c r="AG153" s="1486">
        <f t="shared" si="113"/>
        <v>4.0650679354740218</v>
      </c>
      <c r="AH153" s="1486">
        <f t="shared" si="113"/>
        <v>0</v>
      </c>
      <c r="AI153" s="1486">
        <f t="shared" si="113"/>
        <v>0</v>
      </c>
      <c r="AJ153" s="1490"/>
    </row>
    <row r="154" spans="2:36" ht="15" hidden="1">
      <c r="B154" s="1592"/>
      <c r="C154" s="1127"/>
      <c r="D154" s="1472">
        <f t="shared" si="106"/>
        <v>2000</v>
      </c>
      <c r="E154" s="1484">
        <f t="shared" si="104"/>
        <v>20</v>
      </c>
      <c r="F154" s="1488"/>
      <c r="G154" s="1488"/>
      <c r="H154" s="1488"/>
      <c r="I154" s="1488"/>
      <c r="J154" s="1488"/>
      <c r="K154" s="1488"/>
      <c r="L154" s="1488"/>
      <c r="M154" s="1488"/>
      <c r="N154" s="1488"/>
      <c r="O154" s="1488"/>
      <c r="P154" s="1486">
        <f t="shared" ref="P154:AI154" si="114">+P122/$E154</f>
        <v>3.6399999999999997</v>
      </c>
      <c r="Q154" s="1486">
        <f t="shared" si="114"/>
        <v>3.6399999999999997</v>
      </c>
      <c r="R154" s="1486">
        <f t="shared" si="114"/>
        <v>3.6399999999999997</v>
      </c>
      <c r="S154" s="1486">
        <f t="shared" si="114"/>
        <v>3.6399999999999997</v>
      </c>
      <c r="T154" s="1486">
        <f t="shared" si="114"/>
        <v>3.6399999999999997</v>
      </c>
      <c r="U154" s="1486">
        <f t="shared" si="114"/>
        <v>3.6399999999999997</v>
      </c>
      <c r="V154" s="1486">
        <f t="shared" si="114"/>
        <v>3.6399999999999997</v>
      </c>
      <c r="W154" s="1486">
        <f t="shared" si="114"/>
        <v>3.6399999999999997</v>
      </c>
      <c r="X154" s="1486">
        <f t="shared" si="114"/>
        <v>3.6399999999999997</v>
      </c>
      <c r="Y154" s="1486">
        <f t="shared" si="114"/>
        <v>3.6399999999999997</v>
      </c>
      <c r="Z154" s="1486">
        <f t="shared" si="114"/>
        <v>3.6399999999999997</v>
      </c>
      <c r="AA154" s="1486">
        <f t="shared" si="114"/>
        <v>3.6399999999999997</v>
      </c>
      <c r="AB154" s="1486">
        <f t="shared" si="114"/>
        <v>3.6399999999999997</v>
      </c>
      <c r="AC154" s="1486">
        <f t="shared" si="114"/>
        <v>3.6399999999999997</v>
      </c>
      <c r="AD154" s="1486">
        <f t="shared" si="114"/>
        <v>3.6399999999999997</v>
      </c>
      <c r="AE154" s="1486">
        <f t="shared" si="114"/>
        <v>3.6399999999999997</v>
      </c>
      <c r="AF154" s="1486">
        <f t="shared" si="114"/>
        <v>3.6399999999999997</v>
      </c>
      <c r="AG154" s="1486">
        <f t="shared" si="114"/>
        <v>3.6399999999999997</v>
      </c>
      <c r="AH154" s="1486">
        <f t="shared" si="114"/>
        <v>3.6399999999999997</v>
      </c>
      <c r="AI154" s="1486">
        <f t="shared" si="114"/>
        <v>0</v>
      </c>
      <c r="AJ154" s="1490"/>
    </row>
    <row r="155" spans="2:36" ht="15" hidden="1">
      <c r="B155" s="1592"/>
      <c r="C155" s="1127"/>
      <c r="D155" s="1472">
        <f t="shared" si="106"/>
        <v>2001</v>
      </c>
      <c r="E155" s="1484">
        <f t="shared" si="104"/>
        <v>20</v>
      </c>
      <c r="F155" s="1488"/>
      <c r="G155" s="1488"/>
      <c r="H155" s="1488"/>
      <c r="I155" s="1488"/>
      <c r="J155" s="1488"/>
      <c r="K155" s="1488"/>
      <c r="L155" s="1488"/>
      <c r="M155" s="1488"/>
      <c r="N155" s="1488"/>
      <c r="O155" s="1488"/>
      <c r="P155" s="1488"/>
      <c r="Q155" s="1486">
        <f t="shared" ref="Q155:AI155" si="115">+Q123/$E155</f>
        <v>3.69</v>
      </c>
      <c r="R155" s="1486">
        <f t="shared" si="115"/>
        <v>3.69</v>
      </c>
      <c r="S155" s="1486">
        <f t="shared" si="115"/>
        <v>3.69</v>
      </c>
      <c r="T155" s="1486">
        <f t="shared" si="115"/>
        <v>3.69</v>
      </c>
      <c r="U155" s="1486">
        <f t="shared" si="115"/>
        <v>3.69</v>
      </c>
      <c r="V155" s="1486">
        <f t="shared" si="115"/>
        <v>3.69</v>
      </c>
      <c r="W155" s="1486">
        <f t="shared" si="115"/>
        <v>3.69</v>
      </c>
      <c r="X155" s="1486">
        <f t="shared" si="115"/>
        <v>3.69</v>
      </c>
      <c r="Y155" s="1486">
        <f t="shared" si="115"/>
        <v>3.69</v>
      </c>
      <c r="Z155" s="1486">
        <f t="shared" si="115"/>
        <v>3.69</v>
      </c>
      <c r="AA155" s="1486">
        <f t="shared" si="115"/>
        <v>3.69</v>
      </c>
      <c r="AB155" s="1486">
        <f t="shared" si="115"/>
        <v>3.69</v>
      </c>
      <c r="AC155" s="1486">
        <f t="shared" si="115"/>
        <v>3.69</v>
      </c>
      <c r="AD155" s="1486">
        <f t="shared" si="115"/>
        <v>3.69</v>
      </c>
      <c r="AE155" s="1486">
        <f t="shared" si="115"/>
        <v>3.69</v>
      </c>
      <c r="AF155" s="1486">
        <f t="shared" si="115"/>
        <v>3.69</v>
      </c>
      <c r="AG155" s="1486">
        <f t="shared" si="115"/>
        <v>3.69</v>
      </c>
      <c r="AH155" s="1486">
        <f t="shared" si="115"/>
        <v>3.69</v>
      </c>
      <c r="AI155" s="1486">
        <f t="shared" si="115"/>
        <v>3.69</v>
      </c>
      <c r="AJ155" s="1490"/>
    </row>
    <row r="156" spans="2:36" ht="15" hidden="1">
      <c r="B156" s="1592"/>
      <c r="C156" s="1127"/>
      <c r="D156" s="1472">
        <f t="shared" si="106"/>
        <v>2002</v>
      </c>
      <c r="E156" s="1484">
        <f t="shared" si="104"/>
        <v>20</v>
      </c>
      <c r="F156" s="1488"/>
      <c r="G156" s="1488"/>
      <c r="H156" s="1488"/>
      <c r="I156" s="1488"/>
      <c r="J156" s="1488"/>
      <c r="K156" s="1488"/>
      <c r="L156" s="1488"/>
      <c r="M156" s="1488"/>
      <c r="N156" s="1488"/>
      <c r="O156" s="1488"/>
      <c r="P156" s="1488"/>
      <c r="Q156" s="1488"/>
      <c r="R156" s="1486">
        <f t="shared" ref="R156:AI156" si="116">+R124/$E156</f>
        <v>4.46</v>
      </c>
      <c r="S156" s="1486">
        <f t="shared" si="116"/>
        <v>4.46</v>
      </c>
      <c r="T156" s="1486">
        <f t="shared" si="116"/>
        <v>4.46</v>
      </c>
      <c r="U156" s="1486">
        <f t="shared" si="116"/>
        <v>4.46</v>
      </c>
      <c r="V156" s="1486">
        <f t="shared" si="116"/>
        <v>4.46</v>
      </c>
      <c r="W156" s="1486">
        <f t="shared" si="116"/>
        <v>4.46</v>
      </c>
      <c r="X156" s="1486">
        <f t="shared" si="116"/>
        <v>4.46</v>
      </c>
      <c r="Y156" s="1486">
        <f t="shared" si="116"/>
        <v>4.46</v>
      </c>
      <c r="Z156" s="1486">
        <f t="shared" si="116"/>
        <v>4.46</v>
      </c>
      <c r="AA156" s="1486">
        <f t="shared" si="116"/>
        <v>4.46</v>
      </c>
      <c r="AB156" s="1486">
        <f t="shared" si="116"/>
        <v>4.46</v>
      </c>
      <c r="AC156" s="1486">
        <f t="shared" si="116"/>
        <v>4.46</v>
      </c>
      <c r="AD156" s="1486">
        <f t="shared" si="116"/>
        <v>4.46</v>
      </c>
      <c r="AE156" s="1486">
        <f t="shared" si="116"/>
        <v>4.46</v>
      </c>
      <c r="AF156" s="1486">
        <f t="shared" si="116"/>
        <v>4.46</v>
      </c>
      <c r="AG156" s="1486">
        <f t="shared" si="116"/>
        <v>4.46</v>
      </c>
      <c r="AH156" s="1486">
        <f t="shared" si="116"/>
        <v>4.46</v>
      </c>
      <c r="AI156" s="1486">
        <f t="shared" si="116"/>
        <v>4.46</v>
      </c>
      <c r="AJ156" s="1490"/>
    </row>
    <row r="157" spans="2:36" ht="15" hidden="1">
      <c r="B157" s="1592"/>
      <c r="C157" s="1127"/>
      <c r="D157" s="1472">
        <f t="shared" si="106"/>
        <v>2003</v>
      </c>
      <c r="E157" s="1484">
        <f t="shared" si="104"/>
        <v>20</v>
      </c>
      <c r="F157" s="1488"/>
      <c r="G157" s="1488"/>
      <c r="H157" s="1488"/>
      <c r="I157" s="1488"/>
      <c r="J157" s="1488"/>
      <c r="K157" s="1488"/>
      <c r="L157" s="1488"/>
      <c r="M157" s="1488"/>
      <c r="N157" s="1488"/>
      <c r="O157" s="1488"/>
      <c r="P157" s="1488"/>
      <c r="Q157" s="1488"/>
      <c r="R157" s="1488"/>
      <c r="S157" s="1486">
        <f t="shared" ref="S157:AI157" si="117">+S125/$E157</f>
        <v>4.165</v>
      </c>
      <c r="T157" s="1486">
        <f t="shared" si="117"/>
        <v>4.165</v>
      </c>
      <c r="U157" s="1486">
        <f t="shared" si="117"/>
        <v>4.165</v>
      </c>
      <c r="V157" s="1486">
        <f t="shared" si="117"/>
        <v>4.165</v>
      </c>
      <c r="W157" s="1486">
        <f t="shared" si="117"/>
        <v>4.165</v>
      </c>
      <c r="X157" s="1486">
        <f t="shared" si="117"/>
        <v>4.165</v>
      </c>
      <c r="Y157" s="1486">
        <f t="shared" si="117"/>
        <v>4.165</v>
      </c>
      <c r="Z157" s="1486">
        <f t="shared" si="117"/>
        <v>4.165</v>
      </c>
      <c r="AA157" s="1486">
        <f t="shared" si="117"/>
        <v>4.165</v>
      </c>
      <c r="AB157" s="1486">
        <f t="shared" si="117"/>
        <v>4.165</v>
      </c>
      <c r="AC157" s="1486">
        <f t="shared" si="117"/>
        <v>4.165</v>
      </c>
      <c r="AD157" s="1486">
        <f t="shared" si="117"/>
        <v>4.165</v>
      </c>
      <c r="AE157" s="1486">
        <f t="shared" si="117"/>
        <v>4.165</v>
      </c>
      <c r="AF157" s="1486">
        <f t="shared" si="117"/>
        <v>4.165</v>
      </c>
      <c r="AG157" s="1486">
        <f t="shared" si="117"/>
        <v>4.165</v>
      </c>
      <c r="AH157" s="1486">
        <f t="shared" si="117"/>
        <v>4.165</v>
      </c>
      <c r="AI157" s="1486">
        <f t="shared" si="117"/>
        <v>4.165</v>
      </c>
      <c r="AJ157" s="1490"/>
    </row>
    <row r="158" spans="2:36" ht="15" hidden="1">
      <c r="B158" s="1592"/>
      <c r="C158" s="1127"/>
      <c r="D158" s="1472">
        <f t="shared" si="106"/>
        <v>2004</v>
      </c>
      <c r="E158" s="1484">
        <f t="shared" si="104"/>
        <v>20</v>
      </c>
      <c r="F158" s="1488"/>
      <c r="G158" s="1488"/>
      <c r="H158" s="1488"/>
      <c r="I158" s="1488"/>
      <c r="J158" s="1488"/>
      <c r="K158" s="1488"/>
      <c r="L158" s="1488"/>
      <c r="M158" s="1488"/>
      <c r="N158" s="1488"/>
      <c r="O158" s="1488"/>
      <c r="P158" s="1488"/>
      <c r="Q158" s="1488"/>
      <c r="R158" s="1488"/>
      <c r="S158" s="1488"/>
      <c r="T158" s="1486">
        <f t="shared" ref="T158:AI158" si="118">+T126/$E158</f>
        <v>4.8836023564871898</v>
      </c>
      <c r="U158" s="1486">
        <f t="shared" si="118"/>
        <v>4.8836023564871898</v>
      </c>
      <c r="V158" s="1486">
        <f t="shared" si="118"/>
        <v>4.8836023564871898</v>
      </c>
      <c r="W158" s="1486">
        <f t="shared" si="118"/>
        <v>4.8836023564871898</v>
      </c>
      <c r="X158" s="1486">
        <f t="shared" si="118"/>
        <v>4.8836023564871898</v>
      </c>
      <c r="Y158" s="1486">
        <f t="shared" si="118"/>
        <v>4.8836023564871898</v>
      </c>
      <c r="Z158" s="1486">
        <f t="shared" si="118"/>
        <v>4.8836023564871898</v>
      </c>
      <c r="AA158" s="1486">
        <f t="shared" si="118"/>
        <v>4.8836023564871898</v>
      </c>
      <c r="AB158" s="1486">
        <f t="shared" si="118"/>
        <v>4.8836023564871898</v>
      </c>
      <c r="AC158" s="1486">
        <f t="shared" si="118"/>
        <v>4.8836023564871898</v>
      </c>
      <c r="AD158" s="1486">
        <f t="shared" si="118"/>
        <v>4.8836023564871898</v>
      </c>
      <c r="AE158" s="1486">
        <f t="shared" si="118"/>
        <v>4.8836023564871898</v>
      </c>
      <c r="AF158" s="1486">
        <f t="shared" si="118"/>
        <v>4.8836023564871898</v>
      </c>
      <c r="AG158" s="1486">
        <f t="shared" si="118"/>
        <v>4.8836023564871898</v>
      </c>
      <c r="AH158" s="1486">
        <f t="shared" si="118"/>
        <v>4.8836023564871898</v>
      </c>
      <c r="AI158" s="1486">
        <f t="shared" si="118"/>
        <v>4.8836023564871898</v>
      </c>
      <c r="AJ158" s="1490"/>
    </row>
    <row r="159" spans="2:36" ht="15" hidden="1">
      <c r="B159" s="1592"/>
      <c r="C159" s="1127"/>
      <c r="D159" s="1472">
        <f t="shared" si="106"/>
        <v>2005</v>
      </c>
      <c r="E159" s="1484">
        <f t="shared" si="104"/>
        <v>20</v>
      </c>
      <c r="F159" s="1488"/>
      <c r="G159" s="1488"/>
      <c r="H159" s="1488"/>
      <c r="I159" s="1488"/>
      <c r="J159" s="1488"/>
      <c r="K159" s="1488"/>
      <c r="L159" s="1488"/>
      <c r="M159" s="1488"/>
      <c r="N159" s="1488"/>
      <c r="O159" s="1488"/>
      <c r="P159" s="1488"/>
      <c r="Q159" s="1488"/>
      <c r="R159" s="1488"/>
      <c r="S159" s="1488"/>
      <c r="T159" s="1488"/>
      <c r="U159" s="1486">
        <f t="shared" ref="U159:AI159" si="119">+U127/$E159</f>
        <v>4.1125003731307057</v>
      </c>
      <c r="V159" s="1486">
        <f t="shared" si="119"/>
        <v>4.1125003731307057</v>
      </c>
      <c r="W159" s="1486">
        <f t="shared" si="119"/>
        <v>4.1125003731307057</v>
      </c>
      <c r="X159" s="1486">
        <f t="shared" si="119"/>
        <v>4.1125003731307057</v>
      </c>
      <c r="Y159" s="1486">
        <f t="shared" si="119"/>
        <v>4.1125003731307057</v>
      </c>
      <c r="Z159" s="1486">
        <f t="shared" si="119"/>
        <v>4.1125003731307057</v>
      </c>
      <c r="AA159" s="1486">
        <f t="shared" si="119"/>
        <v>4.1125003731307057</v>
      </c>
      <c r="AB159" s="1486">
        <f t="shared" si="119"/>
        <v>4.1125003731307057</v>
      </c>
      <c r="AC159" s="1486">
        <f t="shared" si="119"/>
        <v>4.1125003731307057</v>
      </c>
      <c r="AD159" s="1486">
        <f t="shared" si="119"/>
        <v>4.1125003731307057</v>
      </c>
      <c r="AE159" s="1486">
        <f t="shared" si="119"/>
        <v>4.1125003731307057</v>
      </c>
      <c r="AF159" s="1486">
        <f t="shared" si="119"/>
        <v>4.1125003731307057</v>
      </c>
      <c r="AG159" s="1486">
        <f t="shared" si="119"/>
        <v>4.1125003731307057</v>
      </c>
      <c r="AH159" s="1486">
        <f t="shared" si="119"/>
        <v>4.1125003731307057</v>
      </c>
      <c r="AI159" s="1486">
        <f t="shared" si="119"/>
        <v>4.1125003731307057</v>
      </c>
      <c r="AJ159" s="1490"/>
    </row>
    <row r="160" spans="2:36" ht="15" hidden="1">
      <c r="B160" s="1592"/>
      <c r="C160" s="1127"/>
      <c r="D160" s="1472">
        <f t="shared" si="106"/>
        <v>2006</v>
      </c>
      <c r="E160" s="1484">
        <f t="shared" si="104"/>
        <v>20</v>
      </c>
      <c r="F160" s="1488"/>
      <c r="G160" s="1488"/>
      <c r="H160" s="1488"/>
      <c r="I160" s="1488"/>
      <c r="J160" s="1488"/>
      <c r="K160" s="1488"/>
      <c r="L160" s="1488"/>
      <c r="M160" s="1488"/>
      <c r="N160" s="1488"/>
      <c r="O160" s="1488"/>
      <c r="P160" s="1488"/>
      <c r="Q160" s="1488"/>
      <c r="R160" s="1488"/>
      <c r="S160" s="1488"/>
      <c r="T160" s="1488"/>
      <c r="U160" s="1488"/>
      <c r="V160" s="1485">
        <f t="shared" ref="V160:AI160" si="120">+V128/$E160</f>
        <v>6.3199999999999994</v>
      </c>
      <c r="W160" s="1485">
        <f t="shared" si="120"/>
        <v>6.3199999999999994</v>
      </c>
      <c r="X160" s="1485">
        <f t="shared" si="120"/>
        <v>6.3199999999999994</v>
      </c>
      <c r="Y160" s="1485">
        <f t="shared" si="120"/>
        <v>6.3199999999999994</v>
      </c>
      <c r="Z160" s="1485">
        <f t="shared" si="120"/>
        <v>6.3199999999999994</v>
      </c>
      <c r="AA160" s="1485">
        <f t="shared" si="120"/>
        <v>6.3199999999999994</v>
      </c>
      <c r="AB160" s="1485">
        <f t="shared" si="120"/>
        <v>6.3199999999999994</v>
      </c>
      <c r="AC160" s="1485">
        <f t="shared" si="120"/>
        <v>6.3199999999999994</v>
      </c>
      <c r="AD160" s="1485">
        <f t="shared" si="120"/>
        <v>6.3199999999999994</v>
      </c>
      <c r="AE160" s="1485">
        <f t="shared" si="120"/>
        <v>6.3199999999999994</v>
      </c>
      <c r="AF160" s="1485">
        <f t="shared" si="120"/>
        <v>6.3199999999999994</v>
      </c>
      <c r="AG160" s="1485">
        <f t="shared" si="120"/>
        <v>6.3199999999999994</v>
      </c>
      <c r="AH160" s="1485">
        <f t="shared" si="120"/>
        <v>6.3199999999999994</v>
      </c>
      <c r="AI160" s="1485">
        <f t="shared" si="120"/>
        <v>6.3199999999999994</v>
      </c>
      <c r="AJ160" s="1490"/>
    </row>
    <row r="161" spans="2:36" ht="15" hidden="1">
      <c r="B161" s="1592"/>
      <c r="C161" s="1127"/>
      <c r="D161" s="1472">
        <f t="shared" si="106"/>
        <v>2007</v>
      </c>
      <c r="E161" s="1484">
        <f t="shared" si="104"/>
        <v>20</v>
      </c>
      <c r="F161" s="1488"/>
      <c r="G161" s="1488"/>
      <c r="H161" s="1488"/>
      <c r="I161" s="1488"/>
      <c r="J161" s="1488"/>
      <c r="K161" s="1488"/>
      <c r="L161" s="1488"/>
      <c r="M161" s="1488"/>
      <c r="N161" s="1488"/>
      <c r="O161" s="1488"/>
      <c r="P161" s="1488"/>
      <c r="Q161" s="1488"/>
      <c r="R161" s="1488"/>
      <c r="S161" s="1488"/>
      <c r="T161" s="1488"/>
      <c r="U161" s="1488"/>
      <c r="V161" s="1488"/>
      <c r="W161" s="1485">
        <f t="shared" ref="W161:AI161" si="121">+W129/$E161</f>
        <v>5.99</v>
      </c>
      <c r="X161" s="1485">
        <f t="shared" si="121"/>
        <v>5.99</v>
      </c>
      <c r="Y161" s="1485">
        <f t="shared" si="121"/>
        <v>5.99</v>
      </c>
      <c r="Z161" s="1485">
        <f t="shared" si="121"/>
        <v>5.99</v>
      </c>
      <c r="AA161" s="1485">
        <f t="shared" si="121"/>
        <v>5.99</v>
      </c>
      <c r="AB161" s="1485">
        <f t="shared" si="121"/>
        <v>5.99</v>
      </c>
      <c r="AC161" s="1485">
        <f t="shared" si="121"/>
        <v>5.99</v>
      </c>
      <c r="AD161" s="1485">
        <f t="shared" si="121"/>
        <v>5.99</v>
      </c>
      <c r="AE161" s="1485">
        <f t="shared" si="121"/>
        <v>5.99</v>
      </c>
      <c r="AF161" s="1485">
        <f t="shared" si="121"/>
        <v>5.99</v>
      </c>
      <c r="AG161" s="1485">
        <f t="shared" si="121"/>
        <v>5.99</v>
      </c>
      <c r="AH161" s="1485">
        <f t="shared" si="121"/>
        <v>5.99</v>
      </c>
      <c r="AI161" s="1485">
        <f t="shared" si="121"/>
        <v>5.99</v>
      </c>
      <c r="AJ161" s="1490"/>
    </row>
    <row r="162" spans="2:36" ht="15" hidden="1">
      <c r="B162" s="1592"/>
      <c r="C162" s="1127"/>
      <c r="D162" s="1472">
        <f t="shared" si="106"/>
        <v>2008</v>
      </c>
      <c r="E162" s="1484">
        <f t="shared" si="104"/>
        <v>20</v>
      </c>
      <c r="F162" s="1488"/>
      <c r="G162" s="1488"/>
      <c r="H162" s="1488"/>
      <c r="I162" s="1488"/>
      <c r="J162" s="1488"/>
      <c r="K162" s="1488"/>
      <c r="L162" s="1488"/>
      <c r="M162" s="1488"/>
      <c r="N162" s="1488"/>
      <c r="O162" s="1488"/>
      <c r="P162" s="1488"/>
      <c r="Q162" s="1488"/>
      <c r="R162" s="1488"/>
      <c r="S162" s="1488"/>
      <c r="T162" s="1488"/>
      <c r="U162" s="1488"/>
      <c r="V162" s="1488"/>
      <c r="W162" s="1488"/>
      <c r="X162" s="1488">
        <f t="shared" ref="X162:AI162" si="122">+X130/$E162</f>
        <v>6.2450000000000001</v>
      </c>
      <c r="Y162" s="1488">
        <f t="shared" si="122"/>
        <v>6.2450000000000001</v>
      </c>
      <c r="Z162" s="1488">
        <f t="shared" si="122"/>
        <v>6.2450000000000001</v>
      </c>
      <c r="AA162" s="1488">
        <f t="shared" si="122"/>
        <v>6.2450000000000001</v>
      </c>
      <c r="AB162" s="1488">
        <f t="shared" si="122"/>
        <v>6.2450000000000001</v>
      </c>
      <c r="AC162" s="1488">
        <f t="shared" si="122"/>
        <v>6.2450000000000001</v>
      </c>
      <c r="AD162" s="1488">
        <f t="shared" si="122"/>
        <v>6.2450000000000001</v>
      </c>
      <c r="AE162" s="1488">
        <f t="shared" si="122"/>
        <v>6.2450000000000001</v>
      </c>
      <c r="AF162" s="1488">
        <f t="shared" si="122"/>
        <v>6.2450000000000001</v>
      </c>
      <c r="AG162" s="1488">
        <f t="shared" si="122"/>
        <v>6.2450000000000001</v>
      </c>
      <c r="AH162" s="1488">
        <f t="shared" si="122"/>
        <v>6.2450000000000001</v>
      </c>
      <c r="AI162" s="1488">
        <f t="shared" si="122"/>
        <v>6.2450000000000001</v>
      </c>
      <c r="AJ162" s="1490"/>
    </row>
    <row r="163" spans="2:36" ht="15" hidden="1">
      <c r="B163" s="1592"/>
      <c r="C163" s="1127"/>
      <c r="D163" s="1472">
        <f t="shared" si="106"/>
        <v>2009</v>
      </c>
      <c r="E163" s="1484">
        <f t="shared" si="104"/>
        <v>20</v>
      </c>
      <c r="F163" s="1488"/>
      <c r="G163" s="1488"/>
      <c r="H163" s="1488"/>
      <c r="I163" s="1488"/>
      <c r="J163" s="1488"/>
      <c r="K163" s="1488"/>
      <c r="L163" s="1488"/>
      <c r="M163" s="1488"/>
      <c r="N163" s="1488"/>
      <c r="O163" s="1488"/>
      <c r="P163" s="1488"/>
      <c r="Q163" s="1488"/>
      <c r="R163" s="1488"/>
      <c r="S163" s="1488"/>
      <c r="T163" s="1488"/>
      <c r="U163" s="1488"/>
      <c r="V163" s="1488"/>
      <c r="W163" s="1488"/>
      <c r="X163" s="1488"/>
      <c r="Y163" s="1488">
        <f t="shared" ref="Y163:AI163" si="123">+Y131/$E163</f>
        <v>6.8516299992240253</v>
      </c>
      <c r="Z163" s="1488">
        <f t="shared" si="123"/>
        <v>6.8516299992240253</v>
      </c>
      <c r="AA163" s="1488">
        <f t="shared" si="123"/>
        <v>6.8516299992240253</v>
      </c>
      <c r="AB163" s="1488">
        <f t="shared" si="123"/>
        <v>6.8516299992240253</v>
      </c>
      <c r="AC163" s="1488">
        <f t="shared" si="123"/>
        <v>6.8516299992240253</v>
      </c>
      <c r="AD163" s="1488">
        <f t="shared" si="123"/>
        <v>6.8516299992240253</v>
      </c>
      <c r="AE163" s="1488">
        <f t="shared" si="123"/>
        <v>6.8516299992240253</v>
      </c>
      <c r="AF163" s="1488">
        <f t="shared" si="123"/>
        <v>6.8516299992240253</v>
      </c>
      <c r="AG163" s="1488">
        <f t="shared" si="123"/>
        <v>6.8516299992240253</v>
      </c>
      <c r="AH163" s="1488">
        <f t="shared" si="123"/>
        <v>6.8516299992240253</v>
      </c>
      <c r="AI163" s="1488">
        <f t="shared" si="123"/>
        <v>6.8516299992240253</v>
      </c>
      <c r="AJ163" s="1490"/>
    </row>
    <row r="164" spans="2:36" ht="15" hidden="1">
      <c r="B164" s="1592"/>
      <c r="C164" s="1127"/>
      <c r="D164" s="1472">
        <f t="shared" si="106"/>
        <v>2010</v>
      </c>
      <c r="E164" s="1484">
        <f t="shared" si="104"/>
        <v>20</v>
      </c>
      <c r="F164" s="1488"/>
      <c r="G164" s="1488"/>
      <c r="H164" s="1488"/>
      <c r="I164" s="1488"/>
      <c r="J164" s="1488"/>
      <c r="K164" s="1488"/>
      <c r="L164" s="1488"/>
      <c r="M164" s="1488"/>
      <c r="N164" s="1488"/>
      <c r="O164" s="1488"/>
      <c r="P164" s="1488"/>
      <c r="Q164" s="1488"/>
      <c r="R164" s="1488"/>
      <c r="S164" s="1488"/>
      <c r="T164" s="1488"/>
      <c r="U164" s="1488"/>
      <c r="V164" s="1488"/>
      <c r="W164" s="1488"/>
      <c r="X164" s="1488"/>
      <c r="Y164" s="1488"/>
      <c r="Z164" s="1488">
        <f t="shared" ref="Z164:AI164" si="124">+Z132/$E164</f>
        <v>2.879543488336166E-2</v>
      </c>
      <c r="AA164" s="1488">
        <f t="shared" si="124"/>
        <v>2.879543488336166E-2</v>
      </c>
      <c r="AB164" s="1488">
        <f t="shared" si="124"/>
        <v>2.879543488336166E-2</v>
      </c>
      <c r="AC164" s="1488">
        <f t="shared" si="124"/>
        <v>2.879543488336166E-2</v>
      </c>
      <c r="AD164" s="1488">
        <f t="shared" si="124"/>
        <v>2.879543488336166E-2</v>
      </c>
      <c r="AE164" s="1488">
        <f t="shared" si="124"/>
        <v>2.879543488336166E-2</v>
      </c>
      <c r="AF164" s="1488">
        <f t="shared" si="124"/>
        <v>2.879543488336166E-2</v>
      </c>
      <c r="AG164" s="1488">
        <f t="shared" si="124"/>
        <v>2.879543488336166E-2</v>
      </c>
      <c r="AH164" s="1488">
        <f t="shared" si="124"/>
        <v>2.879543488336166E-2</v>
      </c>
      <c r="AI164" s="1488">
        <f t="shared" si="124"/>
        <v>2.879543488336166E-2</v>
      </c>
      <c r="AJ164" s="1490"/>
    </row>
    <row r="165" spans="2:36" ht="15" hidden="1">
      <c r="B165" s="1592"/>
      <c r="C165" s="1127"/>
      <c r="D165" s="1472">
        <f t="shared" si="106"/>
        <v>2011</v>
      </c>
      <c r="E165" s="1484">
        <f t="shared" si="104"/>
        <v>20</v>
      </c>
      <c r="F165" s="1489"/>
      <c r="G165" s="1489"/>
      <c r="H165" s="1489"/>
      <c r="I165" s="1489"/>
      <c r="J165" s="1489"/>
      <c r="K165" s="1489"/>
      <c r="L165" s="1489"/>
      <c r="M165" s="1489"/>
      <c r="N165" s="1489"/>
      <c r="O165" s="1489"/>
      <c r="P165" s="1489"/>
      <c r="Q165" s="1489"/>
      <c r="R165" s="1489"/>
      <c r="S165" s="1489"/>
      <c r="T165" s="1489"/>
      <c r="U165" s="1489"/>
      <c r="V165" s="1489"/>
      <c r="W165" s="1489"/>
      <c r="X165" s="1489"/>
      <c r="Y165" s="1489"/>
      <c r="Z165" s="1489"/>
      <c r="AA165" s="1489">
        <f t="shared" ref="AA165:AI165" si="125">+AA133/$E165</f>
        <v>0</v>
      </c>
      <c r="AB165" s="1489">
        <f t="shared" si="125"/>
        <v>0</v>
      </c>
      <c r="AC165" s="1489">
        <f t="shared" si="125"/>
        <v>0</v>
      </c>
      <c r="AD165" s="1489">
        <f t="shared" si="125"/>
        <v>0</v>
      </c>
      <c r="AE165" s="1489">
        <f t="shared" si="125"/>
        <v>0</v>
      </c>
      <c r="AF165" s="1489">
        <f t="shared" si="125"/>
        <v>0</v>
      </c>
      <c r="AG165" s="1489">
        <f t="shared" si="125"/>
        <v>0</v>
      </c>
      <c r="AH165" s="1489">
        <f t="shared" si="125"/>
        <v>0</v>
      </c>
      <c r="AI165" s="1489">
        <f t="shared" si="125"/>
        <v>0</v>
      </c>
      <c r="AJ165" s="1490"/>
    </row>
    <row r="166" spans="2:36" ht="15" hidden="1">
      <c r="B166" s="1592"/>
      <c r="C166" s="1127"/>
      <c r="D166" s="1472">
        <f t="shared" si="106"/>
        <v>2012</v>
      </c>
      <c r="E166" s="1484">
        <f t="shared" si="104"/>
        <v>20</v>
      </c>
      <c r="F166" s="1489"/>
      <c r="G166" s="1489"/>
      <c r="H166" s="1489"/>
      <c r="I166" s="1489"/>
      <c r="J166" s="1489"/>
      <c r="K166" s="1489"/>
      <c r="L166" s="1489"/>
      <c r="M166" s="1489"/>
      <c r="N166" s="1489"/>
      <c r="O166" s="1489"/>
      <c r="P166" s="1489"/>
      <c r="Q166" s="1489"/>
      <c r="R166" s="1489"/>
      <c r="S166" s="1489"/>
      <c r="T166" s="1489"/>
      <c r="U166" s="1489"/>
      <c r="V166" s="1489"/>
      <c r="W166" s="1498"/>
      <c r="X166" s="1498"/>
      <c r="Y166" s="1498"/>
      <c r="Z166" s="1498"/>
      <c r="AA166" s="1498"/>
      <c r="AB166" s="1498">
        <f t="shared" ref="AB166:AI166" si="126">+AB134/$E166</f>
        <v>0</v>
      </c>
      <c r="AC166" s="1498">
        <f t="shared" si="126"/>
        <v>0</v>
      </c>
      <c r="AD166" s="1498">
        <f t="shared" si="126"/>
        <v>0</v>
      </c>
      <c r="AE166" s="1498">
        <f t="shared" si="126"/>
        <v>0</v>
      </c>
      <c r="AF166" s="1498">
        <f t="shared" si="126"/>
        <v>0</v>
      </c>
      <c r="AG166" s="1498">
        <f t="shared" si="126"/>
        <v>0</v>
      </c>
      <c r="AH166" s="1498">
        <f t="shared" si="126"/>
        <v>0</v>
      </c>
      <c r="AI166" s="1498">
        <f t="shared" si="126"/>
        <v>0</v>
      </c>
      <c r="AJ166" s="1490"/>
    </row>
    <row r="167" spans="2:36" ht="15" hidden="1">
      <c r="B167" s="1592"/>
      <c r="C167" s="1127"/>
      <c r="D167" s="1472">
        <f t="shared" si="106"/>
        <v>2013</v>
      </c>
      <c r="E167" s="1499">
        <f t="shared" si="104"/>
        <v>20</v>
      </c>
      <c r="F167" s="1498"/>
      <c r="G167" s="1498"/>
      <c r="H167" s="1498"/>
      <c r="I167" s="1498"/>
      <c r="J167" s="1498"/>
      <c r="K167" s="1498"/>
      <c r="L167" s="1498"/>
      <c r="M167" s="1498"/>
      <c r="N167" s="1498"/>
      <c r="O167" s="1498"/>
      <c r="P167" s="1498"/>
      <c r="Q167" s="1498"/>
      <c r="R167" s="1498"/>
      <c r="S167" s="1498"/>
      <c r="T167" s="1498"/>
      <c r="U167" s="1498"/>
      <c r="V167" s="1498"/>
      <c r="W167" s="1498"/>
      <c r="X167" s="1498"/>
      <c r="Y167" s="1498"/>
      <c r="Z167" s="1498"/>
      <c r="AA167" s="1498"/>
      <c r="AB167" s="1498"/>
      <c r="AC167" s="1498">
        <f t="shared" ref="AC167:AI167" si="127">+AC135/$E167</f>
        <v>0</v>
      </c>
      <c r="AD167" s="1498">
        <f t="shared" si="127"/>
        <v>0</v>
      </c>
      <c r="AE167" s="1498">
        <f t="shared" si="127"/>
        <v>0</v>
      </c>
      <c r="AF167" s="1498">
        <f t="shared" si="127"/>
        <v>0</v>
      </c>
      <c r="AG167" s="1498">
        <f t="shared" si="127"/>
        <v>0</v>
      </c>
      <c r="AH167" s="1498">
        <f t="shared" si="127"/>
        <v>0</v>
      </c>
      <c r="AI167" s="1498">
        <f t="shared" si="127"/>
        <v>0</v>
      </c>
      <c r="AJ167" s="1490"/>
    </row>
    <row r="168" spans="2:36" ht="15" hidden="1">
      <c r="B168" s="1592"/>
      <c r="C168" s="1127"/>
      <c r="D168" s="1472">
        <f t="shared" si="106"/>
        <v>2014</v>
      </c>
      <c r="E168" s="1499">
        <f t="shared" si="104"/>
        <v>20</v>
      </c>
      <c r="F168" s="1498"/>
      <c r="G168" s="1498"/>
      <c r="H168" s="1498"/>
      <c r="I168" s="1498"/>
      <c r="J168" s="1498"/>
      <c r="K168" s="1498"/>
      <c r="L168" s="1498"/>
      <c r="M168" s="1498"/>
      <c r="N168" s="1498"/>
      <c r="O168" s="1498"/>
      <c r="P168" s="1498"/>
      <c r="Q168" s="1498"/>
      <c r="R168" s="1498"/>
      <c r="S168" s="1498"/>
      <c r="T168" s="1498"/>
      <c r="U168" s="1498"/>
      <c r="V168" s="1498"/>
      <c r="W168" s="1498"/>
      <c r="X168" s="1498"/>
      <c r="Y168" s="1498"/>
      <c r="Z168" s="1498"/>
      <c r="AA168" s="1498"/>
      <c r="AB168" s="1498"/>
      <c r="AC168" s="1498"/>
      <c r="AD168" s="1498">
        <f t="shared" ref="AD168:AI168" si="128">+AD136/$E168</f>
        <v>0</v>
      </c>
      <c r="AE168" s="1498">
        <f t="shared" si="128"/>
        <v>0</v>
      </c>
      <c r="AF168" s="1498">
        <f t="shared" si="128"/>
        <v>0</v>
      </c>
      <c r="AG168" s="1498">
        <f t="shared" si="128"/>
        <v>0</v>
      </c>
      <c r="AH168" s="1498">
        <f t="shared" si="128"/>
        <v>0</v>
      </c>
      <c r="AI168" s="1498">
        <f t="shared" si="128"/>
        <v>0</v>
      </c>
      <c r="AJ168" s="1490"/>
    </row>
    <row r="169" spans="2:36" ht="15" hidden="1">
      <c r="B169" s="1592"/>
      <c r="C169" s="1127"/>
      <c r="D169" s="1472">
        <f t="shared" si="106"/>
        <v>2015</v>
      </c>
      <c r="E169" s="1499">
        <f t="shared" si="104"/>
        <v>20</v>
      </c>
      <c r="F169" s="1498"/>
      <c r="G169" s="1498"/>
      <c r="H169" s="1498"/>
      <c r="I169" s="1498"/>
      <c r="J169" s="1498"/>
      <c r="K169" s="1498"/>
      <c r="L169" s="1498"/>
      <c r="M169" s="1498"/>
      <c r="N169" s="1498"/>
      <c r="O169" s="1498"/>
      <c r="P169" s="1498"/>
      <c r="Q169" s="1498"/>
      <c r="R169" s="1498"/>
      <c r="S169" s="1498"/>
      <c r="T169" s="1498"/>
      <c r="U169" s="1498"/>
      <c r="V169" s="1498"/>
      <c r="W169" s="1498"/>
      <c r="X169" s="1498"/>
      <c r="Y169" s="1498"/>
      <c r="Z169" s="1498"/>
      <c r="AA169" s="1498"/>
      <c r="AB169" s="1498"/>
      <c r="AC169" s="1498"/>
      <c r="AD169" s="1498"/>
      <c r="AE169" s="1498">
        <f>+AE137/$E169</f>
        <v>0</v>
      </c>
      <c r="AF169" s="1498">
        <f>+AF137/$E169</f>
        <v>0</v>
      </c>
      <c r="AG169" s="1498">
        <f>+AG137/$E169</f>
        <v>0</v>
      </c>
      <c r="AH169" s="1498">
        <f>+AH137/$E169</f>
        <v>0</v>
      </c>
      <c r="AI169" s="1498">
        <f>+AI137/$E169</f>
        <v>0</v>
      </c>
      <c r="AJ169" s="1490"/>
    </row>
    <row r="170" spans="2:36" ht="15" hidden="1">
      <c r="B170" s="1592"/>
      <c r="C170" s="1127"/>
      <c r="D170" s="1472">
        <f t="shared" si="106"/>
        <v>2016</v>
      </c>
      <c r="E170" s="1499">
        <f t="shared" si="104"/>
        <v>20</v>
      </c>
      <c r="F170" s="1498"/>
      <c r="G170" s="1498"/>
      <c r="H170" s="1498"/>
      <c r="I170" s="1498"/>
      <c r="J170" s="1498"/>
      <c r="K170" s="1498"/>
      <c r="L170" s="1498"/>
      <c r="M170" s="1498"/>
      <c r="N170" s="1498"/>
      <c r="O170" s="1498"/>
      <c r="P170" s="1498"/>
      <c r="Q170" s="1498"/>
      <c r="R170" s="1498"/>
      <c r="S170" s="1498"/>
      <c r="T170" s="1498"/>
      <c r="U170" s="1498"/>
      <c r="V170" s="1498"/>
      <c r="W170" s="1498"/>
      <c r="X170" s="1498"/>
      <c r="Y170" s="1498"/>
      <c r="Z170" s="1498"/>
      <c r="AA170" s="1498"/>
      <c r="AB170" s="1498"/>
      <c r="AC170" s="1498"/>
      <c r="AD170" s="1498"/>
      <c r="AE170" s="1498"/>
      <c r="AF170" s="1498">
        <f>+AF138/$E170</f>
        <v>0</v>
      </c>
      <c r="AG170" s="1498">
        <f>+AG138/$E170</f>
        <v>0</v>
      </c>
      <c r="AH170" s="1498">
        <f>+AH138/$E170</f>
        <v>0</v>
      </c>
      <c r="AI170" s="1498">
        <f>+AI138/$E170</f>
        <v>0</v>
      </c>
      <c r="AJ170" s="1490"/>
    </row>
    <row r="171" spans="2:36" ht="15" hidden="1">
      <c r="B171" s="1592"/>
      <c r="C171" s="1127"/>
      <c r="D171" s="1472">
        <f t="shared" si="106"/>
        <v>2017</v>
      </c>
      <c r="E171" s="1499">
        <f t="shared" si="104"/>
        <v>20</v>
      </c>
      <c r="F171" s="1498"/>
      <c r="G171" s="1498"/>
      <c r="H171" s="1498"/>
      <c r="I171" s="1498"/>
      <c r="J171" s="1498"/>
      <c r="K171" s="1498"/>
      <c r="L171" s="1498"/>
      <c r="M171" s="1498"/>
      <c r="N171" s="1498"/>
      <c r="O171" s="1498"/>
      <c r="P171" s="1498"/>
      <c r="Q171" s="1498"/>
      <c r="R171" s="1498"/>
      <c r="S171" s="1498"/>
      <c r="T171" s="1498"/>
      <c r="U171" s="1498"/>
      <c r="V171" s="1498"/>
      <c r="W171" s="1498"/>
      <c r="X171" s="1498"/>
      <c r="Y171" s="1498"/>
      <c r="Z171" s="1498"/>
      <c r="AA171" s="1498"/>
      <c r="AB171" s="1498"/>
      <c r="AC171" s="1498"/>
      <c r="AD171" s="1498"/>
      <c r="AE171" s="1498"/>
      <c r="AF171" s="1498"/>
      <c r="AG171" s="1498">
        <f>+AG139/$E171</f>
        <v>0</v>
      </c>
      <c r="AH171" s="1498">
        <f>+AH139/$E171</f>
        <v>0</v>
      </c>
      <c r="AI171" s="1498">
        <f>+AI139/$E171</f>
        <v>0</v>
      </c>
      <c r="AJ171" s="1490"/>
    </row>
    <row r="172" spans="2:36" ht="15" hidden="1">
      <c r="B172" s="1592"/>
      <c r="C172" s="1127"/>
      <c r="D172" s="1472">
        <f t="shared" si="106"/>
        <v>2018</v>
      </c>
      <c r="E172" s="1499">
        <f t="shared" si="104"/>
        <v>20</v>
      </c>
      <c r="F172" s="1498"/>
      <c r="G172" s="1498"/>
      <c r="H172" s="1498"/>
      <c r="I172" s="1498"/>
      <c r="J172" s="1498"/>
      <c r="K172" s="1498"/>
      <c r="L172" s="1498"/>
      <c r="M172" s="1498"/>
      <c r="N172" s="1498"/>
      <c r="O172" s="1498"/>
      <c r="P172" s="1498"/>
      <c r="Q172" s="1498"/>
      <c r="R172" s="1498"/>
      <c r="S172" s="1498"/>
      <c r="T172" s="1498"/>
      <c r="U172" s="1498"/>
      <c r="V172" s="1498"/>
      <c r="W172" s="1498"/>
      <c r="X172" s="1498"/>
      <c r="Y172" s="1498"/>
      <c r="Z172" s="1498"/>
      <c r="AA172" s="1498"/>
      <c r="AB172" s="1498"/>
      <c r="AC172" s="1498"/>
      <c r="AD172" s="1498"/>
      <c r="AE172" s="1498"/>
      <c r="AF172" s="1498"/>
      <c r="AG172" s="1498"/>
      <c r="AH172" s="1498">
        <f>+AH140/$E172</f>
        <v>0</v>
      </c>
      <c r="AI172" s="1498">
        <f>+AI140/$E172</f>
        <v>0</v>
      </c>
      <c r="AJ172" s="1490"/>
    </row>
    <row r="173" spans="2:36" ht="15" hidden="1">
      <c r="B173" s="1592"/>
      <c r="C173" s="1127"/>
      <c r="D173" s="1472">
        <f t="shared" si="106"/>
        <v>2019</v>
      </c>
      <c r="E173" s="1499">
        <f t="shared" si="104"/>
        <v>20</v>
      </c>
      <c r="F173" s="1498"/>
      <c r="G173" s="1498"/>
      <c r="H173" s="1498"/>
      <c r="I173" s="1498"/>
      <c r="J173" s="1498"/>
      <c r="K173" s="1498"/>
      <c r="L173" s="1498"/>
      <c r="M173" s="1498"/>
      <c r="N173" s="1498"/>
      <c r="O173" s="1498"/>
      <c r="P173" s="1498"/>
      <c r="Q173" s="1498"/>
      <c r="R173" s="1498"/>
      <c r="S173" s="1498"/>
      <c r="T173" s="1498"/>
      <c r="U173" s="1498"/>
      <c r="V173" s="1498"/>
      <c r="W173" s="1498"/>
      <c r="X173" s="1498"/>
      <c r="Y173" s="1498"/>
      <c r="Z173" s="1498"/>
      <c r="AA173" s="1498"/>
      <c r="AB173" s="1498"/>
      <c r="AC173" s="1498"/>
      <c r="AD173" s="1498"/>
      <c r="AE173" s="1498"/>
      <c r="AF173" s="1498"/>
      <c r="AG173" s="1498"/>
      <c r="AH173" s="1498"/>
      <c r="AI173" s="1498">
        <f>+AI141/$E173</f>
        <v>0</v>
      </c>
      <c r="AJ173" s="1490"/>
    </row>
    <row r="174" spans="2:36" ht="15" hidden="1">
      <c r="B174" s="1592"/>
      <c r="C174" s="1127"/>
      <c r="D174" s="1472">
        <f t="shared" si="106"/>
        <v>2020</v>
      </c>
      <c r="E174" s="1499">
        <f t="shared" si="104"/>
        <v>20</v>
      </c>
      <c r="F174" s="1498"/>
      <c r="G174" s="1498"/>
      <c r="H174" s="1498"/>
      <c r="I174" s="1498"/>
      <c r="J174" s="1498"/>
      <c r="K174" s="1498"/>
      <c r="L174" s="1498"/>
      <c r="M174" s="1498"/>
      <c r="N174" s="1498"/>
      <c r="O174" s="1498"/>
      <c r="P174" s="1498"/>
      <c r="Q174" s="1498"/>
      <c r="R174" s="1498"/>
      <c r="S174" s="1498"/>
      <c r="T174" s="1498"/>
      <c r="U174" s="1498"/>
      <c r="V174" s="1498"/>
      <c r="W174" s="1498"/>
      <c r="X174" s="1498"/>
      <c r="Y174" s="1498"/>
      <c r="Z174" s="1498"/>
      <c r="AA174" s="1498"/>
      <c r="AB174" s="1498"/>
      <c r="AC174" s="1498"/>
      <c r="AD174" s="1498"/>
      <c r="AE174" s="1498"/>
      <c r="AF174" s="1498"/>
      <c r="AG174" s="1498"/>
      <c r="AH174" s="1498"/>
      <c r="AI174" s="1498"/>
      <c r="AJ174" s="1490"/>
    </row>
    <row r="175" spans="2:36" ht="15" hidden="1">
      <c r="B175" s="1592"/>
      <c r="C175" s="1483" t="str">
        <f>+E113&amp;" year"</f>
        <v>20 year</v>
      </c>
      <c r="D175" s="1491" t="s">
        <v>658</v>
      </c>
      <c r="E175" s="1491"/>
      <c r="F175" s="1500">
        <f t="shared" ref="F175:AI175" si="129">SUM(F145:F174)</f>
        <v>0</v>
      </c>
      <c r="G175" s="1500">
        <f t="shared" si="129"/>
        <v>1.0675052841475572</v>
      </c>
      <c r="H175" s="1500">
        <f t="shared" si="129"/>
        <v>4.8233353938185433</v>
      </c>
      <c r="I175" s="1500">
        <f t="shared" si="129"/>
        <v>8.6015216350947128</v>
      </c>
      <c r="J175" s="1500">
        <f t="shared" si="129"/>
        <v>12.480310468594213</v>
      </c>
      <c r="K175" s="1500">
        <f t="shared" si="129"/>
        <v>16.873290329012956</v>
      </c>
      <c r="L175" s="1500">
        <f t="shared" si="129"/>
        <v>20.774435294117641</v>
      </c>
      <c r="M175" s="1500">
        <f t="shared" si="129"/>
        <v>25.279195812562307</v>
      </c>
      <c r="N175" s="1500">
        <f t="shared" si="129"/>
        <v>29.118861415752736</v>
      </c>
      <c r="O175" s="1500">
        <f t="shared" si="129"/>
        <v>33.183929351226759</v>
      </c>
      <c r="P175" s="1500">
        <f t="shared" si="129"/>
        <v>36.823929351226759</v>
      </c>
      <c r="Q175" s="1500">
        <f t="shared" si="129"/>
        <v>40.513929351226757</v>
      </c>
      <c r="R175" s="1500">
        <f t="shared" si="129"/>
        <v>44.973929351226758</v>
      </c>
      <c r="S175" s="1500">
        <f t="shared" si="129"/>
        <v>49.138929351226757</v>
      </c>
      <c r="T175" s="1500">
        <f t="shared" si="129"/>
        <v>54.022531707713945</v>
      </c>
      <c r="U175" s="1500">
        <f t="shared" si="129"/>
        <v>58.135032080844653</v>
      </c>
      <c r="V175" s="1500">
        <f t="shared" si="129"/>
        <v>64.455032080844646</v>
      </c>
      <c r="W175" s="1500">
        <f t="shared" si="129"/>
        <v>70.445032080844641</v>
      </c>
      <c r="X175" s="1500">
        <f t="shared" si="129"/>
        <v>76.690032080844645</v>
      </c>
      <c r="Y175" s="1500">
        <f t="shared" si="129"/>
        <v>83.541662080068676</v>
      </c>
      <c r="Z175" s="1500">
        <f t="shared" si="129"/>
        <v>82.502952230804496</v>
      </c>
      <c r="AA175" s="1500">
        <f t="shared" si="129"/>
        <v>78.747122121133501</v>
      </c>
      <c r="AB175" s="1500">
        <f t="shared" si="129"/>
        <v>74.968935879857341</v>
      </c>
      <c r="AC175" s="1500">
        <f t="shared" si="129"/>
        <v>71.090147046357842</v>
      </c>
      <c r="AD175" s="1500">
        <f t="shared" si="129"/>
        <v>66.697167185939094</v>
      </c>
      <c r="AE175" s="1500">
        <f t="shared" si="129"/>
        <v>62.796022220834402</v>
      </c>
      <c r="AF175" s="1500">
        <f t="shared" si="129"/>
        <v>58.291261702389733</v>
      </c>
      <c r="AG175" s="1500">
        <f t="shared" si="129"/>
        <v>54.451596099199307</v>
      </c>
      <c r="AH175" s="1500">
        <f t="shared" si="129"/>
        <v>50.386528163725281</v>
      </c>
      <c r="AI175" s="1500">
        <f t="shared" si="129"/>
        <v>46.746528163725287</v>
      </c>
      <c r="AJ175" s="1490"/>
    </row>
    <row r="176" spans="2:36" ht="15" hidden="1">
      <c r="B176" s="1592"/>
      <c r="C176" s="1127"/>
      <c r="D176" s="1127"/>
      <c r="E176" s="1127"/>
      <c r="F176" s="1501"/>
      <c r="G176" s="1501"/>
      <c r="H176" s="1501"/>
      <c r="I176" s="1501"/>
      <c r="J176" s="1501"/>
      <c r="K176" s="1501"/>
      <c r="L176" s="1501"/>
      <c r="M176" s="1501"/>
      <c r="N176" s="1501"/>
      <c r="O176" s="1501"/>
      <c r="P176" s="1501"/>
      <c r="Q176" s="1501"/>
      <c r="R176" s="1501"/>
      <c r="S176" s="1501"/>
      <c r="T176" s="1501"/>
      <c r="U176" s="1501"/>
      <c r="V176" s="1501"/>
      <c r="W176" s="1501"/>
      <c r="X176" s="1501"/>
      <c r="Y176" s="1501"/>
      <c r="Z176" s="1501"/>
      <c r="AA176" s="1501"/>
      <c r="AB176" s="1501"/>
      <c r="AC176" s="1501"/>
      <c r="AD176" s="1501"/>
      <c r="AE176" s="1501"/>
      <c r="AF176" s="1501"/>
      <c r="AG176" s="1501"/>
      <c r="AH176" s="1501"/>
      <c r="AI176" s="1501"/>
      <c r="AJ176" s="1490"/>
    </row>
    <row r="177" spans="2:36" hidden="1">
      <c r="B177" s="1590"/>
      <c r="C177" s="1462"/>
      <c r="D177" s="1462"/>
      <c r="E177" s="1462"/>
      <c r="F177" s="1481"/>
      <c r="G177" s="1481"/>
      <c r="H177" s="1481"/>
      <c r="I177" s="1481"/>
      <c r="J177" s="1481"/>
      <c r="K177" s="1481"/>
      <c r="L177" s="1481"/>
      <c r="M177" s="1481"/>
      <c r="N177" s="1481"/>
      <c r="O177" s="1481"/>
      <c r="P177" s="1481"/>
      <c r="Q177" s="1481"/>
      <c r="R177" s="1481"/>
      <c r="S177" s="1481"/>
      <c r="T177" s="1481"/>
      <c r="U177" s="1481"/>
      <c r="V177" s="1481"/>
      <c r="W177" s="1481"/>
      <c r="X177" s="1481"/>
      <c r="Y177" s="1481"/>
      <c r="Z177" s="1481"/>
      <c r="AA177" s="1481"/>
      <c r="AB177" s="1481"/>
      <c r="AC177" s="1481"/>
      <c r="AD177" s="1481"/>
      <c r="AE177" s="1481"/>
      <c r="AF177" s="1481"/>
      <c r="AG177" s="1481"/>
      <c r="AH177" s="1481"/>
      <c r="AI177" s="1481"/>
      <c r="AJ177" s="1502"/>
    </row>
    <row r="178" spans="2:36" hidden="1"/>
    <row r="180" spans="2:36" ht="15">
      <c r="B180" s="1587" t="str">
        <f>"RAV rollforward "&amp;+C109&amp; " post vesting depn"</f>
        <v>RAV rollforward 33.3 year post vesting depn</v>
      </c>
    </row>
    <row r="181" spans="2:36">
      <c r="B181" s="1591"/>
      <c r="C181" s="1426"/>
      <c r="D181" s="1426" t="s">
        <v>652</v>
      </c>
      <c r="E181" s="1426"/>
      <c r="F181" s="1465">
        <v>1991</v>
      </c>
      <c r="G181" s="1466">
        <f t="shared" ref="G181:AI181" si="130">+F181+1</f>
        <v>1992</v>
      </c>
      <c r="H181" s="1466">
        <f t="shared" si="130"/>
        <v>1993</v>
      </c>
      <c r="I181" s="1466">
        <f t="shared" si="130"/>
        <v>1994</v>
      </c>
      <c r="J181" s="1466">
        <f t="shared" si="130"/>
        <v>1995</v>
      </c>
      <c r="K181" s="1466">
        <f t="shared" si="130"/>
        <v>1996</v>
      </c>
      <c r="L181" s="1466">
        <f t="shared" si="130"/>
        <v>1997</v>
      </c>
      <c r="M181" s="1466">
        <f t="shared" si="130"/>
        <v>1998</v>
      </c>
      <c r="N181" s="1466">
        <f t="shared" si="130"/>
        <v>1999</v>
      </c>
      <c r="O181" s="1466">
        <f t="shared" si="130"/>
        <v>2000</v>
      </c>
      <c r="P181" s="1466">
        <f t="shared" si="130"/>
        <v>2001</v>
      </c>
      <c r="Q181" s="1466">
        <f t="shared" si="130"/>
        <v>2002</v>
      </c>
      <c r="R181" s="1466">
        <f t="shared" si="130"/>
        <v>2003</v>
      </c>
      <c r="S181" s="1467">
        <f t="shared" si="130"/>
        <v>2004</v>
      </c>
      <c r="T181" s="1467">
        <f t="shared" si="130"/>
        <v>2005</v>
      </c>
      <c r="U181" s="1467">
        <f t="shared" si="130"/>
        <v>2006</v>
      </c>
      <c r="V181" s="1467">
        <f t="shared" si="130"/>
        <v>2007</v>
      </c>
      <c r="W181" s="1467">
        <f t="shared" si="130"/>
        <v>2008</v>
      </c>
      <c r="X181" s="1467">
        <f t="shared" si="130"/>
        <v>2009</v>
      </c>
      <c r="Y181" s="1467">
        <f t="shared" si="130"/>
        <v>2010</v>
      </c>
      <c r="Z181" s="1467">
        <f t="shared" si="130"/>
        <v>2011</v>
      </c>
      <c r="AA181" s="1467">
        <f t="shared" si="130"/>
        <v>2012</v>
      </c>
      <c r="AB181" s="1467">
        <f t="shared" si="130"/>
        <v>2013</v>
      </c>
      <c r="AC181" s="1467">
        <f t="shared" si="130"/>
        <v>2014</v>
      </c>
      <c r="AD181" s="1467">
        <f t="shared" si="130"/>
        <v>2015</v>
      </c>
      <c r="AE181" s="1467">
        <f t="shared" si="130"/>
        <v>2016</v>
      </c>
      <c r="AF181" s="1467">
        <f t="shared" si="130"/>
        <v>2017</v>
      </c>
      <c r="AG181" s="1467">
        <f t="shared" si="130"/>
        <v>2018</v>
      </c>
      <c r="AH181" s="1467">
        <f t="shared" si="130"/>
        <v>2019</v>
      </c>
      <c r="AI181" s="1467">
        <f t="shared" si="130"/>
        <v>2020</v>
      </c>
      <c r="AJ181" s="1432"/>
    </row>
    <row r="182" spans="2:36">
      <c r="B182" s="1589"/>
      <c r="C182" s="1433"/>
      <c r="D182" s="1439"/>
      <c r="E182" s="1439"/>
      <c r="F182" s="1440" t="s">
        <v>258</v>
      </c>
      <c r="G182" s="1441"/>
      <c r="H182" s="1441"/>
      <c r="I182" s="1441"/>
      <c r="J182" s="1441"/>
      <c r="K182" s="1441"/>
      <c r="L182" s="1441"/>
      <c r="M182" s="1441"/>
      <c r="N182" s="1441"/>
      <c r="O182" s="1441"/>
      <c r="P182" s="1441"/>
      <c r="Q182" s="1441"/>
      <c r="R182" s="1442"/>
      <c r="S182" s="1468" t="s">
        <v>452</v>
      </c>
      <c r="T182" s="1469"/>
      <c r="U182" s="1469"/>
      <c r="V182" s="1469"/>
      <c r="W182" s="1469"/>
      <c r="X182" s="1469"/>
      <c r="Y182" s="1469"/>
      <c r="Z182" s="1469"/>
      <c r="AA182" s="1469"/>
      <c r="AB182" s="1469"/>
      <c r="AC182" s="1469"/>
      <c r="AD182" s="1469"/>
      <c r="AE182" s="1469"/>
      <c r="AF182" s="1469"/>
      <c r="AG182" s="1469"/>
      <c r="AH182" s="1469"/>
      <c r="AI182" s="1469"/>
      <c r="AJ182" s="1438"/>
    </row>
    <row r="183" spans="2:36">
      <c r="B183" s="1589"/>
      <c r="C183" s="1448" t="s">
        <v>653</v>
      </c>
      <c r="D183" s="1433"/>
      <c r="E183" s="1449"/>
      <c r="F183" s="1456">
        <f>+F32</f>
        <v>788.1</v>
      </c>
      <c r="G183" s="1452">
        <f t="shared" ref="G183:AI183" si="131">+F194</f>
        <v>794.12593901628452</v>
      </c>
      <c r="H183" s="1452">
        <f t="shared" si="131"/>
        <v>816.06139689490089</v>
      </c>
      <c r="I183" s="1452">
        <f t="shared" si="131"/>
        <v>836.1882235859988</v>
      </c>
      <c r="J183" s="1452">
        <f t="shared" si="131"/>
        <v>856.05792119587181</v>
      </c>
      <c r="K183" s="1452">
        <f t="shared" si="131"/>
        <v>883.88183644112712</v>
      </c>
      <c r="L183" s="1452">
        <f t="shared" si="131"/>
        <v>899.23062743750734</v>
      </c>
      <c r="M183" s="1452">
        <f t="shared" si="131"/>
        <v>924.30869949161524</v>
      </c>
      <c r="N183" s="1452">
        <f t="shared" si="131"/>
        <v>933.37931136769873</v>
      </c>
      <c r="O183" s="1452">
        <f t="shared" si="131"/>
        <v>944.65186442207244</v>
      </c>
      <c r="P183" s="1452">
        <f t="shared" si="131"/>
        <v>944.98157652343775</v>
      </c>
      <c r="Q183" s="1452">
        <f t="shared" si="131"/>
        <v>944.12510243861686</v>
      </c>
      <c r="R183" s="1452">
        <f t="shared" si="131"/>
        <v>956.4524121375797</v>
      </c>
      <c r="S183" s="1452">
        <f t="shared" si="131"/>
        <v>960.20104315786398</v>
      </c>
      <c r="T183" s="1452">
        <f t="shared" si="131"/>
        <v>975.82021980639047</v>
      </c>
      <c r="U183" s="1452">
        <f t="shared" si="131"/>
        <v>973.08426227938662</v>
      </c>
      <c r="V183" s="1452">
        <f t="shared" si="131"/>
        <v>1027.3524937623629</v>
      </c>
      <c r="W183" s="1452">
        <f t="shared" si="131"/>
        <v>1108.4407627828766</v>
      </c>
      <c r="X183" s="1452">
        <f t="shared" si="131"/>
        <v>1191.0314342057927</v>
      </c>
      <c r="Y183" s="1452">
        <f t="shared" si="131"/>
        <v>1282.0039548624384</v>
      </c>
      <c r="Z183" s="1452">
        <f t="shared" si="131"/>
        <v>1232.404691139644</v>
      </c>
      <c r="AA183" s="1452">
        <f t="shared" si="131"/>
        <v>1182.2122241636969</v>
      </c>
      <c r="AB183" s="1452">
        <f t="shared" si="131"/>
        <v>1132.0197571877497</v>
      </c>
      <c r="AC183" s="1452">
        <f t="shared" si="131"/>
        <v>1081.8272902118026</v>
      </c>
      <c r="AD183" s="1452">
        <f t="shared" si="131"/>
        <v>1031.6348232358555</v>
      </c>
      <c r="AE183" s="1452">
        <f t="shared" si="131"/>
        <v>981.44235625990837</v>
      </c>
      <c r="AF183" s="1452">
        <f t="shared" si="131"/>
        <v>931.24988928396124</v>
      </c>
      <c r="AG183" s="1452">
        <f t="shared" si="131"/>
        <v>881.05742230801411</v>
      </c>
      <c r="AH183" s="1452">
        <f t="shared" si="131"/>
        <v>830.86495533206698</v>
      </c>
      <c r="AI183" s="1452">
        <f t="shared" si="131"/>
        <v>780.67248835611986</v>
      </c>
      <c r="AJ183" s="1438"/>
    </row>
    <row r="184" spans="2:36">
      <c r="B184" s="1589"/>
      <c r="C184" s="1448"/>
      <c r="D184" s="1433" t="s">
        <v>654</v>
      </c>
      <c r="E184" s="1449"/>
      <c r="F184" s="1452"/>
      <c r="G184" s="1452">
        <f t="shared" ref="G184:AI184" si="132">+G183*(G$296-F$296)/F$296</f>
        <v>0</v>
      </c>
      <c r="H184" s="1452">
        <f t="shared" si="132"/>
        <v>0</v>
      </c>
      <c r="I184" s="1452">
        <f t="shared" si="132"/>
        <v>0</v>
      </c>
      <c r="J184" s="1452">
        <f t="shared" si="132"/>
        <v>0</v>
      </c>
      <c r="K184" s="1452">
        <f t="shared" si="132"/>
        <v>0</v>
      </c>
      <c r="L184" s="1452">
        <f t="shared" si="132"/>
        <v>0</v>
      </c>
      <c r="M184" s="1452">
        <f t="shared" si="132"/>
        <v>0</v>
      </c>
      <c r="N184" s="1452">
        <f t="shared" si="132"/>
        <v>0</v>
      </c>
      <c r="O184" s="1452">
        <f t="shared" si="132"/>
        <v>0</v>
      </c>
      <c r="P184" s="1452">
        <f t="shared" si="132"/>
        <v>0</v>
      </c>
      <c r="Q184" s="1452">
        <f t="shared" si="132"/>
        <v>0</v>
      </c>
      <c r="R184" s="1452">
        <f t="shared" si="132"/>
        <v>0</v>
      </c>
      <c r="S184" s="1452">
        <f t="shared" si="132"/>
        <v>0</v>
      </c>
      <c r="T184" s="1452">
        <f t="shared" si="132"/>
        <v>0</v>
      </c>
      <c r="U184" s="1452">
        <f t="shared" si="132"/>
        <v>0</v>
      </c>
      <c r="V184" s="1452">
        <f t="shared" si="132"/>
        <v>0</v>
      </c>
      <c r="W184" s="1452">
        <f t="shared" si="132"/>
        <v>0</v>
      </c>
      <c r="X184" s="1452">
        <f t="shared" si="132"/>
        <v>0</v>
      </c>
      <c r="Y184" s="1452">
        <f t="shared" si="132"/>
        <v>0</v>
      </c>
      <c r="Z184" s="1452">
        <f t="shared" si="132"/>
        <v>0</v>
      </c>
      <c r="AA184" s="1452">
        <f t="shared" si="132"/>
        <v>0</v>
      </c>
      <c r="AB184" s="1452">
        <f t="shared" si="132"/>
        <v>0</v>
      </c>
      <c r="AC184" s="1452">
        <f t="shared" si="132"/>
        <v>0</v>
      </c>
      <c r="AD184" s="1452">
        <f t="shared" si="132"/>
        <v>0</v>
      </c>
      <c r="AE184" s="1452">
        <f t="shared" si="132"/>
        <v>0</v>
      </c>
      <c r="AF184" s="1452">
        <f t="shared" si="132"/>
        <v>0</v>
      </c>
      <c r="AG184" s="1452">
        <f t="shared" si="132"/>
        <v>0</v>
      </c>
      <c r="AH184" s="1452">
        <f t="shared" si="132"/>
        <v>0</v>
      </c>
      <c r="AI184" s="1452">
        <f t="shared" si="132"/>
        <v>0</v>
      </c>
      <c r="AJ184" s="1438"/>
    </row>
    <row r="185" spans="2:36">
      <c r="B185" s="1589"/>
      <c r="C185" s="1448"/>
      <c r="D185" s="1433"/>
      <c r="E185" s="1449"/>
      <c r="F185" s="1455">
        <f t="shared" ref="F185:AI185" si="133">SUM(F183:F184)</f>
        <v>788.1</v>
      </c>
      <c r="G185" s="1455">
        <f t="shared" si="133"/>
        <v>794.12593901628452</v>
      </c>
      <c r="H185" s="1455">
        <f t="shared" si="133"/>
        <v>816.06139689490089</v>
      </c>
      <c r="I185" s="1455">
        <f t="shared" si="133"/>
        <v>836.1882235859988</v>
      </c>
      <c r="J185" s="1455">
        <f t="shared" si="133"/>
        <v>856.05792119587181</v>
      </c>
      <c r="K185" s="1455">
        <f t="shared" si="133"/>
        <v>883.88183644112712</v>
      </c>
      <c r="L185" s="1455">
        <f t="shared" si="133"/>
        <v>899.23062743750734</v>
      </c>
      <c r="M185" s="1455">
        <f t="shared" si="133"/>
        <v>924.30869949161524</v>
      </c>
      <c r="N185" s="1455">
        <f t="shared" si="133"/>
        <v>933.37931136769873</v>
      </c>
      <c r="O185" s="1455">
        <f t="shared" si="133"/>
        <v>944.65186442207244</v>
      </c>
      <c r="P185" s="1455">
        <f t="shared" si="133"/>
        <v>944.98157652343775</v>
      </c>
      <c r="Q185" s="1455">
        <f t="shared" si="133"/>
        <v>944.12510243861686</v>
      </c>
      <c r="R185" s="1455">
        <f t="shared" si="133"/>
        <v>956.4524121375797</v>
      </c>
      <c r="S185" s="1455">
        <f t="shared" si="133"/>
        <v>960.20104315786398</v>
      </c>
      <c r="T185" s="1455">
        <f t="shared" si="133"/>
        <v>975.82021980639047</v>
      </c>
      <c r="U185" s="1455">
        <f t="shared" si="133"/>
        <v>973.08426227938662</v>
      </c>
      <c r="V185" s="1455">
        <f t="shared" si="133"/>
        <v>1027.3524937623629</v>
      </c>
      <c r="W185" s="1455">
        <f t="shared" si="133"/>
        <v>1108.4407627828766</v>
      </c>
      <c r="X185" s="1455">
        <f t="shared" si="133"/>
        <v>1191.0314342057927</v>
      </c>
      <c r="Y185" s="1455">
        <f t="shared" si="133"/>
        <v>1282.0039548624384</v>
      </c>
      <c r="Z185" s="1455">
        <f t="shared" si="133"/>
        <v>1232.404691139644</v>
      </c>
      <c r="AA185" s="1455">
        <f t="shared" si="133"/>
        <v>1182.2122241636969</v>
      </c>
      <c r="AB185" s="1455">
        <f t="shared" si="133"/>
        <v>1132.0197571877497</v>
      </c>
      <c r="AC185" s="1455">
        <f t="shared" si="133"/>
        <v>1081.8272902118026</v>
      </c>
      <c r="AD185" s="1455">
        <f t="shared" si="133"/>
        <v>1031.6348232358555</v>
      </c>
      <c r="AE185" s="1455">
        <f t="shared" si="133"/>
        <v>981.44235625990837</v>
      </c>
      <c r="AF185" s="1455">
        <f t="shared" si="133"/>
        <v>931.24988928396124</v>
      </c>
      <c r="AG185" s="1455">
        <f t="shared" si="133"/>
        <v>881.05742230801411</v>
      </c>
      <c r="AH185" s="1455">
        <f t="shared" si="133"/>
        <v>830.86495533206698</v>
      </c>
      <c r="AI185" s="1455">
        <f t="shared" si="133"/>
        <v>780.67248835611986</v>
      </c>
      <c r="AJ185" s="1438"/>
    </row>
    <row r="186" spans="2:36">
      <c r="B186" s="1589"/>
      <c r="C186" s="1448"/>
      <c r="D186" s="1433"/>
      <c r="E186" s="1449"/>
      <c r="F186" s="1452"/>
      <c r="G186" s="1452"/>
      <c r="H186" s="1452"/>
      <c r="I186" s="1452"/>
      <c r="J186" s="1452"/>
      <c r="K186" s="1452"/>
      <c r="L186" s="1452"/>
      <c r="M186" s="1452"/>
      <c r="N186" s="1452"/>
      <c r="O186" s="1452"/>
      <c r="P186" s="1452"/>
      <c r="Q186" s="1452"/>
      <c r="R186" s="1452"/>
      <c r="S186" s="1452"/>
      <c r="T186" s="1452"/>
      <c r="U186" s="1452"/>
      <c r="V186" s="1452"/>
      <c r="W186" s="1452"/>
      <c r="X186" s="1452"/>
      <c r="Y186" s="1452"/>
      <c r="Z186" s="1452"/>
      <c r="AA186" s="1452"/>
      <c r="AB186" s="1452"/>
      <c r="AC186" s="1452"/>
      <c r="AD186" s="1452"/>
      <c r="AE186" s="1452"/>
      <c r="AF186" s="1452"/>
      <c r="AG186" s="1452"/>
      <c r="AH186" s="1452"/>
      <c r="AI186" s="1452"/>
      <c r="AJ186" s="1438"/>
    </row>
    <row r="187" spans="2:36">
      <c r="B187" s="1589"/>
      <c r="C187" s="1448"/>
      <c r="D187" s="1433" t="s">
        <v>655</v>
      </c>
      <c r="E187" s="1449"/>
      <c r="F187" s="1456">
        <f t="shared" ref="F187:AI187" si="134">+F14</f>
        <v>21.350105682951142</v>
      </c>
      <c r="G187" s="1456">
        <f t="shared" si="134"/>
        <v>75.116602193419723</v>
      </c>
      <c r="H187" s="1456">
        <f t="shared" si="134"/>
        <v>75.563724825523408</v>
      </c>
      <c r="I187" s="1456">
        <f t="shared" si="134"/>
        <v>77.57577666999002</v>
      </c>
      <c r="J187" s="1456">
        <f t="shared" si="134"/>
        <v>87.859597208374851</v>
      </c>
      <c r="K187" s="1456">
        <f t="shared" si="134"/>
        <v>78.022899302093691</v>
      </c>
      <c r="L187" s="1456">
        <f t="shared" si="134"/>
        <v>90.095210368893291</v>
      </c>
      <c r="M187" s="1456">
        <f t="shared" si="134"/>
        <v>76.793312063808557</v>
      </c>
      <c r="N187" s="1456">
        <f t="shared" si="134"/>
        <v>81.301358709480439</v>
      </c>
      <c r="O187" s="1456">
        <f t="shared" si="134"/>
        <v>72.8</v>
      </c>
      <c r="P187" s="1456">
        <f t="shared" si="134"/>
        <v>73.8</v>
      </c>
      <c r="Q187" s="1456">
        <f t="shared" si="134"/>
        <v>89.2</v>
      </c>
      <c r="R187" s="1456">
        <f t="shared" si="134"/>
        <v>83.3</v>
      </c>
      <c r="S187" s="1456">
        <f t="shared" si="134"/>
        <v>97.672047129743802</v>
      </c>
      <c r="T187" s="1456">
        <f t="shared" si="134"/>
        <v>82.250007462614107</v>
      </c>
      <c r="U187" s="1456">
        <f t="shared" si="134"/>
        <v>126.39999999999999</v>
      </c>
      <c r="V187" s="1456">
        <f t="shared" si="134"/>
        <v>119.8</v>
      </c>
      <c r="W187" s="1456">
        <f t="shared" si="134"/>
        <v>124.9</v>
      </c>
      <c r="X187" s="1456">
        <f t="shared" si="134"/>
        <v>137.0325999844805</v>
      </c>
      <c r="Y187" s="1456">
        <f t="shared" si="134"/>
        <v>0.57590869766723318</v>
      </c>
      <c r="Z187" s="1456">
        <f t="shared" si="134"/>
        <v>0</v>
      </c>
      <c r="AA187" s="1456">
        <f t="shared" si="134"/>
        <v>0</v>
      </c>
      <c r="AB187" s="1456">
        <f t="shared" si="134"/>
        <v>0</v>
      </c>
      <c r="AC187" s="1456">
        <f t="shared" si="134"/>
        <v>0</v>
      </c>
      <c r="AD187" s="1456">
        <f t="shared" si="134"/>
        <v>0</v>
      </c>
      <c r="AE187" s="1456">
        <f t="shared" si="134"/>
        <v>0</v>
      </c>
      <c r="AF187" s="1456">
        <f t="shared" si="134"/>
        <v>0</v>
      </c>
      <c r="AG187" s="1456">
        <f t="shared" si="134"/>
        <v>0</v>
      </c>
      <c r="AH187" s="1456">
        <f t="shared" si="134"/>
        <v>0</v>
      </c>
      <c r="AI187" s="1456">
        <f t="shared" si="134"/>
        <v>0</v>
      </c>
      <c r="AJ187" s="1438"/>
    </row>
    <row r="188" spans="2:36">
      <c r="B188" s="1589"/>
      <c r="C188" s="1448"/>
      <c r="D188" s="1433" t="s">
        <v>284</v>
      </c>
      <c r="E188" s="1449"/>
      <c r="F188" s="1452"/>
      <c r="G188" s="1452"/>
      <c r="H188" s="1452"/>
      <c r="I188" s="1452"/>
      <c r="J188" s="1452"/>
      <c r="K188" s="1452"/>
      <c r="L188" s="1452"/>
      <c r="M188" s="1452"/>
      <c r="N188" s="1452"/>
      <c r="O188" s="1452"/>
      <c r="P188" s="1452"/>
      <c r="Q188" s="1452"/>
      <c r="R188" s="1452"/>
      <c r="S188" s="1452"/>
      <c r="T188" s="1452"/>
      <c r="U188" s="1452"/>
      <c r="V188" s="1452"/>
      <c r="W188" s="1452"/>
      <c r="X188" s="1452"/>
      <c r="Y188" s="1452"/>
      <c r="Z188" s="1452"/>
      <c r="AA188" s="1452"/>
      <c r="AB188" s="1452"/>
      <c r="AC188" s="1452"/>
      <c r="AD188" s="1452"/>
      <c r="AE188" s="1452"/>
      <c r="AF188" s="1452"/>
      <c r="AG188" s="1452"/>
      <c r="AH188" s="1452"/>
      <c r="AI188" s="1452"/>
      <c r="AJ188" s="1438"/>
    </row>
    <row r="189" spans="2:36">
      <c r="B189" s="1589"/>
      <c r="C189" s="1448"/>
      <c r="D189" s="1433"/>
      <c r="E189" s="1449"/>
      <c r="F189" s="1452"/>
      <c r="G189" s="1452"/>
      <c r="H189" s="1452"/>
      <c r="I189" s="1452"/>
      <c r="J189" s="1452"/>
      <c r="K189" s="1452"/>
      <c r="L189" s="1452"/>
      <c r="M189" s="1452"/>
      <c r="N189" s="1452"/>
      <c r="O189" s="1452"/>
      <c r="P189" s="1452"/>
      <c r="Q189" s="1452"/>
      <c r="R189" s="1452"/>
      <c r="S189" s="1452"/>
      <c r="T189" s="1452"/>
      <c r="U189" s="1452"/>
      <c r="V189" s="1452"/>
      <c r="W189" s="1452"/>
      <c r="X189" s="1452"/>
      <c r="Y189" s="1452"/>
      <c r="Z189" s="1452"/>
      <c r="AA189" s="1452"/>
      <c r="AB189" s="1452"/>
      <c r="AC189" s="1452"/>
      <c r="AD189" s="1452"/>
      <c r="AE189" s="1452"/>
      <c r="AF189" s="1452"/>
      <c r="AG189" s="1452"/>
      <c r="AH189" s="1452"/>
      <c r="AI189" s="1452"/>
      <c r="AJ189" s="1438"/>
    </row>
    <row r="190" spans="2:36">
      <c r="B190" s="1589"/>
      <c r="C190" s="1448"/>
      <c r="D190" s="1433" t="s">
        <v>656</v>
      </c>
      <c r="E190" s="1449"/>
      <c r="F190" s="1452">
        <f t="shared" ref="F190:AI190" si="135">-F39</f>
        <v>-15.324166666666667</v>
      </c>
      <c r="G190" s="1452">
        <f t="shared" si="135"/>
        <v>-52.54</v>
      </c>
      <c r="H190" s="1452">
        <f t="shared" si="135"/>
        <v>-52.54</v>
      </c>
      <c r="I190" s="1452">
        <f t="shared" si="135"/>
        <v>-52.54</v>
      </c>
      <c r="J190" s="1452">
        <f t="shared" si="135"/>
        <v>-52.54</v>
      </c>
      <c r="K190" s="1452">
        <f t="shared" si="135"/>
        <v>-52.54</v>
      </c>
      <c r="L190" s="1452">
        <f t="shared" si="135"/>
        <v>-52.54</v>
      </c>
      <c r="M190" s="1452">
        <f t="shared" si="135"/>
        <v>-52.54</v>
      </c>
      <c r="N190" s="1452">
        <f t="shared" si="135"/>
        <v>-52.54</v>
      </c>
      <c r="O190" s="1452">
        <f t="shared" si="135"/>
        <v>-52.54</v>
      </c>
      <c r="P190" s="1452">
        <f t="shared" si="135"/>
        <v>-52.54</v>
      </c>
      <c r="Q190" s="1452">
        <f t="shared" si="135"/>
        <v>-52.54</v>
      </c>
      <c r="R190" s="1452">
        <f t="shared" si="135"/>
        <v>-52.54</v>
      </c>
      <c r="S190" s="1452">
        <f t="shared" si="135"/>
        <v>-52.54</v>
      </c>
      <c r="T190" s="1452">
        <f t="shared" si="135"/>
        <v>-52.54</v>
      </c>
      <c r="U190" s="1452">
        <f t="shared" si="135"/>
        <v>-37.215833333333336</v>
      </c>
      <c r="V190" s="1452">
        <f t="shared" si="135"/>
        <v>0</v>
      </c>
      <c r="W190" s="1452">
        <f t="shared" si="135"/>
        <v>0</v>
      </c>
      <c r="X190" s="1452">
        <f t="shared" si="135"/>
        <v>0</v>
      </c>
      <c r="Y190" s="1452">
        <f t="shared" si="135"/>
        <v>0</v>
      </c>
      <c r="Z190" s="1452">
        <f t="shared" si="135"/>
        <v>0</v>
      </c>
      <c r="AA190" s="1452">
        <f t="shared" si="135"/>
        <v>0</v>
      </c>
      <c r="AB190" s="1452">
        <f t="shared" si="135"/>
        <v>0</v>
      </c>
      <c r="AC190" s="1452">
        <f t="shared" si="135"/>
        <v>0</v>
      </c>
      <c r="AD190" s="1452">
        <f t="shared" si="135"/>
        <v>0</v>
      </c>
      <c r="AE190" s="1452">
        <f t="shared" si="135"/>
        <v>0</v>
      </c>
      <c r="AF190" s="1452">
        <f t="shared" si="135"/>
        <v>0</v>
      </c>
      <c r="AG190" s="1452">
        <f t="shared" si="135"/>
        <v>0</v>
      </c>
      <c r="AH190" s="1452">
        <f t="shared" si="135"/>
        <v>0</v>
      </c>
      <c r="AI190" s="1452">
        <f t="shared" si="135"/>
        <v>0</v>
      </c>
      <c r="AJ190" s="1438"/>
    </row>
    <row r="191" spans="2:36">
      <c r="B191" s="1589"/>
      <c r="C191" s="1448"/>
      <c r="D191" s="1433" t="s">
        <v>1120</v>
      </c>
      <c r="E191" s="1449"/>
      <c r="F191" s="1452">
        <f t="shared" ref="F191:AI191" si="136">-F109</f>
        <v>0</v>
      </c>
      <c r="G191" s="1452">
        <f t="shared" si="136"/>
        <v>-0.64114431480333767</v>
      </c>
      <c r="H191" s="1452">
        <f t="shared" si="136"/>
        <v>-2.8968981344255518</v>
      </c>
      <c r="I191" s="1452">
        <f t="shared" si="136"/>
        <v>-5.166079060116946</v>
      </c>
      <c r="J191" s="1452">
        <f t="shared" si="136"/>
        <v>-7.4956819631196492</v>
      </c>
      <c r="K191" s="1452">
        <f t="shared" si="136"/>
        <v>-10.13410830571349</v>
      </c>
      <c r="L191" s="1452">
        <f t="shared" si="136"/>
        <v>-12.477138314785373</v>
      </c>
      <c r="M191" s="1452">
        <f t="shared" si="136"/>
        <v>-15.182700187725111</v>
      </c>
      <c r="N191" s="1452">
        <f t="shared" si="136"/>
        <v>-17.488805655106749</v>
      </c>
      <c r="O191" s="1452">
        <f t="shared" si="136"/>
        <v>-19.930287898634688</v>
      </c>
      <c r="P191" s="1452">
        <f t="shared" si="136"/>
        <v>-22.116474084820876</v>
      </c>
      <c r="Q191" s="1452">
        <f t="shared" si="136"/>
        <v>-24.332690301037093</v>
      </c>
      <c r="R191" s="1452">
        <f t="shared" si="136"/>
        <v>-27.011368979715773</v>
      </c>
      <c r="S191" s="1452">
        <f t="shared" si="136"/>
        <v>-29.512870481217274</v>
      </c>
      <c r="T191" s="1452">
        <f t="shared" si="136"/>
        <v>-32.445964989617991</v>
      </c>
      <c r="U191" s="1452">
        <f t="shared" si="136"/>
        <v>-34.915935183690486</v>
      </c>
      <c r="V191" s="1452">
        <f t="shared" si="136"/>
        <v>-38.711730979486283</v>
      </c>
      <c r="W191" s="1452">
        <f t="shared" si="136"/>
        <v>-42.309328577083882</v>
      </c>
      <c r="X191" s="1452">
        <f t="shared" si="136"/>
        <v>-46.060079327834636</v>
      </c>
      <c r="Y191" s="1452">
        <f t="shared" si="136"/>
        <v>-50.175172420461678</v>
      </c>
      <c r="Z191" s="1452">
        <f t="shared" si="136"/>
        <v>-50.192466975947177</v>
      </c>
      <c r="AA191" s="1452">
        <f t="shared" si="136"/>
        <v>-50.192466975947177</v>
      </c>
      <c r="AB191" s="1452">
        <f t="shared" si="136"/>
        <v>-50.192466975947177</v>
      </c>
      <c r="AC191" s="1452">
        <f t="shared" si="136"/>
        <v>-50.192466975947177</v>
      </c>
      <c r="AD191" s="1452">
        <f t="shared" si="136"/>
        <v>-50.192466975947177</v>
      </c>
      <c r="AE191" s="1452">
        <f t="shared" si="136"/>
        <v>-50.192466975947177</v>
      </c>
      <c r="AF191" s="1452">
        <f t="shared" si="136"/>
        <v>-50.192466975947177</v>
      </c>
      <c r="AG191" s="1452">
        <f t="shared" si="136"/>
        <v>-50.192466975947177</v>
      </c>
      <c r="AH191" s="1452">
        <f t="shared" si="136"/>
        <v>-50.192466975947177</v>
      </c>
      <c r="AI191" s="1452">
        <f t="shared" si="136"/>
        <v>-50.192466975947177</v>
      </c>
      <c r="AJ191" s="1438"/>
    </row>
    <row r="192" spans="2:36">
      <c r="B192" s="1589"/>
      <c r="C192" s="1448"/>
      <c r="D192" s="1433" t="s">
        <v>47</v>
      </c>
      <c r="E192" s="1449"/>
      <c r="F192" s="1455">
        <f t="shared" ref="F192:AI192" si="137">SUM(F190:F191)</f>
        <v>-15.324166666666667</v>
      </c>
      <c r="G192" s="1455">
        <f t="shared" si="137"/>
        <v>-53.181144314803333</v>
      </c>
      <c r="H192" s="1455">
        <f t="shared" si="137"/>
        <v>-55.436898134425547</v>
      </c>
      <c r="I192" s="1455">
        <f t="shared" si="137"/>
        <v>-57.706079060116949</v>
      </c>
      <c r="J192" s="1455">
        <f t="shared" si="137"/>
        <v>-60.03568196311965</v>
      </c>
      <c r="K192" s="1455">
        <f t="shared" si="137"/>
        <v>-62.674108305713489</v>
      </c>
      <c r="L192" s="1455">
        <f t="shared" si="137"/>
        <v>-65.01713831478537</v>
      </c>
      <c r="M192" s="1455">
        <f t="shared" si="137"/>
        <v>-67.72270018772511</v>
      </c>
      <c r="N192" s="1455">
        <f t="shared" si="137"/>
        <v>-70.028805655106751</v>
      </c>
      <c r="O192" s="1455">
        <f t="shared" si="137"/>
        <v>-72.470287898634695</v>
      </c>
      <c r="P192" s="1455">
        <f t="shared" si="137"/>
        <v>-74.656474084820871</v>
      </c>
      <c r="Q192" s="1455">
        <f t="shared" si="137"/>
        <v>-76.872690301037096</v>
      </c>
      <c r="R192" s="1455">
        <f t="shared" si="137"/>
        <v>-79.551368979715775</v>
      </c>
      <c r="S192" s="1455">
        <f t="shared" si="137"/>
        <v>-82.052870481217269</v>
      </c>
      <c r="T192" s="1455">
        <f t="shared" si="137"/>
        <v>-84.985964989617997</v>
      </c>
      <c r="U192" s="1455">
        <f t="shared" si="137"/>
        <v>-72.131768517023829</v>
      </c>
      <c r="V192" s="1455">
        <f t="shared" si="137"/>
        <v>-38.711730979486283</v>
      </c>
      <c r="W192" s="1455">
        <f t="shared" si="137"/>
        <v>-42.309328577083882</v>
      </c>
      <c r="X192" s="1455">
        <f t="shared" si="137"/>
        <v>-46.060079327834636</v>
      </c>
      <c r="Y192" s="1455">
        <f t="shared" si="137"/>
        <v>-50.175172420461678</v>
      </c>
      <c r="Z192" s="1455">
        <f t="shared" si="137"/>
        <v>-50.192466975947177</v>
      </c>
      <c r="AA192" s="1455">
        <f t="shared" si="137"/>
        <v>-50.192466975947177</v>
      </c>
      <c r="AB192" s="1455">
        <f t="shared" si="137"/>
        <v>-50.192466975947177</v>
      </c>
      <c r="AC192" s="1455">
        <f t="shared" si="137"/>
        <v>-50.192466975947177</v>
      </c>
      <c r="AD192" s="1455">
        <f t="shared" si="137"/>
        <v>-50.192466975947177</v>
      </c>
      <c r="AE192" s="1455">
        <f t="shared" si="137"/>
        <v>-50.192466975947177</v>
      </c>
      <c r="AF192" s="1455">
        <f t="shared" si="137"/>
        <v>-50.192466975947177</v>
      </c>
      <c r="AG192" s="1455">
        <f t="shared" si="137"/>
        <v>-50.192466975947177</v>
      </c>
      <c r="AH192" s="1455">
        <f t="shared" si="137"/>
        <v>-50.192466975947177</v>
      </c>
      <c r="AI192" s="1455">
        <f t="shared" si="137"/>
        <v>-50.192466975947177</v>
      </c>
      <c r="AJ192" s="1438"/>
    </row>
    <row r="193" spans="2:36">
      <c r="B193" s="1589"/>
      <c r="C193" s="1448"/>
      <c r="D193" s="1433"/>
      <c r="E193" s="1449"/>
      <c r="F193" s="1452"/>
      <c r="G193" s="1452"/>
      <c r="H193" s="1452"/>
      <c r="I193" s="1452"/>
      <c r="J193" s="1452"/>
      <c r="K193" s="1452"/>
      <c r="L193" s="1452"/>
      <c r="M193" s="1452"/>
      <c r="N193" s="1452"/>
      <c r="O193" s="1452"/>
      <c r="P193" s="1452"/>
      <c r="Q193" s="1452"/>
      <c r="R193" s="1452"/>
      <c r="S193" s="1452"/>
      <c r="T193" s="1452"/>
      <c r="U193" s="1452"/>
      <c r="V193" s="1452"/>
      <c r="W193" s="1452"/>
      <c r="X193" s="1452"/>
      <c r="Y193" s="1452"/>
      <c r="Z193" s="1452"/>
      <c r="AA193" s="1452"/>
      <c r="AB193" s="1452"/>
      <c r="AC193" s="1452"/>
      <c r="AD193" s="1452"/>
      <c r="AE193" s="1452"/>
      <c r="AF193" s="1452"/>
      <c r="AG193" s="1452"/>
      <c r="AH193" s="1452"/>
      <c r="AI193" s="1452"/>
      <c r="AJ193" s="1438"/>
    </row>
    <row r="194" spans="2:36">
      <c r="B194" s="1589"/>
      <c r="C194" s="1448" t="s">
        <v>49</v>
      </c>
      <c r="D194" s="1433"/>
      <c r="E194" s="1449"/>
      <c r="F194" s="1455">
        <f t="shared" ref="F194:AI194" si="138">+F185+F187+F192</f>
        <v>794.12593901628452</v>
      </c>
      <c r="G194" s="1455">
        <f t="shared" si="138"/>
        <v>816.06139689490089</v>
      </c>
      <c r="H194" s="1455">
        <f t="shared" si="138"/>
        <v>836.1882235859988</v>
      </c>
      <c r="I194" s="1455">
        <f t="shared" si="138"/>
        <v>856.05792119587181</v>
      </c>
      <c r="J194" s="1455">
        <f t="shared" si="138"/>
        <v>883.88183644112712</v>
      </c>
      <c r="K194" s="1455">
        <f t="shared" si="138"/>
        <v>899.23062743750734</v>
      </c>
      <c r="L194" s="1455">
        <f t="shared" si="138"/>
        <v>924.30869949161524</v>
      </c>
      <c r="M194" s="1455">
        <f t="shared" si="138"/>
        <v>933.37931136769873</v>
      </c>
      <c r="N194" s="1455">
        <f t="shared" si="138"/>
        <v>944.65186442207244</v>
      </c>
      <c r="O194" s="1455">
        <f t="shared" si="138"/>
        <v>944.98157652343775</v>
      </c>
      <c r="P194" s="1455">
        <f t="shared" si="138"/>
        <v>944.12510243861686</v>
      </c>
      <c r="Q194" s="1455">
        <f t="shared" si="138"/>
        <v>956.4524121375797</v>
      </c>
      <c r="R194" s="1455">
        <f t="shared" si="138"/>
        <v>960.20104315786398</v>
      </c>
      <c r="S194" s="1455">
        <f t="shared" si="138"/>
        <v>975.82021980639047</v>
      </c>
      <c r="T194" s="1455">
        <f t="shared" si="138"/>
        <v>973.08426227938662</v>
      </c>
      <c r="U194" s="1455">
        <f t="shared" si="138"/>
        <v>1027.3524937623629</v>
      </c>
      <c r="V194" s="1455">
        <f t="shared" si="138"/>
        <v>1108.4407627828766</v>
      </c>
      <c r="W194" s="1455">
        <f t="shared" si="138"/>
        <v>1191.0314342057927</v>
      </c>
      <c r="X194" s="1455">
        <f t="shared" si="138"/>
        <v>1282.0039548624384</v>
      </c>
      <c r="Y194" s="1455">
        <f t="shared" si="138"/>
        <v>1232.404691139644</v>
      </c>
      <c r="Z194" s="1455">
        <f t="shared" si="138"/>
        <v>1182.2122241636969</v>
      </c>
      <c r="AA194" s="1455">
        <f t="shared" si="138"/>
        <v>1132.0197571877497</v>
      </c>
      <c r="AB194" s="1455">
        <f t="shared" si="138"/>
        <v>1081.8272902118026</v>
      </c>
      <c r="AC194" s="1455">
        <f t="shared" si="138"/>
        <v>1031.6348232358555</v>
      </c>
      <c r="AD194" s="1455">
        <f t="shared" si="138"/>
        <v>981.44235625990837</v>
      </c>
      <c r="AE194" s="1455">
        <f t="shared" si="138"/>
        <v>931.24988928396124</v>
      </c>
      <c r="AF194" s="1455">
        <f t="shared" si="138"/>
        <v>881.05742230801411</v>
      </c>
      <c r="AG194" s="1455">
        <f t="shared" si="138"/>
        <v>830.86495533206698</v>
      </c>
      <c r="AH194" s="1455">
        <f t="shared" si="138"/>
        <v>780.67248835611986</v>
      </c>
      <c r="AI194" s="1455">
        <f t="shared" si="138"/>
        <v>730.48002138017273</v>
      </c>
      <c r="AJ194" s="1438"/>
    </row>
    <row r="195" spans="2:36">
      <c r="B195" s="1590"/>
      <c r="C195" s="1462"/>
      <c r="D195" s="1462"/>
      <c r="E195" s="1462"/>
      <c r="F195" s="1481"/>
      <c r="G195" s="1481"/>
      <c r="H195" s="1481"/>
      <c r="I195" s="1481"/>
      <c r="J195" s="1481"/>
      <c r="K195" s="1481"/>
      <c r="L195" s="1481"/>
      <c r="M195" s="1481"/>
      <c r="N195" s="1481"/>
      <c r="O195" s="1481"/>
      <c r="P195" s="1481"/>
      <c r="Q195" s="1481"/>
      <c r="R195" s="1481"/>
      <c r="S195" s="1481"/>
      <c r="T195" s="1481"/>
      <c r="U195" s="1481"/>
      <c r="V195" s="1481"/>
      <c r="W195" s="1481"/>
      <c r="X195" s="1481"/>
      <c r="Y195" s="1481"/>
      <c r="Z195" s="1481"/>
      <c r="AA195" s="1481"/>
      <c r="AB195" s="1481"/>
      <c r="AC195" s="1481"/>
      <c r="AD195" s="1481"/>
      <c r="AE195" s="1481"/>
      <c r="AF195" s="1481"/>
      <c r="AG195" s="1481"/>
      <c r="AH195" s="1481"/>
      <c r="AI195" s="1481"/>
      <c r="AJ195" s="1464"/>
    </row>
    <row r="198" spans="2:36" ht="15">
      <c r="B198" s="1587" t="str">
        <f>"RAV rollforward "&amp;+C175&amp; " post vesting depn"</f>
        <v>RAV rollforward 20 year post vesting depn</v>
      </c>
    </row>
    <row r="199" spans="2:36">
      <c r="B199" s="1591"/>
      <c r="C199" s="1426"/>
      <c r="D199" s="1426" t="s">
        <v>652</v>
      </c>
      <c r="E199" s="1426"/>
      <c r="F199" s="1465">
        <v>1991</v>
      </c>
      <c r="G199" s="1466">
        <f t="shared" ref="G199:AI199" si="139">+F199+1</f>
        <v>1992</v>
      </c>
      <c r="H199" s="1466">
        <f t="shared" si="139"/>
        <v>1993</v>
      </c>
      <c r="I199" s="1466">
        <f t="shared" si="139"/>
        <v>1994</v>
      </c>
      <c r="J199" s="1466">
        <f t="shared" si="139"/>
        <v>1995</v>
      </c>
      <c r="K199" s="1466">
        <f t="shared" si="139"/>
        <v>1996</v>
      </c>
      <c r="L199" s="1466">
        <f t="shared" si="139"/>
        <v>1997</v>
      </c>
      <c r="M199" s="1466">
        <f t="shared" si="139"/>
        <v>1998</v>
      </c>
      <c r="N199" s="1466">
        <f t="shared" si="139"/>
        <v>1999</v>
      </c>
      <c r="O199" s="1466">
        <f t="shared" si="139"/>
        <v>2000</v>
      </c>
      <c r="P199" s="1466">
        <f t="shared" si="139"/>
        <v>2001</v>
      </c>
      <c r="Q199" s="1466">
        <f t="shared" si="139"/>
        <v>2002</v>
      </c>
      <c r="R199" s="1466">
        <f t="shared" si="139"/>
        <v>2003</v>
      </c>
      <c r="S199" s="1467">
        <f t="shared" si="139"/>
        <v>2004</v>
      </c>
      <c r="T199" s="1467">
        <f t="shared" si="139"/>
        <v>2005</v>
      </c>
      <c r="U199" s="1467">
        <f t="shared" si="139"/>
        <v>2006</v>
      </c>
      <c r="V199" s="1467">
        <f t="shared" si="139"/>
        <v>2007</v>
      </c>
      <c r="W199" s="1467">
        <f t="shared" si="139"/>
        <v>2008</v>
      </c>
      <c r="X199" s="1467">
        <f t="shared" si="139"/>
        <v>2009</v>
      </c>
      <c r="Y199" s="1467">
        <f t="shared" si="139"/>
        <v>2010</v>
      </c>
      <c r="Z199" s="1467">
        <f t="shared" si="139"/>
        <v>2011</v>
      </c>
      <c r="AA199" s="1467">
        <f t="shared" si="139"/>
        <v>2012</v>
      </c>
      <c r="AB199" s="1467">
        <f t="shared" si="139"/>
        <v>2013</v>
      </c>
      <c r="AC199" s="1467">
        <f t="shared" si="139"/>
        <v>2014</v>
      </c>
      <c r="AD199" s="1467">
        <f t="shared" si="139"/>
        <v>2015</v>
      </c>
      <c r="AE199" s="1467">
        <f t="shared" si="139"/>
        <v>2016</v>
      </c>
      <c r="AF199" s="1467">
        <f t="shared" si="139"/>
        <v>2017</v>
      </c>
      <c r="AG199" s="1467">
        <f t="shared" si="139"/>
        <v>2018</v>
      </c>
      <c r="AH199" s="1467">
        <f t="shared" si="139"/>
        <v>2019</v>
      </c>
      <c r="AI199" s="1467">
        <f t="shared" si="139"/>
        <v>2020</v>
      </c>
      <c r="AJ199" s="1432"/>
    </row>
    <row r="200" spans="2:36">
      <c r="B200" s="1589"/>
      <c r="C200" s="1433"/>
      <c r="D200" s="1439"/>
      <c r="E200" s="1439"/>
      <c r="F200" s="1440" t="s">
        <v>258</v>
      </c>
      <c r="G200" s="1441"/>
      <c r="H200" s="1441"/>
      <c r="I200" s="1441"/>
      <c r="J200" s="1441"/>
      <c r="K200" s="1441"/>
      <c r="L200" s="1441"/>
      <c r="M200" s="1441"/>
      <c r="N200" s="1441"/>
      <c r="O200" s="1441"/>
      <c r="P200" s="1441"/>
      <c r="Q200" s="1441"/>
      <c r="R200" s="1442"/>
      <c r="S200" s="1468" t="s">
        <v>452</v>
      </c>
      <c r="T200" s="1469"/>
      <c r="U200" s="1469"/>
      <c r="V200" s="1469"/>
      <c r="W200" s="1469"/>
      <c r="X200" s="1469"/>
      <c r="Y200" s="1469"/>
      <c r="Z200" s="1469"/>
      <c r="AA200" s="1469"/>
      <c r="AB200" s="1469"/>
      <c r="AC200" s="1469"/>
      <c r="AD200" s="1469"/>
      <c r="AE200" s="1469"/>
      <c r="AF200" s="1469"/>
      <c r="AG200" s="1469"/>
      <c r="AH200" s="1469"/>
      <c r="AI200" s="1469"/>
      <c r="AJ200" s="1438"/>
    </row>
    <row r="201" spans="2:36">
      <c r="B201" s="1589"/>
      <c r="C201" s="1448" t="s">
        <v>653</v>
      </c>
      <c r="D201" s="1433"/>
      <c r="E201" s="1449"/>
      <c r="F201" s="1456">
        <f>+F32</f>
        <v>788.1</v>
      </c>
      <c r="G201" s="1452">
        <f t="shared" ref="G201:AI201" si="140">+F212</f>
        <v>794.12593901628452</v>
      </c>
      <c r="H201" s="1452">
        <f t="shared" si="140"/>
        <v>815.63503592555662</v>
      </c>
      <c r="I201" s="1452">
        <f t="shared" si="140"/>
        <v>833.83542535726156</v>
      </c>
      <c r="J201" s="1452">
        <f t="shared" si="140"/>
        <v>850.26968039215683</v>
      </c>
      <c r="K201" s="1452">
        <f t="shared" si="140"/>
        <v>873.10896713193745</v>
      </c>
      <c r="L201" s="1452">
        <f t="shared" si="140"/>
        <v>881.7185761050182</v>
      </c>
      <c r="M201" s="1452">
        <f t="shared" si="140"/>
        <v>898.49935117979385</v>
      </c>
      <c r="N201" s="1452">
        <f t="shared" si="140"/>
        <v>897.47346743104015</v>
      </c>
      <c r="O201" s="1452">
        <f t="shared" si="140"/>
        <v>897.11596472476788</v>
      </c>
      <c r="P201" s="1452">
        <f t="shared" si="140"/>
        <v>884.1920353735411</v>
      </c>
      <c r="Q201" s="1452">
        <f t="shared" si="140"/>
        <v>868.62810602231434</v>
      </c>
      <c r="R201" s="1452">
        <f t="shared" si="140"/>
        <v>864.77417667108762</v>
      </c>
      <c r="S201" s="1452">
        <f t="shared" si="140"/>
        <v>850.56024731986076</v>
      </c>
      <c r="T201" s="1452">
        <f t="shared" si="140"/>
        <v>846.55336509837775</v>
      </c>
      <c r="U201" s="1452">
        <f t="shared" si="140"/>
        <v>822.24084085327797</v>
      </c>
      <c r="V201" s="1452">
        <f t="shared" si="140"/>
        <v>853.28997543909998</v>
      </c>
      <c r="W201" s="1452">
        <f t="shared" si="140"/>
        <v>908.63494335825533</v>
      </c>
      <c r="X201" s="1452">
        <f t="shared" si="140"/>
        <v>963.08991127741069</v>
      </c>
      <c r="Y201" s="1452">
        <f t="shared" si="140"/>
        <v>1023.4324791810467</v>
      </c>
      <c r="Z201" s="1452">
        <f t="shared" si="140"/>
        <v>940.46672579864514</v>
      </c>
      <c r="AA201" s="1452">
        <f t="shared" si="140"/>
        <v>857.96377356784069</v>
      </c>
      <c r="AB201" s="1452">
        <f t="shared" si="140"/>
        <v>779.21665144670715</v>
      </c>
      <c r="AC201" s="1452">
        <f t="shared" si="140"/>
        <v>704.24771556684982</v>
      </c>
      <c r="AD201" s="1452">
        <f t="shared" si="140"/>
        <v>633.15756852049196</v>
      </c>
      <c r="AE201" s="1452">
        <f t="shared" si="140"/>
        <v>566.4604013345529</v>
      </c>
      <c r="AF201" s="1452">
        <f t="shared" si="140"/>
        <v>503.6643791137185</v>
      </c>
      <c r="AG201" s="1452">
        <f t="shared" si="140"/>
        <v>445.37311741132874</v>
      </c>
      <c r="AH201" s="1452">
        <f t="shared" si="140"/>
        <v>390.92152131212941</v>
      </c>
      <c r="AI201" s="1452">
        <f t="shared" si="140"/>
        <v>340.53499314840411</v>
      </c>
      <c r="AJ201" s="1438"/>
    </row>
    <row r="202" spans="2:36">
      <c r="B202" s="1589"/>
      <c r="C202" s="1448"/>
      <c r="D202" s="1433" t="s">
        <v>654</v>
      </c>
      <c r="E202" s="1449"/>
      <c r="F202" s="1452"/>
      <c r="G202" s="1452">
        <f t="shared" ref="G202:AI202" si="141">+G201*(G$296-F$296)/F$296</f>
        <v>0</v>
      </c>
      <c r="H202" s="1452">
        <f t="shared" si="141"/>
        <v>0</v>
      </c>
      <c r="I202" s="1452">
        <f t="shared" si="141"/>
        <v>0</v>
      </c>
      <c r="J202" s="1452">
        <f t="shared" si="141"/>
        <v>0</v>
      </c>
      <c r="K202" s="1452">
        <f t="shared" si="141"/>
        <v>0</v>
      </c>
      <c r="L202" s="1452">
        <f t="shared" si="141"/>
        <v>0</v>
      </c>
      <c r="M202" s="1452">
        <f t="shared" si="141"/>
        <v>0</v>
      </c>
      <c r="N202" s="1452">
        <f t="shared" si="141"/>
        <v>0</v>
      </c>
      <c r="O202" s="1452">
        <f t="shared" si="141"/>
        <v>0</v>
      </c>
      <c r="P202" s="1452">
        <f t="shared" si="141"/>
        <v>0</v>
      </c>
      <c r="Q202" s="1452">
        <f t="shared" si="141"/>
        <v>0</v>
      </c>
      <c r="R202" s="1452">
        <f t="shared" si="141"/>
        <v>0</v>
      </c>
      <c r="S202" s="1452">
        <f t="shared" si="141"/>
        <v>0</v>
      </c>
      <c r="T202" s="1452">
        <f t="shared" si="141"/>
        <v>0</v>
      </c>
      <c r="U202" s="1452">
        <f t="shared" si="141"/>
        <v>0</v>
      </c>
      <c r="V202" s="1452">
        <f t="shared" si="141"/>
        <v>0</v>
      </c>
      <c r="W202" s="1452">
        <f t="shared" si="141"/>
        <v>0</v>
      </c>
      <c r="X202" s="1452">
        <f t="shared" si="141"/>
        <v>0</v>
      </c>
      <c r="Y202" s="1452">
        <f t="shared" si="141"/>
        <v>0</v>
      </c>
      <c r="Z202" s="1452">
        <f t="shared" si="141"/>
        <v>0</v>
      </c>
      <c r="AA202" s="1452">
        <f t="shared" si="141"/>
        <v>0</v>
      </c>
      <c r="AB202" s="1452">
        <f t="shared" si="141"/>
        <v>0</v>
      </c>
      <c r="AC202" s="1452">
        <f t="shared" si="141"/>
        <v>0</v>
      </c>
      <c r="AD202" s="1452">
        <f t="shared" si="141"/>
        <v>0</v>
      </c>
      <c r="AE202" s="1452">
        <f t="shared" si="141"/>
        <v>0</v>
      </c>
      <c r="AF202" s="1452">
        <f t="shared" si="141"/>
        <v>0</v>
      </c>
      <c r="AG202" s="1452">
        <f t="shared" si="141"/>
        <v>0</v>
      </c>
      <c r="AH202" s="1452">
        <f t="shared" si="141"/>
        <v>0</v>
      </c>
      <c r="AI202" s="1452">
        <f t="shared" si="141"/>
        <v>0</v>
      </c>
      <c r="AJ202" s="1438"/>
    </row>
    <row r="203" spans="2:36">
      <c r="B203" s="1589"/>
      <c r="C203" s="1448"/>
      <c r="D203" s="1433"/>
      <c r="E203" s="1449"/>
      <c r="F203" s="1455">
        <f t="shared" ref="F203:AI203" si="142">SUM(F201:F202)</f>
        <v>788.1</v>
      </c>
      <c r="G203" s="1455">
        <f t="shared" si="142"/>
        <v>794.12593901628452</v>
      </c>
      <c r="H203" s="1455">
        <f t="shared" si="142"/>
        <v>815.63503592555662</v>
      </c>
      <c r="I203" s="1455">
        <f t="shared" si="142"/>
        <v>833.83542535726156</v>
      </c>
      <c r="J203" s="1455">
        <f t="shared" si="142"/>
        <v>850.26968039215683</v>
      </c>
      <c r="K203" s="1455">
        <f t="shared" si="142"/>
        <v>873.10896713193745</v>
      </c>
      <c r="L203" s="1455">
        <f t="shared" si="142"/>
        <v>881.7185761050182</v>
      </c>
      <c r="M203" s="1455">
        <f t="shared" si="142"/>
        <v>898.49935117979385</v>
      </c>
      <c r="N203" s="1455">
        <f t="shared" si="142"/>
        <v>897.47346743104015</v>
      </c>
      <c r="O203" s="1455">
        <f t="shared" si="142"/>
        <v>897.11596472476788</v>
      </c>
      <c r="P203" s="1455">
        <f t="shared" si="142"/>
        <v>884.1920353735411</v>
      </c>
      <c r="Q203" s="1455">
        <f t="shared" si="142"/>
        <v>868.62810602231434</v>
      </c>
      <c r="R203" s="1455">
        <f t="shared" si="142"/>
        <v>864.77417667108762</v>
      </c>
      <c r="S203" s="1455">
        <f t="shared" si="142"/>
        <v>850.56024731986076</v>
      </c>
      <c r="T203" s="1455">
        <f t="shared" si="142"/>
        <v>846.55336509837775</v>
      </c>
      <c r="U203" s="1455">
        <f t="shared" si="142"/>
        <v>822.24084085327797</v>
      </c>
      <c r="V203" s="1455">
        <f t="shared" si="142"/>
        <v>853.28997543909998</v>
      </c>
      <c r="W203" s="1455">
        <f t="shared" si="142"/>
        <v>908.63494335825533</v>
      </c>
      <c r="X203" s="1455">
        <f t="shared" si="142"/>
        <v>963.08991127741069</v>
      </c>
      <c r="Y203" s="1455">
        <f t="shared" si="142"/>
        <v>1023.4324791810467</v>
      </c>
      <c r="Z203" s="1455">
        <f t="shared" si="142"/>
        <v>940.46672579864514</v>
      </c>
      <c r="AA203" s="1455">
        <f t="shared" si="142"/>
        <v>857.96377356784069</v>
      </c>
      <c r="AB203" s="1455">
        <f t="shared" si="142"/>
        <v>779.21665144670715</v>
      </c>
      <c r="AC203" s="1455">
        <f t="shared" si="142"/>
        <v>704.24771556684982</v>
      </c>
      <c r="AD203" s="1455">
        <f t="shared" si="142"/>
        <v>633.15756852049196</v>
      </c>
      <c r="AE203" s="1455">
        <f t="shared" si="142"/>
        <v>566.4604013345529</v>
      </c>
      <c r="AF203" s="1455">
        <f t="shared" si="142"/>
        <v>503.6643791137185</v>
      </c>
      <c r="AG203" s="1455">
        <f t="shared" si="142"/>
        <v>445.37311741132874</v>
      </c>
      <c r="AH203" s="1455">
        <f t="shared" si="142"/>
        <v>390.92152131212941</v>
      </c>
      <c r="AI203" s="1455">
        <f t="shared" si="142"/>
        <v>340.53499314840411</v>
      </c>
      <c r="AJ203" s="1438"/>
    </row>
    <row r="204" spans="2:36">
      <c r="B204" s="1589"/>
      <c r="C204" s="1448"/>
      <c r="D204" s="1433"/>
      <c r="E204" s="1449"/>
      <c r="F204" s="1452"/>
      <c r="G204" s="1452"/>
      <c r="H204" s="1452"/>
      <c r="I204" s="1452"/>
      <c r="J204" s="1452"/>
      <c r="K204" s="1452"/>
      <c r="L204" s="1452"/>
      <c r="M204" s="1452"/>
      <c r="N204" s="1452"/>
      <c r="O204" s="1452"/>
      <c r="P204" s="1452"/>
      <c r="Q204" s="1452"/>
      <c r="R204" s="1452"/>
      <c r="S204" s="1452"/>
      <c r="T204" s="1452"/>
      <c r="U204" s="1452"/>
      <c r="V204" s="1452"/>
      <c r="W204" s="1452"/>
      <c r="X204" s="1452"/>
      <c r="Y204" s="1452"/>
      <c r="Z204" s="1452"/>
      <c r="AA204" s="1452"/>
      <c r="AB204" s="1452"/>
      <c r="AC204" s="1452"/>
      <c r="AD204" s="1452"/>
      <c r="AE204" s="1452"/>
      <c r="AF204" s="1452"/>
      <c r="AG204" s="1452"/>
      <c r="AH204" s="1452"/>
      <c r="AI204" s="1452"/>
      <c r="AJ204" s="1438"/>
    </row>
    <row r="205" spans="2:36">
      <c r="B205" s="1589"/>
      <c r="C205" s="1448"/>
      <c r="D205" s="1433" t="s">
        <v>655</v>
      </c>
      <c r="E205" s="1449"/>
      <c r="F205" s="1456">
        <f t="shared" ref="F205:AI205" si="143">+F14</f>
        <v>21.350105682951142</v>
      </c>
      <c r="G205" s="1456">
        <f t="shared" si="143"/>
        <v>75.116602193419723</v>
      </c>
      <c r="H205" s="1456">
        <f t="shared" si="143"/>
        <v>75.563724825523408</v>
      </c>
      <c r="I205" s="1456">
        <f t="shared" si="143"/>
        <v>77.57577666999002</v>
      </c>
      <c r="J205" s="1456">
        <f t="shared" si="143"/>
        <v>87.859597208374851</v>
      </c>
      <c r="K205" s="1456">
        <f t="shared" si="143"/>
        <v>78.022899302093691</v>
      </c>
      <c r="L205" s="1456">
        <f t="shared" si="143"/>
        <v>90.095210368893291</v>
      </c>
      <c r="M205" s="1456">
        <f t="shared" si="143"/>
        <v>76.793312063808557</v>
      </c>
      <c r="N205" s="1456">
        <f t="shared" si="143"/>
        <v>81.301358709480439</v>
      </c>
      <c r="O205" s="1456">
        <f t="shared" si="143"/>
        <v>72.8</v>
      </c>
      <c r="P205" s="1456">
        <f t="shared" si="143"/>
        <v>73.8</v>
      </c>
      <c r="Q205" s="1456">
        <f t="shared" si="143"/>
        <v>89.2</v>
      </c>
      <c r="R205" s="1456">
        <f t="shared" si="143"/>
        <v>83.3</v>
      </c>
      <c r="S205" s="1456">
        <f t="shared" si="143"/>
        <v>97.672047129743802</v>
      </c>
      <c r="T205" s="1456">
        <f t="shared" si="143"/>
        <v>82.250007462614107</v>
      </c>
      <c r="U205" s="1456">
        <f t="shared" si="143"/>
        <v>126.39999999999999</v>
      </c>
      <c r="V205" s="1456">
        <f t="shared" si="143"/>
        <v>119.8</v>
      </c>
      <c r="W205" s="1456">
        <f t="shared" si="143"/>
        <v>124.9</v>
      </c>
      <c r="X205" s="1456">
        <f t="shared" si="143"/>
        <v>137.0325999844805</v>
      </c>
      <c r="Y205" s="1456">
        <f t="shared" si="143"/>
        <v>0.57590869766723318</v>
      </c>
      <c r="Z205" s="1456">
        <f t="shared" si="143"/>
        <v>0</v>
      </c>
      <c r="AA205" s="1456">
        <f t="shared" si="143"/>
        <v>0</v>
      </c>
      <c r="AB205" s="1456">
        <f t="shared" si="143"/>
        <v>0</v>
      </c>
      <c r="AC205" s="1456">
        <f t="shared" si="143"/>
        <v>0</v>
      </c>
      <c r="AD205" s="1456">
        <f t="shared" si="143"/>
        <v>0</v>
      </c>
      <c r="AE205" s="1456">
        <f t="shared" si="143"/>
        <v>0</v>
      </c>
      <c r="AF205" s="1456">
        <f t="shared" si="143"/>
        <v>0</v>
      </c>
      <c r="AG205" s="1456">
        <f t="shared" si="143"/>
        <v>0</v>
      </c>
      <c r="AH205" s="1456">
        <f t="shared" si="143"/>
        <v>0</v>
      </c>
      <c r="AI205" s="1456">
        <f t="shared" si="143"/>
        <v>0</v>
      </c>
      <c r="AJ205" s="1438"/>
    </row>
    <row r="206" spans="2:36">
      <c r="B206" s="1589"/>
      <c r="C206" s="1448"/>
      <c r="D206" s="1433" t="s">
        <v>284</v>
      </c>
      <c r="E206" s="1449"/>
      <c r="F206" s="1452"/>
      <c r="G206" s="1452"/>
      <c r="H206" s="1452"/>
      <c r="I206" s="1452"/>
      <c r="J206" s="1452"/>
      <c r="K206" s="1452"/>
      <c r="L206" s="1452"/>
      <c r="M206" s="1452"/>
      <c r="N206" s="1452"/>
      <c r="O206" s="1452"/>
      <c r="P206" s="1452"/>
      <c r="Q206" s="1452"/>
      <c r="R206" s="1452"/>
      <c r="S206" s="1452"/>
      <c r="T206" s="1452"/>
      <c r="U206" s="1452"/>
      <c r="V206" s="1452"/>
      <c r="W206" s="1452"/>
      <c r="X206" s="1452"/>
      <c r="Y206" s="1452"/>
      <c r="Z206" s="1452"/>
      <c r="AA206" s="1452"/>
      <c r="AB206" s="1452"/>
      <c r="AC206" s="1452"/>
      <c r="AD206" s="1452"/>
      <c r="AE206" s="1452"/>
      <c r="AF206" s="1452"/>
      <c r="AG206" s="1452"/>
      <c r="AH206" s="1452"/>
      <c r="AI206" s="1452"/>
      <c r="AJ206" s="1438"/>
    </row>
    <row r="207" spans="2:36">
      <c r="B207" s="1589"/>
      <c r="C207" s="1448"/>
      <c r="D207" s="1433"/>
      <c r="E207" s="1449"/>
      <c r="F207" s="1452"/>
      <c r="G207" s="1452"/>
      <c r="H207" s="1452"/>
      <c r="I207" s="1452"/>
      <c r="J207" s="1452"/>
      <c r="K207" s="1452"/>
      <c r="L207" s="1452"/>
      <c r="M207" s="1452"/>
      <c r="N207" s="1452"/>
      <c r="O207" s="1452"/>
      <c r="P207" s="1452"/>
      <c r="Q207" s="1452"/>
      <c r="R207" s="1452"/>
      <c r="S207" s="1452"/>
      <c r="T207" s="1452"/>
      <c r="U207" s="1452"/>
      <c r="V207" s="1452"/>
      <c r="W207" s="1452"/>
      <c r="X207" s="1452"/>
      <c r="Y207" s="1452"/>
      <c r="Z207" s="1452"/>
      <c r="AA207" s="1452"/>
      <c r="AB207" s="1452"/>
      <c r="AC207" s="1452"/>
      <c r="AD207" s="1452"/>
      <c r="AE207" s="1452"/>
      <c r="AF207" s="1452"/>
      <c r="AG207" s="1452"/>
      <c r="AH207" s="1452"/>
      <c r="AI207" s="1452"/>
      <c r="AJ207" s="1438"/>
    </row>
    <row r="208" spans="2:36">
      <c r="B208" s="1589"/>
      <c r="C208" s="1448"/>
      <c r="D208" s="1433" t="s">
        <v>656</v>
      </c>
      <c r="E208" s="1449"/>
      <c r="F208" s="1452">
        <f t="shared" ref="F208:AI208" si="144">-F39</f>
        <v>-15.324166666666667</v>
      </c>
      <c r="G208" s="1452">
        <f t="shared" si="144"/>
        <v>-52.54</v>
      </c>
      <c r="H208" s="1452">
        <f t="shared" si="144"/>
        <v>-52.54</v>
      </c>
      <c r="I208" s="1452">
        <f t="shared" si="144"/>
        <v>-52.54</v>
      </c>
      <c r="J208" s="1452">
        <f t="shared" si="144"/>
        <v>-52.54</v>
      </c>
      <c r="K208" s="1452">
        <f t="shared" si="144"/>
        <v>-52.54</v>
      </c>
      <c r="L208" s="1452">
        <f t="shared" si="144"/>
        <v>-52.54</v>
      </c>
      <c r="M208" s="1452">
        <f t="shared" si="144"/>
        <v>-52.54</v>
      </c>
      <c r="N208" s="1452">
        <f t="shared" si="144"/>
        <v>-52.54</v>
      </c>
      <c r="O208" s="1452">
        <f t="shared" si="144"/>
        <v>-52.54</v>
      </c>
      <c r="P208" s="1452">
        <f t="shared" si="144"/>
        <v>-52.54</v>
      </c>
      <c r="Q208" s="1452">
        <f t="shared" si="144"/>
        <v>-52.54</v>
      </c>
      <c r="R208" s="1452">
        <f t="shared" si="144"/>
        <v>-52.54</v>
      </c>
      <c r="S208" s="1452">
        <f t="shared" si="144"/>
        <v>-52.54</v>
      </c>
      <c r="T208" s="1452">
        <f t="shared" si="144"/>
        <v>-52.54</v>
      </c>
      <c r="U208" s="1452">
        <f t="shared" si="144"/>
        <v>-37.215833333333336</v>
      </c>
      <c r="V208" s="1452">
        <f t="shared" si="144"/>
        <v>0</v>
      </c>
      <c r="W208" s="1452">
        <f t="shared" si="144"/>
        <v>0</v>
      </c>
      <c r="X208" s="1452">
        <f t="shared" si="144"/>
        <v>0</v>
      </c>
      <c r="Y208" s="1452">
        <f t="shared" si="144"/>
        <v>0</v>
      </c>
      <c r="Z208" s="1452">
        <f t="shared" si="144"/>
        <v>0</v>
      </c>
      <c r="AA208" s="1452">
        <f t="shared" si="144"/>
        <v>0</v>
      </c>
      <c r="AB208" s="1452">
        <f t="shared" si="144"/>
        <v>0</v>
      </c>
      <c r="AC208" s="1452">
        <f t="shared" si="144"/>
        <v>0</v>
      </c>
      <c r="AD208" s="1452">
        <f t="shared" si="144"/>
        <v>0</v>
      </c>
      <c r="AE208" s="1452">
        <f t="shared" si="144"/>
        <v>0</v>
      </c>
      <c r="AF208" s="1452">
        <f t="shared" si="144"/>
        <v>0</v>
      </c>
      <c r="AG208" s="1452">
        <f t="shared" si="144"/>
        <v>0</v>
      </c>
      <c r="AH208" s="1452">
        <f t="shared" si="144"/>
        <v>0</v>
      </c>
      <c r="AI208" s="1452">
        <f t="shared" si="144"/>
        <v>0</v>
      </c>
      <c r="AJ208" s="1438"/>
    </row>
    <row r="209" spans="2:36">
      <c r="B209" s="1589"/>
      <c r="C209" s="1448"/>
      <c r="D209" s="1433" t="s">
        <v>1120</v>
      </c>
      <c r="E209" s="1449"/>
      <c r="F209" s="1452">
        <f t="shared" ref="F209:AI209" si="145">-F175</f>
        <v>0</v>
      </c>
      <c r="G209" s="1452">
        <f t="shared" si="145"/>
        <v>-1.0675052841475572</v>
      </c>
      <c r="H209" s="1452">
        <f t="shared" si="145"/>
        <v>-4.8233353938185433</v>
      </c>
      <c r="I209" s="1452">
        <f t="shared" si="145"/>
        <v>-8.6015216350947128</v>
      </c>
      <c r="J209" s="1452">
        <f t="shared" si="145"/>
        <v>-12.480310468594213</v>
      </c>
      <c r="K209" s="1452">
        <f t="shared" si="145"/>
        <v>-16.873290329012956</v>
      </c>
      <c r="L209" s="1452">
        <f t="shared" si="145"/>
        <v>-20.774435294117641</v>
      </c>
      <c r="M209" s="1452">
        <f t="shared" si="145"/>
        <v>-25.279195812562307</v>
      </c>
      <c r="N209" s="1452">
        <f t="shared" si="145"/>
        <v>-29.118861415752736</v>
      </c>
      <c r="O209" s="1452">
        <f t="shared" si="145"/>
        <v>-33.183929351226759</v>
      </c>
      <c r="P209" s="1452">
        <f t="shared" si="145"/>
        <v>-36.823929351226759</v>
      </c>
      <c r="Q209" s="1452">
        <f t="shared" si="145"/>
        <v>-40.513929351226757</v>
      </c>
      <c r="R209" s="1452">
        <f t="shared" si="145"/>
        <v>-44.973929351226758</v>
      </c>
      <c r="S209" s="1452">
        <f t="shared" si="145"/>
        <v>-49.138929351226757</v>
      </c>
      <c r="T209" s="1452">
        <f t="shared" si="145"/>
        <v>-54.022531707713945</v>
      </c>
      <c r="U209" s="1452">
        <f t="shared" si="145"/>
        <v>-58.135032080844653</v>
      </c>
      <c r="V209" s="1452">
        <f t="shared" si="145"/>
        <v>-64.455032080844646</v>
      </c>
      <c r="W209" s="1452">
        <f t="shared" si="145"/>
        <v>-70.445032080844641</v>
      </c>
      <c r="X209" s="1452">
        <f t="shared" si="145"/>
        <v>-76.690032080844645</v>
      </c>
      <c r="Y209" s="1452">
        <f t="shared" si="145"/>
        <v>-83.541662080068676</v>
      </c>
      <c r="Z209" s="1452">
        <f t="shared" si="145"/>
        <v>-82.502952230804496</v>
      </c>
      <c r="AA209" s="1452">
        <f t="shared" si="145"/>
        <v>-78.747122121133501</v>
      </c>
      <c r="AB209" s="1452">
        <f t="shared" si="145"/>
        <v>-74.968935879857341</v>
      </c>
      <c r="AC209" s="1452">
        <f t="shared" si="145"/>
        <v>-71.090147046357842</v>
      </c>
      <c r="AD209" s="1452">
        <f t="shared" si="145"/>
        <v>-66.697167185939094</v>
      </c>
      <c r="AE209" s="1452">
        <f t="shared" si="145"/>
        <v>-62.796022220834402</v>
      </c>
      <c r="AF209" s="1452">
        <f t="shared" si="145"/>
        <v>-58.291261702389733</v>
      </c>
      <c r="AG209" s="1452">
        <f t="shared" si="145"/>
        <v>-54.451596099199307</v>
      </c>
      <c r="AH209" s="1452">
        <f t="shared" si="145"/>
        <v>-50.386528163725281</v>
      </c>
      <c r="AI209" s="1452">
        <f t="shared" si="145"/>
        <v>-46.746528163725287</v>
      </c>
      <c r="AJ209" s="1438"/>
    </row>
    <row r="210" spans="2:36">
      <c r="B210" s="1589"/>
      <c r="C210" s="1448"/>
      <c r="D210" s="1433" t="s">
        <v>47</v>
      </c>
      <c r="E210" s="1449"/>
      <c r="F210" s="1455">
        <f t="shared" ref="F210:AI210" si="146">SUM(F208:F209)</f>
        <v>-15.324166666666667</v>
      </c>
      <c r="G210" s="1455">
        <f t="shared" si="146"/>
        <v>-53.607505284147557</v>
      </c>
      <c r="H210" s="1455">
        <f t="shared" si="146"/>
        <v>-57.363335393818545</v>
      </c>
      <c r="I210" s="1455">
        <f t="shared" si="146"/>
        <v>-61.141521635094712</v>
      </c>
      <c r="J210" s="1455">
        <f t="shared" si="146"/>
        <v>-65.020310468594218</v>
      </c>
      <c r="K210" s="1455">
        <f t="shared" si="146"/>
        <v>-69.413290329012952</v>
      </c>
      <c r="L210" s="1455">
        <f t="shared" si="146"/>
        <v>-73.314435294117644</v>
      </c>
      <c r="M210" s="1455">
        <f t="shared" si="146"/>
        <v>-77.819195812562299</v>
      </c>
      <c r="N210" s="1455">
        <f t="shared" si="146"/>
        <v>-81.658861415752739</v>
      </c>
      <c r="O210" s="1455">
        <f t="shared" si="146"/>
        <v>-85.723929351226758</v>
      </c>
      <c r="P210" s="1455">
        <f t="shared" si="146"/>
        <v>-89.363929351226759</v>
      </c>
      <c r="Q210" s="1455">
        <f t="shared" si="146"/>
        <v>-93.053929351226756</v>
      </c>
      <c r="R210" s="1455">
        <f t="shared" si="146"/>
        <v>-97.51392935122675</v>
      </c>
      <c r="S210" s="1455">
        <f t="shared" si="146"/>
        <v>-101.67892935122676</v>
      </c>
      <c r="T210" s="1455">
        <f t="shared" si="146"/>
        <v>-106.56253170771394</v>
      </c>
      <c r="U210" s="1455">
        <f t="shared" si="146"/>
        <v>-95.350865414177989</v>
      </c>
      <c r="V210" s="1455">
        <f t="shared" si="146"/>
        <v>-64.455032080844646</v>
      </c>
      <c r="W210" s="1455">
        <f t="shared" si="146"/>
        <v>-70.445032080844641</v>
      </c>
      <c r="X210" s="1455">
        <f t="shared" si="146"/>
        <v>-76.690032080844645</v>
      </c>
      <c r="Y210" s="1455">
        <f t="shared" si="146"/>
        <v>-83.541662080068676</v>
      </c>
      <c r="Z210" s="1455">
        <f t="shared" si="146"/>
        <v>-82.502952230804496</v>
      </c>
      <c r="AA210" s="1455">
        <f t="shared" si="146"/>
        <v>-78.747122121133501</v>
      </c>
      <c r="AB210" s="1455">
        <f t="shared" si="146"/>
        <v>-74.968935879857341</v>
      </c>
      <c r="AC210" s="1455">
        <f t="shared" si="146"/>
        <v>-71.090147046357842</v>
      </c>
      <c r="AD210" s="1455">
        <f t="shared" si="146"/>
        <v>-66.697167185939094</v>
      </c>
      <c r="AE210" s="1455">
        <f t="shared" si="146"/>
        <v>-62.796022220834402</v>
      </c>
      <c r="AF210" s="1455">
        <f t="shared" si="146"/>
        <v>-58.291261702389733</v>
      </c>
      <c r="AG210" s="1455">
        <f t="shared" si="146"/>
        <v>-54.451596099199307</v>
      </c>
      <c r="AH210" s="1455">
        <f t="shared" si="146"/>
        <v>-50.386528163725281</v>
      </c>
      <c r="AI210" s="1455">
        <f t="shared" si="146"/>
        <v>-46.746528163725287</v>
      </c>
      <c r="AJ210" s="1438"/>
    </row>
    <row r="211" spans="2:36">
      <c r="B211" s="1589"/>
      <c r="C211" s="1448"/>
      <c r="D211" s="1433"/>
      <c r="E211" s="1449"/>
      <c r="F211" s="1452"/>
      <c r="G211" s="1452"/>
      <c r="H211" s="1452"/>
      <c r="I211" s="1452"/>
      <c r="J211" s="1452"/>
      <c r="K211" s="1452"/>
      <c r="L211" s="1452"/>
      <c r="M211" s="1452"/>
      <c r="N211" s="1452"/>
      <c r="O211" s="1452"/>
      <c r="P211" s="1452"/>
      <c r="Q211" s="1452"/>
      <c r="R211" s="1452"/>
      <c r="S211" s="1452"/>
      <c r="T211" s="1452"/>
      <c r="U211" s="1452"/>
      <c r="V211" s="1452"/>
      <c r="W211" s="1452"/>
      <c r="X211" s="1452"/>
      <c r="Y211" s="1452"/>
      <c r="Z211" s="1452"/>
      <c r="AA211" s="1452"/>
      <c r="AB211" s="1452"/>
      <c r="AC211" s="1452"/>
      <c r="AD211" s="1452"/>
      <c r="AE211" s="1452"/>
      <c r="AF211" s="1452"/>
      <c r="AG211" s="1452"/>
      <c r="AH211" s="1452"/>
      <c r="AI211" s="1452"/>
      <c r="AJ211" s="1438"/>
    </row>
    <row r="212" spans="2:36">
      <c r="B212" s="1589"/>
      <c r="C212" s="1448" t="s">
        <v>49</v>
      </c>
      <c r="D212" s="1433"/>
      <c r="E212" s="1449"/>
      <c r="F212" s="1455">
        <f t="shared" ref="F212:AI212" si="147">+F203+F205+F210</f>
        <v>794.12593901628452</v>
      </c>
      <c r="G212" s="1455">
        <f t="shared" si="147"/>
        <v>815.63503592555662</v>
      </c>
      <c r="H212" s="1455">
        <f t="shared" si="147"/>
        <v>833.83542535726156</v>
      </c>
      <c r="I212" s="1455">
        <f t="shared" si="147"/>
        <v>850.26968039215683</v>
      </c>
      <c r="J212" s="1455">
        <f t="shared" si="147"/>
        <v>873.10896713193745</v>
      </c>
      <c r="K212" s="1455">
        <f t="shared" si="147"/>
        <v>881.7185761050182</v>
      </c>
      <c r="L212" s="1455">
        <f t="shared" si="147"/>
        <v>898.49935117979385</v>
      </c>
      <c r="M212" s="1455">
        <f t="shared" si="147"/>
        <v>897.47346743104015</v>
      </c>
      <c r="N212" s="1455">
        <f t="shared" si="147"/>
        <v>897.11596472476788</v>
      </c>
      <c r="O212" s="1455">
        <f t="shared" si="147"/>
        <v>884.1920353735411</v>
      </c>
      <c r="P212" s="1455">
        <f t="shared" si="147"/>
        <v>868.62810602231434</v>
      </c>
      <c r="Q212" s="1455">
        <f t="shared" si="147"/>
        <v>864.77417667108762</v>
      </c>
      <c r="R212" s="1455">
        <f t="shared" si="147"/>
        <v>850.56024731986076</v>
      </c>
      <c r="S212" s="1455">
        <f t="shared" si="147"/>
        <v>846.55336509837775</v>
      </c>
      <c r="T212" s="1455">
        <f t="shared" si="147"/>
        <v>822.24084085327797</v>
      </c>
      <c r="U212" s="1455">
        <f t="shared" si="147"/>
        <v>853.28997543909998</v>
      </c>
      <c r="V212" s="1455">
        <f t="shared" si="147"/>
        <v>908.63494335825533</v>
      </c>
      <c r="W212" s="1455">
        <f t="shared" si="147"/>
        <v>963.08991127741069</v>
      </c>
      <c r="X212" s="1455">
        <f t="shared" si="147"/>
        <v>1023.4324791810467</v>
      </c>
      <c r="Y212" s="1455">
        <f t="shared" si="147"/>
        <v>940.46672579864514</v>
      </c>
      <c r="Z212" s="1455">
        <f t="shared" si="147"/>
        <v>857.96377356784069</v>
      </c>
      <c r="AA212" s="1455">
        <f t="shared" si="147"/>
        <v>779.21665144670715</v>
      </c>
      <c r="AB212" s="1455">
        <f t="shared" si="147"/>
        <v>704.24771556684982</v>
      </c>
      <c r="AC212" s="1455">
        <f t="shared" si="147"/>
        <v>633.15756852049196</v>
      </c>
      <c r="AD212" s="1455">
        <f t="shared" si="147"/>
        <v>566.4604013345529</v>
      </c>
      <c r="AE212" s="1455">
        <f t="shared" si="147"/>
        <v>503.6643791137185</v>
      </c>
      <c r="AF212" s="1455">
        <f t="shared" si="147"/>
        <v>445.37311741132874</v>
      </c>
      <c r="AG212" s="1455">
        <f t="shared" si="147"/>
        <v>390.92152131212941</v>
      </c>
      <c r="AH212" s="1455">
        <f t="shared" si="147"/>
        <v>340.53499314840411</v>
      </c>
      <c r="AI212" s="1455">
        <f t="shared" si="147"/>
        <v>293.78846498467885</v>
      </c>
      <c r="AJ212" s="1438"/>
    </row>
    <row r="213" spans="2:36">
      <c r="B213" s="1590"/>
      <c r="C213" s="1462"/>
      <c r="D213" s="1462"/>
      <c r="E213" s="1463"/>
      <c r="F213" s="1463"/>
      <c r="G213" s="1463"/>
      <c r="H213" s="1463"/>
      <c r="I213" s="1463"/>
      <c r="J213" s="1463"/>
      <c r="K213" s="1463"/>
      <c r="L213" s="1463"/>
      <c r="M213" s="1463"/>
      <c r="N213" s="1463"/>
      <c r="O213" s="1463"/>
      <c r="P213" s="1463"/>
      <c r="Q213" s="1463"/>
      <c r="R213" s="1463"/>
      <c r="S213" s="1463"/>
      <c r="T213" s="1463"/>
      <c r="U213" s="1463"/>
      <c r="V213" s="1463"/>
      <c r="W213" s="1463"/>
      <c r="X213" s="1463"/>
      <c r="Y213" s="1463"/>
      <c r="Z213" s="1463"/>
      <c r="AA213" s="1463"/>
      <c r="AB213" s="1463"/>
      <c r="AC213" s="1463"/>
      <c r="AD213" s="1463"/>
      <c r="AE213" s="1463"/>
      <c r="AF213" s="1463"/>
      <c r="AG213" s="1463"/>
      <c r="AH213" s="1463"/>
      <c r="AI213" s="1463"/>
      <c r="AJ213" s="1464"/>
    </row>
    <row r="215" spans="2:36" ht="21" customHeight="1"/>
    <row r="216" spans="2:36" ht="15" hidden="1">
      <c r="B216" s="1587" t="s">
        <v>81</v>
      </c>
    </row>
    <row r="217" spans="2:36" ht="18" hidden="1" customHeight="1">
      <c r="B217" s="1588"/>
      <c r="C217" s="1426"/>
      <c r="D217" s="1426" t="s">
        <v>652</v>
      </c>
      <c r="E217" s="1426"/>
      <c r="F217" s="1465">
        <v>1991</v>
      </c>
      <c r="G217" s="1466">
        <f t="shared" ref="G217:AI217" si="148">+F217+1</f>
        <v>1992</v>
      </c>
      <c r="H217" s="1466">
        <f t="shared" si="148"/>
        <v>1993</v>
      </c>
      <c r="I217" s="1466">
        <f t="shared" si="148"/>
        <v>1994</v>
      </c>
      <c r="J217" s="1466">
        <f t="shared" si="148"/>
        <v>1995</v>
      </c>
      <c r="K217" s="1466">
        <f t="shared" si="148"/>
        <v>1996</v>
      </c>
      <c r="L217" s="1466">
        <f t="shared" si="148"/>
        <v>1997</v>
      </c>
      <c r="M217" s="1466">
        <f t="shared" si="148"/>
        <v>1998</v>
      </c>
      <c r="N217" s="1466">
        <f t="shared" si="148"/>
        <v>1999</v>
      </c>
      <c r="O217" s="1466">
        <f t="shared" si="148"/>
        <v>2000</v>
      </c>
      <c r="P217" s="1466">
        <f t="shared" si="148"/>
        <v>2001</v>
      </c>
      <c r="Q217" s="1466">
        <f t="shared" si="148"/>
        <v>2002</v>
      </c>
      <c r="R217" s="1466">
        <f t="shared" si="148"/>
        <v>2003</v>
      </c>
      <c r="S217" s="1467">
        <f t="shared" si="148"/>
        <v>2004</v>
      </c>
      <c r="T217" s="1467">
        <f t="shared" si="148"/>
        <v>2005</v>
      </c>
      <c r="U217" s="1467">
        <f t="shared" si="148"/>
        <v>2006</v>
      </c>
      <c r="V217" s="1467">
        <f t="shared" si="148"/>
        <v>2007</v>
      </c>
      <c r="W217" s="1467">
        <f t="shared" si="148"/>
        <v>2008</v>
      </c>
      <c r="X217" s="1467">
        <f t="shared" si="148"/>
        <v>2009</v>
      </c>
      <c r="Y217" s="1467">
        <f t="shared" si="148"/>
        <v>2010</v>
      </c>
      <c r="Z217" s="1467">
        <f t="shared" si="148"/>
        <v>2011</v>
      </c>
      <c r="AA217" s="1467">
        <f t="shared" si="148"/>
        <v>2012</v>
      </c>
      <c r="AB217" s="1467">
        <f t="shared" si="148"/>
        <v>2013</v>
      </c>
      <c r="AC217" s="1467">
        <f t="shared" si="148"/>
        <v>2014</v>
      </c>
      <c r="AD217" s="1467">
        <f t="shared" si="148"/>
        <v>2015</v>
      </c>
      <c r="AE217" s="1467">
        <f t="shared" si="148"/>
        <v>2016</v>
      </c>
      <c r="AF217" s="1467">
        <f t="shared" si="148"/>
        <v>2017</v>
      </c>
      <c r="AG217" s="1467">
        <f t="shared" si="148"/>
        <v>2018</v>
      </c>
      <c r="AH217" s="1467">
        <f t="shared" si="148"/>
        <v>2019</v>
      </c>
      <c r="AI217" s="1467">
        <f t="shared" si="148"/>
        <v>2020</v>
      </c>
      <c r="AJ217" s="1432"/>
    </row>
    <row r="218" spans="2:36" ht="15" hidden="1">
      <c r="B218" s="1592"/>
      <c r="C218" s="1433"/>
      <c r="D218" s="1439"/>
      <c r="E218" s="1433"/>
      <c r="F218" s="1440" t="s">
        <v>258</v>
      </c>
      <c r="G218" s="1441"/>
      <c r="H218" s="1441"/>
      <c r="I218" s="1441"/>
      <c r="J218" s="1441"/>
      <c r="K218" s="1441"/>
      <c r="L218" s="1441"/>
      <c r="M218" s="1441"/>
      <c r="N218" s="1441"/>
      <c r="O218" s="1441"/>
      <c r="P218" s="1441"/>
      <c r="Q218" s="1441"/>
      <c r="R218" s="1442"/>
      <c r="S218" s="1468" t="s">
        <v>452</v>
      </c>
      <c r="T218" s="1469"/>
      <c r="U218" s="1469"/>
      <c r="V218" s="1469"/>
      <c r="W218" s="1469"/>
      <c r="X218" s="1469"/>
      <c r="Y218" s="1469"/>
      <c r="Z218" s="1469"/>
      <c r="AA218" s="1469"/>
      <c r="AB218" s="1469"/>
      <c r="AC218" s="1469"/>
      <c r="AD218" s="1469"/>
      <c r="AE218" s="1469"/>
      <c r="AF218" s="1469"/>
      <c r="AG218" s="1469"/>
      <c r="AH218" s="1469"/>
      <c r="AI218" s="1469"/>
      <c r="AJ218" s="1438"/>
    </row>
    <row r="219" spans="2:36" hidden="1">
      <c r="B219" s="1589"/>
      <c r="C219" s="1433"/>
      <c r="D219" s="1433" t="s">
        <v>289</v>
      </c>
      <c r="E219" s="1433"/>
      <c r="F219" s="1448">
        <f t="shared" ref="F219:AI219" si="149">IF(F39&gt;0,0,1)</f>
        <v>0</v>
      </c>
      <c r="G219" s="1448">
        <f t="shared" si="149"/>
        <v>0</v>
      </c>
      <c r="H219" s="1448">
        <f t="shared" si="149"/>
        <v>0</v>
      </c>
      <c r="I219" s="1448">
        <f t="shared" si="149"/>
        <v>0</v>
      </c>
      <c r="J219" s="1448">
        <f t="shared" si="149"/>
        <v>0</v>
      </c>
      <c r="K219" s="1448">
        <f t="shared" si="149"/>
        <v>0</v>
      </c>
      <c r="L219" s="1448">
        <f t="shared" si="149"/>
        <v>0</v>
      </c>
      <c r="M219" s="1448">
        <f t="shared" si="149"/>
        <v>0</v>
      </c>
      <c r="N219" s="1448">
        <f t="shared" si="149"/>
        <v>0</v>
      </c>
      <c r="O219" s="1448">
        <f t="shared" si="149"/>
        <v>0</v>
      </c>
      <c r="P219" s="1448">
        <f t="shared" si="149"/>
        <v>0</v>
      </c>
      <c r="Q219" s="1448">
        <f t="shared" si="149"/>
        <v>0</v>
      </c>
      <c r="R219" s="1448">
        <f t="shared" si="149"/>
        <v>0</v>
      </c>
      <c r="S219" s="1448">
        <f t="shared" si="149"/>
        <v>0</v>
      </c>
      <c r="T219" s="1448">
        <f t="shared" si="149"/>
        <v>0</v>
      </c>
      <c r="U219" s="1448">
        <f t="shared" si="149"/>
        <v>0</v>
      </c>
      <c r="V219" s="1448">
        <f t="shared" si="149"/>
        <v>1</v>
      </c>
      <c r="W219" s="1448">
        <f t="shared" si="149"/>
        <v>1</v>
      </c>
      <c r="X219" s="1448">
        <f t="shared" si="149"/>
        <v>1</v>
      </c>
      <c r="Y219" s="1448">
        <f t="shared" si="149"/>
        <v>1</v>
      </c>
      <c r="Z219" s="1448">
        <f t="shared" si="149"/>
        <v>1</v>
      </c>
      <c r="AA219" s="1448">
        <f t="shared" si="149"/>
        <v>1</v>
      </c>
      <c r="AB219" s="1448">
        <f t="shared" si="149"/>
        <v>1</v>
      </c>
      <c r="AC219" s="1448">
        <f t="shared" si="149"/>
        <v>1</v>
      </c>
      <c r="AD219" s="1448">
        <f t="shared" si="149"/>
        <v>1</v>
      </c>
      <c r="AE219" s="1448">
        <f t="shared" si="149"/>
        <v>1</v>
      </c>
      <c r="AF219" s="1448">
        <f t="shared" si="149"/>
        <v>1</v>
      </c>
      <c r="AG219" s="1448">
        <f t="shared" si="149"/>
        <v>1</v>
      </c>
      <c r="AH219" s="1448">
        <f t="shared" si="149"/>
        <v>1</v>
      </c>
      <c r="AI219" s="1448">
        <f t="shared" si="149"/>
        <v>1</v>
      </c>
      <c r="AJ219" s="1438"/>
    </row>
    <row r="220" spans="2:36" hidden="1">
      <c r="B220" s="1589"/>
      <c r="C220" s="1433"/>
      <c r="D220" s="1433" t="s">
        <v>302</v>
      </c>
      <c r="E220" s="1433"/>
      <c r="F220" s="1448">
        <f>IF(SUM($F$219:F219)=1,1,0)</f>
        <v>0</v>
      </c>
      <c r="G220" s="1448">
        <f>IF(SUM($F$219:G219)=1,1,0)</f>
        <v>0</v>
      </c>
      <c r="H220" s="1448">
        <f>IF(SUM($F$219:H219)=1,1,0)</f>
        <v>0</v>
      </c>
      <c r="I220" s="1448">
        <f>IF(SUM($F$219:I219)=1,1,0)</f>
        <v>0</v>
      </c>
      <c r="J220" s="1448">
        <f>IF(SUM($F$219:J219)=1,1,0)</f>
        <v>0</v>
      </c>
      <c r="K220" s="1448">
        <f>IF(SUM($F$219:K219)=1,1,0)</f>
        <v>0</v>
      </c>
      <c r="L220" s="1448">
        <f>IF(SUM($F$219:L219)=1,1,0)</f>
        <v>0</v>
      </c>
      <c r="M220" s="1448">
        <f>IF(SUM($F$219:M219)=1,1,0)</f>
        <v>0</v>
      </c>
      <c r="N220" s="1448">
        <f>IF(SUM($F$219:N219)=1,1,0)</f>
        <v>0</v>
      </c>
      <c r="O220" s="1448">
        <f>IF(SUM($F$219:O219)=1,1,0)</f>
        <v>0</v>
      </c>
      <c r="P220" s="1448">
        <f>IF(SUM($F$219:P219)=1,1,0)</f>
        <v>0</v>
      </c>
      <c r="Q220" s="1448">
        <f>IF(SUM($F$219:Q219)=1,1,0)</f>
        <v>0</v>
      </c>
      <c r="R220" s="1448">
        <f>IF(SUM($F$219:R219)=1,1,0)</f>
        <v>0</v>
      </c>
      <c r="S220" s="1448">
        <f>IF(SUM($F$219:S219)=1,1,0)</f>
        <v>0</v>
      </c>
      <c r="T220" s="1448">
        <f>IF(SUM($F$219:T219)=1,1,0)</f>
        <v>0</v>
      </c>
      <c r="U220" s="1448">
        <f>IF(SUM($F$219:U219)=1,1,0)</f>
        <v>0</v>
      </c>
      <c r="V220" s="1448">
        <f>IF(SUM($F$219:V219)=1,1,0)</f>
        <v>1</v>
      </c>
      <c r="W220" s="1448">
        <f>IF(SUM($F$219:W219)=1,1,0)</f>
        <v>0</v>
      </c>
      <c r="X220" s="1448">
        <f>IF(SUM($F$219:X219)=1,1,0)</f>
        <v>0</v>
      </c>
      <c r="Y220" s="1448">
        <f>IF(SUM($F$219:Y219)=1,1,0)</f>
        <v>0</v>
      </c>
      <c r="Z220" s="1448">
        <f>IF(SUM($F$219:Z219)=1,1,0)</f>
        <v>0</v>
      </c>
      <c r="AA220" s="1448">
        <f>IF(SUM($F$219:AA219)=1,1,0)</f>
        <v>0</v>
      </c>
      <c r="AB220" s="1448">
        <f>IF(SUM($F$219:AB219)=1,1,0)</f>
        <v>0</v>
      </c>
      <c r="AC220" s="1448">
        <f>IF(SUM($F$219:AC219)=1,1,0)</f>
        <v>0</v>
      </c>
      <c r="AD220" s="1448">
        <f>IF(SUM($F$219:AD219)=1,1,0)</f>
        <v>0</v>
      </c>
      <c r="AE220" s="1448">
        <f>IF(SUM($F$219:AE219)=1,1,0)</f>
        <v>0</v>
      </c>
      <c r="AF220" s="1448">
        <f>IF(SUM($F$219:AF219)=1,1,0)</f>
        <v>0</v>
      </c>
      <c r="AG220" s="1448">
        <f>IF(SUM($F$219:AG219)=1,1,0)</f>
        <v>0</v>
      </c>
      <c r="AH220" s="1448">
        <f>IF(SUM($F$219:AH219)=1,1,0)</f>
        <v>0</v>
      </c>
      <c r="AI220" s="1448">
        <f>IF(SUM($F$219:AI219)=1,1,0)</f>
        <v>0</v>
      </c>
      <c r="AJ220" s="1438"/>
    </row>
    <row r="221" spans="2:36" hidden="1">
      <c r="B221" s="1589"/>
      <c r="C221" s="1433"/>
      <c r="D221" s="1433"/>
      <c r="E221" s="1433"/>
      <c r="F221" s="1448"/>
      <c r="G221" s="1448"/>
      <c r="H221" s="1448"/>
      <c r="I221" s="1448"/>
      <c r="J221" s="1448"/>
      <c r="K221" s="1448"/>
      <c r="L221" s="1448"/>
      <c r="M221" s="1448"/>
      <c r="N221" s="1448"/>
      <c r="O221" s="1448"/>
      <c r="P221" s="1448"/>
      <c r="Q221" s="1448"/>
      <c r="R221" s="1448"/>
      <c r="S221" s="1448"/>
      <c r="T221" s="1448"/>
      <c r="U221" s="1448"/>
      <c r="V221" s="1448"/>
      <c r="W221" s="1448"/>
      <c r="X221" s="1448"/>
      <c r="Y221" s="1448"/>
      <c r="Z221" s="1448"/>
      <c r="AA221" s="1448"/>
      <c r="AB221" s="1448"/>
      <c r="AC221" s="1448"/>
      <c r="AD221" s="1448"/>
      <c r="AE221" s="1448"/>
      <c r="AF221" s="1448"/>
      <c r="AG221" s="1448"/>
      <c r="AH221" s="1448"/>
      <c r="AI221" s="1448"/>
      <c r="AJ221" s="1438"/>
    </row>
    <row r="222" spans="2:36" hidden="1">
      <c r="B222" s="1589"/>
      <c r="C222" s="1433"/>
      <c r="D222" s="1433" t="str">
        <f>"Difference between "&amp;+C109&amp;" and "&amp;+C175&amp;" RAVs"</f>
        <v>Difference between 33.3 year and 20 year RAVs</v>
      </c>
      <c r="E222" s="1433"/>
      <c r="F222" s="1448">
        <f t="shared" ref="F222:AI222" si="150">+F185-F203</f>
        <v>0</v>
      </c>
      <c r="G222" s="1448">
        <f t="shared" si="150"/>
        <v>0</v>
      </c>
      <c r="H222" s="1448">
        <f t="shared" si="150"/>
        <v>0.42636096934427314</v>
      </c>
      <c r="I222" s="1448">
        <f t="shared" si="150"/>
        <v>2.3527982287372424</v>
      </c>
      <c r="J222" s="1448">
        <f t="shared" si="150"/>
        <v>5.7882408037149844</v>
      </c>
      <c r="K222" s="1448">
        <f t="shared" si="150"/>
        <v>10.772869309189673</v>
      </c>
      <c r="L222" s="1448">
        <f t="shared" si="150"/>
        <v>17.512051332489136</v>
      </c>
      <c r="M222" s="1448">
        <f t="shared" si="150"/>
        <v>25.809348311821395</v>
      </c>
      <c r="N222" s="1448">
        <f t="shared" si="150"/>
        <v>35.905843936658584</v>
      </c>
      <c r="O222" s="1448">
        <f t="shared" si="150"/>
        <v>47.535899697304558</v>
      </c>
      <c r="P222" s="1448">
        <f t="shared" si="150"/>
        <v>60.78954114989665</v>
      </c>
      <c r="Q222" s="1448">
        <f t="shared" si="150"/>
        <v>75.496996416302522</v>
      </c>
      <c r="R222" s="1448">
        <f t="shared" si="150"/>
        <v>91.678235466492083</v>
      </c>
      <c r="S222" s="1448">
        <f t="shared" si="150"/>
        <v>109.64079583800321</v>
      </c>
      <c r="T222" s="1448">
        <f t="shared" si="150"/>
        <v>129.26685470801272</v>
      </c>
      <c r="U222" s="1448">
        <f t="shared" si="150"/>
        <v>150.84342142610865</v>
      </c>
      <c r="V222" s="1448">
        <f t="shared" si="150"/>
        <v>174.06251832326291</v>
      </c>
      <c r="W222" s="1448">
        <f t="shared" si="150"/>
        <v>199.80581942462129</v>
      </c>
      <c r="X222" s="1448">
        <f t="shared" si="150"/>
        <v>227.94152292838203</v>
      </c>
      <c r="Y222" s="1448">
        <f t="shared" si="150"/>
        <v>258.57147568139169</v>
      </c>
      <c r="Z222" s="1448">
        <f t="shared" si="150"/>
        <v>291.93796534099886</v>
      </c>
      <c r="AA222" s="1448">
        <f t="shared" si="150"/>
        <v>324.24845059585618</v>
      </c>
      <c r="AB222" s="1448">
        <f t="shared" si="150"/>
        <v>352.8031057410426</v>
      </c>
      <c r="AC222" s="1448">
        <f t="shared" si="150"/>
        <v>377.5795746449528</v>
      </c>
      <c r="AD222" s="1448">
        <f t="shared" si="150"/>
        <v>398.47725471536353</v>
      </c>
      <c r="AE222" s="1448">
        <f t="shared" si="150"/>
        <v>414.98195492535547</v>
      </c>
      <c r="AF222" s="1448">
        <f t="shared" si="150"/>
        <v>427.58551017024274</v>
      </c>
      <c r="AG222" s="1448">
        <f t="shared" si="150"/>
        <v>435.68430489668538</v>
      </c>
      <c r="AH222" s="1448">
        <f t="shared" si="150"/>
        <v>439.94343401993757</v>
      </c>
      <c r="AI222" s="1448">
        <f t="shared" si="150"/>
        <v>440.13749520771574</v>
      </c>
      <c r="AJ222" s="1438"/>
    </row>
    <row r="223" spans="2:36" hidden="1">
      <c r="B223" s="1589"/>
      <c r="C223" s="1433"/>
      <c r="D223" s="1433"/>
      <c r="E223" s="1433"/>
      <c r="F223" s="1448"/>
      <c r="G223" s="1448"/>
      <c r="H223" s="1448"/>
      <c r="I223" s="1448"/>
      <c r="J223" s="1448"/>
      <c r="K223" s="1448"/>
      <c r="L223" s="1448"/>
      <c r="M223" s="1448"/>
      <c r="N223" s="1448"/>
      <c r="O223" s="1448"/>
      <c r="P223" s="1448"/>
      <c r="Q223" s="1448"/>
      <c r="R223" s="1448"/>
      <c r="S223" s="1448"/>
      <c r="T223" s="1448"/>
      <c r="U223" s="1448"/>
      <c r="V223" s="1448"/>
      <c r="W223" s="1448"/>
      <c r="X223" s="1448"/>
      <c r="Y223" s="1448"/>
      <c r="Z223" s="1448"/>
      <c r="AA223" s="1448"/>
      <c r="AB223" s="1448"/>
      <c r="AC223" s="1448"/>
      <c r="AD223" s="1448"/>
      <c r="AE223" s="1448"/>
      <c r="AF223" s="1448"/>
      <c r="AG223" s="1448"/>
      <c r="AH223" s="1448"/>
      <c r="AI223" s="1448"/>
      <c r="AJ223" s="1438"/>
    </row>
    <row r="224" spans="2:36" hidden="1">
      <c r="B224" s="1589"/>
      <c r="C224" s="1433"/>
      <c r="D224" s="1433" t="s">
        <v>206</v>
      </c>
      <c r="E224" s="1433"/>
      <c r="F224" s="1448">
        <f t="shared" ref="F224:AI224" si="151">+F222*F220</f>
        <v>0</v>
      </c>
      <c r="G224" s="1448">
        <f t="shared" si="151"/>
        <v>0</v>
      </c>
      <c r="H224" s="1448">
        <f t="shared" si="151"/>
        <v>0</v>
      </c>
      <c r="I224" s="1448">
        <f t="shared" si="151"/>
        <v>0</v>
      </c>
      <c r="J224" s="1448">
        <f t="shared" si="151"/>
        <v>0</v>
      </c>
      <c r="K224" s="1448">
        <f t="shared" si="151"/>
        <v>0</v>
      </c>
      <c r="L224" s="1448">
        <f t="shared" si="151"/>
        <v>0</v>
      </c>
      <c r="M224" s="1448">
        <f t="shared" si="151"/>
        <v>0</v>
      </c>
      <c r="N224" s="1448">
        <f t="shared" si="151"/>
        <v>0</v>
      </c>
      <c r="O224" s="1448">
        <f t="shared" si="151"/>
        <v>0</v>
      </c>
      <c r="P224" s="1448">
        <f t="shared" si="151"/>
        <v>0</v>
      </c>
      <c r="Q224" s="1448">
        <f t="shared" si="151"/>
        <v>0</v>
      </c>
      <c r="R224" s="1448">
        <f t="shared" si="151"/>
        <v>0</v>
      </c>
      <c r="S224" s="1448">
        <f t="shared" si="151"/>
        <v>0</v>
      </c>
      <c r="T224" s="1448">
        <f t="shared" si="151"/>
        <v>0</v>
      </c>
      <c r="U224" s="1448">
        <f t="shared" si="151"/>
        <v>0</v>
      </c>
      <c r="V224" s="1448">
        <f t="shared" si="151"/>
        <v>174.06251832326291</v>
      </c>
      <c r="W224" s="1448">
        <f t="shared" si="151"/>
        <v>0</v>
      </c>
      <c r="X224" s="1448">
        <f t="shared" si="151"/>
        <v>0</v>
      </c>
      <c r="Y224" s="1448">
        <f t="shared" si="151"/>
        <v>0</v>
      </c>
      <c r="Z224" s="1448">
        <f t="shared" si="151"/>
        <v>0</v>
      </c>
      <c r="AA224" s="1448">
        <f t="shared" si="151"/>
        <v>0</v>
      </c>
      <c r="AB224" s="1448">
        <f t="shared" si="151"/>
        <v>0</v>
      </c>
      <c r="AC224" s="1448">
        <f t="shared" si="151"/>
        <v>0</v>
      </c>
      <c r="AD224" s="1448">
        <f t="shared" si="151"/>
        <v>0</v>
      </c>
      <c r="AE224" s="1448">
        <f t="shared" si="151"/>
        <v>0</v>
      </c>
      <c r="AF224" s="1448">
        <f t="shared" si="151"/>
        <v>0</v>
      </c>
      <c r="AG224" s="1448">
        <f t="shared" si="151"/>
        <v>0</v>
      </c>
      <c r="AH224" s="1448">
        <f t="shared" si="151"/>
        <v>0</v>
      </c>
      <c r="AI224" s="1448">
        <f t="shared" si="151"/>
        <v>0</v>
      </c>
      <c r="AJ224" s="1438"/>
    </row>
    <row r="225" spans="2:36" hidden="1">
      <c r="B225" s="1589"/>
      <c r="C225" s="1433"/>
      <c r="D225" s="1433"/>
      <c r="E225" s="1433"/>
      <c r="F225" s="1448"/>
      <c r="G225" s="1448"/>
      <c r="H225" s="1448"/>
      <c r="I225" s="1448"/>
      <c r="J225" s="1448"/>
      <c r="K225" s="1448"/>
      <c r="L225" s="1448"/>
      <c r="M225" s="1448"/>
      <c r="N225" s="1448"/>
      <c r="O225" s="1448"/>
      <c r="P225" s="1448"/>
      <c r="Q225" s="1448"/>
      <c r="R225" s="1448"/>
      <c r="S225" s="1448"/>
      <c r="T225" s="1448"/>
      <c r="U225" s="1448"/>
      <c r="V225" s="1448"/>
      <c r="W225" s="1448"/>
      <c r="X225" s="1448"/>
      <c r="Y225" s="1448"/>
      <c r="Z225" s="1448"/>
      <c r="AA225" s="1448"/>
      <c r="AB225" s="1448"/>
      <c r="AC225" s="1448"/>
      <c r="AD225" s="1448"/>
      <c r="AE225" s="1448"/>
      <c r="AF225" s="1448"/>
      <c r="AG225" s="1448"/>
      <c r="AH225" s="1448"/>
      <c r="AI225" s="1448"/>
      <c r="AJ225" s="1438"/>
    </row>
    <row r="226" spans="2:36" hidden="1">
      <c r="B226" s="1589"/>
      <c r="C226" s="1433"/>
      <c r="D226" s="269" t="str">
        <f>"Difference  to be spread over "&amp;E227&amp;" yrs"</f>
        <v>Difference  to be spread over 15 yrs</v>
      </c>
      <c r="F226" s="1503"/>
      <c r="G226" s="1503"/>
      <c r="H226" s="1503"/>
      <c r="I226" s="1503"/>
      <c r="J226" s="1503"/>
      <c r="K226" s="1503"/>
      <c r="L226" s="1503"/>
      <c r="M226" s="1503"/>
      <c r="N226" s="1503"/>
      <c r="O226" s="1503"/>
      <c r="P226" s="1503"/>
      <c r="Q226" s="1503"/>
      <c r="R226" s="1503"/>
      <c r="S226" s="1503"/>
      <c r="T226" s="1503"/>
      <c r="U226" s="1503"/>
      <c r="V226" s="1503"/>
      <c r="W226" s="1503"/>
      <c r="X226" s="1503"/>
      <c r="Y226" s="1503"/>
      <c r="Z226" s="1503"/>
      <c r="AA226" s="1503"/>
      <c r="AB226" s="1503"/>
      <c r="AC226" s="1503"/>
      <c r="AD226" s="1503"/>
      <c r="AE226" s="1503"/>
      <c r="AF226" s="1503"/>
      <c r="AG226" s="1503"/>
      <c r="AH226" s="1503"/>
      <c r="AI226" s="1503"/>
      <c r="AJ226" s="1438"/>
    </row>
    <row r="227" spans="2:36" hidden="1">
      <c r="B227" s="1589"/>
      <c r="C227" s="1433"/>
      <c r="D227" s="1472">
        <v>1991</v>
      </c>
      <c r="E227" s="1499">
        <v>15</v>
      </c>
      <c r="F227" s="1503">
        <f>+F$224</f>
        <v>0</v>
      </c>
      <c r="G227" s="1448">
        <f t="shared" ref="G227:AI227" si="152">IF(G$217-$D227&gt;$E227-1,0,+F227*(1+G$297))</f>
        <v>0</v>
      </c>
      <c r="H227" s="1448">
        <f t="shared" si="152"/>
        <v>0</v>
      </c>
      <c r="I227" s="1448">
        <f t="shared" si="152"/>
        <v>0</v>
      </c>
      <c r="J227" s="1448">
        <f t="shared" si="152"/>
        <v>0</v>
      </c>
      <c r="K227" s="1448">
        <f t="shared" si="152"/>
        <v>0</v>
      </c>
      <c r="L227" s="1448">
        <f t="shared" si="152"/>
        <v>0</v>
      </c>
      <c r="M227" s="1448">
        <f t="shared" si="152"/>
        <v>0</v>
      </c>
      <c r="N227" s="1448">
        <f t="shared" si="152"/>
        <v>0</v>
      </c>
      <c r="O227" s="1448">
        <f t="shared" si="152"/>
        <v>0</v>
      </c>
      <c r="P227" s="1448">
        <f t="shared" si="152"/>
        <v>0</v>
      </c>
      <c r="Q227" s="1448">
        <f t="shared" si="152"/>
        <v>0</v>
      </c>
      <c r="R227" s="1448">
        <f t="shared" si="152"/>
        <v>0</v>
      </c>
      <c r="S227" s="1448">
        <f t="shared" si="152"/>
        <v>0</v>
      </c>
      <c r="T227" s="1448">
        <f t="shared" si="152"/>
        <v>0</v>
      </c>
      <c r="U227" s="1448">
        <f t="shared" si="152"/>
        <v>0</v>
      </c>
      <c r="V227" s="1448">
        <f t="shared" si="152"/>
        <v>0</v>
      </c>
      <c r="W227" s="1448">
        <f t="shared" si="152"/>
        <v>0</v>
      </c>
      <c r="X227" s="1448">
        <f t="shared" si="152"/>
        <v>0</v>
      </c>
      <c r="Y227" s="1448">
        <f t="shared" si="152"/>
        <v>0</v>
      </c>
      <c r="Z227" s="1448">
        <f t="shared" si="152"/>
        <v>0</v>
      </c>
      <c r="AA227" s="1448">
        <f t="shared" si="152"/>
        <v>0</v>
      </c>
      <c r="AB227" s="1448">
        <f t="shared" si="152"/>
        <v>0</v>
      </c>
      <c r="AC227" s="1448">
        <f t="shared" si="152"/>
        <v>0</v>
      </c>
      <c r="AD227" s="1448">
        <f t="shared" si="152"/>
        <v>0</v>
      </c>
      <c r="AE227" s="1448">
        <f t="shared" si="152"/>
        <v>0</v>
      </c>
      <c r="AF227" s="1448">
        <f t="shared" si="152"/>
        <v>0</v>
      </c>
      <c r="AG227" s="1448">
        <f t="shared" si="152"/>
        <v>0</v>
      </c>
      <c r="AH227" s="1448">
        <f t="shared" si="152"/>
        <v>0</v>
      </c>
      <c r="AI227" s="1448">
        <f t="shared" si="152"/>
        <v>0</v>
      </c>
      <c r="AJ227" s="1438"/>
    </row>
    <row r="228" spans="2:36" hidden="1">
      <c r="B228" s="1589"/>
      <c r="C228" s="1433"/>
      <c r="D228" s="1472">
        <f t="shared" ref="D228:D256" si="153">+D227+1</f>
        <v>1992</v>
      </c>
      <c r="E228" s="1499">
        <f t="shared" ref="E228:E256" si="154">+E227</f>
        <v>15</v>
      </c>
      <c r="F228" s="1504"/>
      <c r="G228" s="1503">
        <f>+G$224</f>
        <v>0</v>
      </c>
      <c r="H228" s="1448">
        <f t="shared" ref="H228:AI228" si="155">IF(H$217-$D228&gt;$E228-1,0,+G228*(1+H$297))</f>
        <v>0</v>
      </c>
      <c r="I228" s="1448">
        <f t="shared" si="155"/>
        <v>0</v>
      </c>
      <c r="J228" s="1448">
        <f t="shared" si="155"/>
        <v>0</v>
      </c>
      <c r="K228" s="1448">
        <f t="shared" si="155"/>
        <v>0</v>
      </c>
      <c r="L228" s="1448">
        <f t="shared" si="155"/>
        <v>0</v>
      </c>
      <c r="M228" s="1448">
        <f t="shared" si="155"/>
        <v>0</v>
      </c>
      <c r="N228" s="1448">
        <f t="shared" si="155"/>
        <v>0</v>
      </c>
      <c r="O228" s="1448">
        <f t="shared" si="155"/>
        <v>0</v>
      </c>
      <c r="P228" s="1448">
        <f t="shared" si="155"/>
        <v>0</v>
      </c>
      <c r="Q228" s="1448">
        <f t="shared" si="155"/>
        <v>0</v>
      </c>
      <c r="R228" s="1448">
        <f t="shared" si="155"/>
        <v>0</v>
      </c>
      <c r="S228" s="1448">
        <f t="shared" si="155"/>
        <v>0</v>
      </c>
      <c r="T228" s="1448">
        <f t="shared" si="155"/>
        <v>0</v>
      </c>
      <c r="U228" s="1448">
        <f t="shared" si="155"/>
        <v>0</v>
      </c>
      <c r="V228" s="1448">
        <f t="shared" si="155"/>
        <v>0</v>
      </c>
      <c r="W228" s="1448">
        <f t="shared" si="155"/>
        <v>0</v>
      </c>
      <c r="X228" s="1448">
        <f t="shared" si="155"/>
        <v>0</v>
      </c>
      <c r="Y228" s="1448">
        <f t="shared" si="155"/>
        <v>0</v>
      </c>
      <c r="Z228" s="1448">
        <f t="shared" si="155"/>
        <v>0</v>
      </c>
      <c r="AA228" s="1448">
        <f t="shared" si="155"/>
        <v>0</v>
      </c>
      <c r="AB228" s="1448">
        <f t="shared" si="155"/>
        <v>0</v>
      </c>
      <c r="AC228" s="1448">
        <f t="shared" si="155"/>
        <v>0</v>
      </c>
      <c r="AD228" s="1448">
        <f t="shared" si="155"/>
        <v>0</v>
      </c>
      <c r="AE228" s="1448">
        <f t="shared" si="155"/>
        <v>0</v>
      </c>
      <c r="AF228" s="1448">
        <f t="shared" si="155"/>
        <v>0</v>
      </c>
      <c r="AG228" s="1448">
        <f t="shared" si="155"/>
        <v>0</v>
      </c>
      <c r="AH228" s="1448">
        <f t="shared" si="155"/>
        <v>0</v>
      </c>
      <c r="AI228" s="1448">
        <f t="shared" si="155"/>
        <v>0</v>
      </c>
      <c r="AJ228" s="1438"/>
    </row>
    <row r="229" spans="2:36" hidden="1">
      <c r="B229" s="1589"/>
      <c r="C229" s="1433"/>
      <c r="D229" s="1472">
        <f t="shared" si="153"/>
        <v>1993</v>
      </c>
      <c r="E229" s="1499">
        <f t="shared" si="154"/>
        <v>15</v>
      </c>
      <c r="F229" s="1504"/>
      <c r="G229" s="1504"/>
      <c r="H229" s="1503">
        <f>+H$224</f>
        <v>0</v>
      </c>
      <c r="I229" s="1448">
        <f t="shared" ref="I229:AI229" si="156">IF(I$217-$D229&gt;$E229-1,0,+H229*(1+I$297))</f>
        <v>0</v>
      </c>
      <c r="J229" s="1448">
        <f t="shared" si="156"/>
        <v>0</v>
      </c>
      <c r="K229" s="1448">
        <f t="shared" si="156"/>
        <v>0</v>
      </c>
      <c r="L229" s="1448">
        <f t="shared" si="156"/>
        <v>0</v>
      </c>
      <c r="M229" s="1448">
        <f t="shared" si="156"/>
        <v>0</v>
      </c>
      <c r="N229" s="1448">
        <f t="shared" si="156"/>
        <v>0</v>
      </c>
      <c r="O229" s="1448">
        <f t="shared" si="156"/>
        <v>0</v>
      </c>
      <c r="P229" s="1448">
        <f t="shared" si="156"/>
        <v>0</v>
      </c>
      <c r="Q229" s="1448">
        <f t="shared" si="156"/>
        <v>0</v>
      </c>
      <c r="R229" s="1448">
        <f t="shared" si="156"/>
        <v>0</v>
      </c>
      <c r="S229" s="1448">
        <f t="shared" si="156"/>
        <v>0</v>
      </c>
      <c r="T229" s="1448">
        <f t="shared" si="156"/>
        <v>0</v>
      </c>
      <c r="U229" s="1448">
        <f t="shared" si="156"/>
        <v>0</v>
      </c>
      <c r="V229" s="1448">
        <f t="shared" si="156"/>
        <v>0</v>
      </c>
      <c r="W229" s="1448">
        <f t="shared" si="156"/>
        <v>0</v>
      </c>
      <c r="X229" s="1448">
        <f t="shared" si="156"/>
        <v>0</v>
      </c>
      <c r="Y229" s="1448">
        <f t="shared" si="156"/>
        <v>0</v>
      </c>
      <c r="Z229" s="1448">
        <f t="shared" si="156"/>
        <v>0</v>
      </c>
      <c r="AA229" s="1448">
        <f t="shared" si="156"/>
        <v>0</v>
      </c>
      <c r="AB229" s="1448">
        <f t="shared" si="156"/>
        <v>0</v>
      </c>
      <c r="AC229" s="1448">
        <f t="shared" si="156"/>
        <v>0</v>
      </c>
      <c r="AD229" s="1448">
        <f t="shared" si="156"/>
        <v>0</v>
      </c>
      <c r="AE229" s="1448">
        <f t="shared" si="156"/>
        <v>0</v>
      </c>
      <c r="AF229" s="1448">
        <f t="shared" si="156"/>
        <v>0</v>
      </c>
      <c r="AG229" s="1448">
        <f t="shared" si="156"/>
        <v>0</v>
      </c>
      <c r="AH229" s="1448">
        <f t="shared" si="156"/>
        <v>0</v>
      </c>
      <c r="AI229" s="1448">
        <f t="shared" si="156"/>
        <v>0</v>
      </c>
      <c r="AJ229" s="1438"/>
    </row>
    <row r="230" spans="2:36" hidden="1">
      <c r="B230" s="1589"/>
      <c r="C230" s="1433"/>
      <c r="D230" s="1472">
        <f t="shared" si="153"/>
        <v>1994</v>
      </c>
      <c r="E230" s="1499">
        <f t="shared" si="154"/>
        <v>15</v>
      </c>
      <c r="F230" s="1504"/>
      <c r="G230" s="1504"/>
      <c r="H230" s="1504"/>
      <c r="I230" s="1503">
        <f>+I$224</f>
        <v>0</v>
      </c>
      <c r="J230" s="1448">
        <f t="shared" ref="J230:AI230" si="157">IF(J$217-$D230&gt;$E230-1,0,+I230*(1+J$297))</f>
        <v>0</v>
      </c>
      <c r="K230" s="1448">
        <f t="shared" si="157"/>
        <v>0</v>
      </c>
      <c r="L230" s="1448">
        <f t="shared" si="157"/>
        <v>0</v>
      </c>
      <c r="M230" s="1448">
        <f t="shared" si="157"/>
        <v>0</v>
      </c>
      <c r="N230" s="1448">
        <f t="shared" si="157"/>
        <v>0</v>
      </c>
      <c r="O230" s="1448">
        <f t="shared" si="157"/>
        <v>0</v>
      </c>
      <c r="P230" s="1448">
        <f t="shared" si="157"/>
        <v>0</v>
      </c>
      <c r="Q230" s="1448">
        <f t="shared" si="157"/>
        <v>0</v>
      </c>
      <c r="R230" s="1448">
        <f t="shared" si="157"/>
        <v>0</v>
      </c>
      <c r="S230" s="1448">
        <f t="shared" si="157"/>
        <v>0</v>
      </c>
      <c r="T230" s="1448">
        <f t="shared" si="157"/>
        <v>0</v>
      </c>
      <c r="U230" s="1448">
        <f t="shared" si="157"/>
        <v>0</v>
      </c>
      <c r="V230" s="1448">
        <f t="shared" si="157"/>
        <v>0</v>
      </c>
      <c r="W230" s="1448">
        <f t="shared" si="157"/>
        <v>0</v>
      </c>
      <c r="X230" s="1448">
        <f t="shared" si="157"/>
        <v>0</v>
      </c>
      <c r="Y230" s="1448">
        <f t="shared" si="157"/>
        <v>0</v>
      </c>
      <c r="Z230" s="1448">
        <f t="shared" si="157"/>
        <v>0</v>
      </c>
      <c r="AA230" s="1448">
        <f t="shared" si="157"/>
        <v>0</v>
      </c>
      <c r="AB230" s="1448">
        <f t="shared" si="157"/>
        <v>0</v>
      </c>
      <c r="AC230" s="1448">
        <f t="shared" si="157"/>
        <v>0</v>
      </c>
      <c r="AD230" s="1448">
        <f t="shared" si="157"/>
        <v>0</v>
      </c>
      <c r="AE230" s="1448">
        <f t="shared" si="157"/>
        <v>0</v>
      </c>
      <c r="AF230" s="1448">
        <f t="shared" si="157"/>
        <v>0</v>
      </c>
      <c r="AG230" s="1448">
        <f t="shared" si="157"/>
        <v>0</v>
      </c>
      <c r="AH230" s="1448">
        <f t="shared" si="157"/>
        <v>0</v>
      </c>
      <c r="AI230" s="1448">
        <f t="shared" si="157"/>
        <v>0</v>
      </c>
      <c r="AJ230" s="1438"/>
    </row>
    <row r="231" spans="2:36" hidden="1">
      <c r="B231" s="1589"/>
      <c r="C231" s="1433"/>
      <c r="D231" s="1472">
        <f t="shared" si="153"/>
        <v>1995</v>
      </c>
      <c r="E231" s="1499">
        <f t="shared" si="154"/>
        <v>15</v>
      </c>
      <c r="F231" s="1504"/>
      <c r="G231" s="1504"/>
      <c r="H231" s="1504"/>
      <c r="I231" s="1504"/>
      <c r="J231" s="1503">
        <f>+J$224</f>
        <v>0</v>
      </c>
      <c r="K231" s="1448">
        <f t="shared" ref="K231:AI231" si="158">IF(K$217-$D231&gt;$E231-1,0,+J231*(1+K$297))</f>
        <v>0</v>
      </c>
      <c r="L231" s="1448">
        <f t="shared" si="158"/>
        <v>0</v>
      </c>
      <c r="M231" s="1448">
        <f t="shared" si="158"/>
        <v>0</v>
      </c>
      <c r="N231" s="1448">
        <f t="shared" si="158"/>
        <v>0</v>
      </c>
      <c r="O231" s="1448">
        <f t="shared" si="158"/>
        <v>0</v>
      </c>
      <c r="P231" s="1448">
        <f t="shared" si="158"/>
        <v>0</v>
      </c>
      <c r="Q231" s="1448">
        <f t="shared" si="158"/>
        <v>0</v>
      </c>
      <c r="R231" s="1448">
        <f t="shared" si="158"/>
        <v>0</v>
      </c>
      <c r="S231" s="1448">
        <f t="shared" si="158"/>
        <v>0</v>
      </c>
      <c r="T231" s="1448">
        <f t="shared" si="158"/>
        <v>0</v>
      </c>
      <c r="U231" s="1448">
        <f t="shared" si="158"/>
        <v>0</v>
      </c>
      <c r="V231" s="1448">
        <f t="shared" si="158"/>
        <v>0</v>
      </c>
      <c r="W231" s="1448">
        <f t="shared" si="158"/>
        <v>0</v>
      </c>
      <c r="X231" s="1448">
        <f t="shared" si="158"/>
        <v>0</v>
      </c>
      <c r="Y231" s="1448">
        <f t="shared" si="158"/>
        <v>0</v>
      </c>
      <c r="Z231" s="1448">
        <f t="shared" si="158"/>
        <v>0</v>
      </c>
      <c r="AA231" s="1448">
        <f t="shared" si="158"/>
        <v>0</v>
      </c>
      <c r="AB231" s="1448">
        <f t="shared" si="158"/>
        <v>0</v>
      </c>
      <c r="AC231" s="1448">
        <f t="shared" si="158"/>
        <v>0</v>
      </c>
      <c r="AD231" s="1448">
        <f t="shared" si="158"/>
        <v>0</v>
      </c>
      <c r="AE231" s="1448">
        <f t="shared" si="158"/>
        <v>0</v>
      </c>
      <c r="AF231" s="1448">
        <f t="shared" si="158"/>
        <v>0</v>
      </c>
      <c r="AG231" s="1448">
        <f t="shared" si="158"/>
        <v>0</v>
      </c>
      <c r="AH231" s="1448">
        <f t="shared" si="158"/>
        <v>0</v>
      </c>
      <c r="AI231" s="1448">
        <f t="shared" si="158"/>
        <v>0</v>
      </c>
      <c r="AJ231" s="1438"/>
    </row>
    <row r="232" spans="2:36" hidden="1">
      <c r="B232" s="1589"/>
      <c r="C232" s="1433"/>
      <c r="D232" s="1472">
        <f t="shared" si="153"/>
        <v>1996</v>
      </c>
      <c r="E232" s="1499">
        <f t="shared" si="154"/>
        <v>15</v>
      </c>
      <c r="F232" s="1504"/>
      <c r="G232" s="1504"/>
      <c r="H232" s="1504"/>
      <c r="I232" s="1504"/>
      <c r="J232" s="1504"/>
      <c r="K232" s="1503">
        <f>+K$224</f>
        <v>0</v>
      </c>
      <c r="L232" s="1448">
        <f t="shared" ref="L232:AI232" si="159">IF(L$217-$D232&gt;$E232-1,0,+K232*(1+L$297))</f>
        <v>0</v>
      </c>
      <c r="M232" s="1448">
        <f t="shared" si="159"/>
        <v>0</v>
      </c>
      <c r="N232" s="1448">
        <f t="shared" si="159"/>
        <v>0</v>
      </c>
      <c r="O232" s="1448">
        <f t="shared" si="159"/>
        <v>0</v>
      </c>
      <c r="P232" s="1448">
        <f t="shared" si="159"/>
        <v>0</v>
      </c>
      <c r="Q232" s="1448">
        <f t="shared" si="159"/>
        <v>0</v>
      </c>
      <c r="R232" s="1448">
        <f t="shared" si="159"/>
        <v>0</v>
      </c>
      <c r="S232" s="1448">
        <f t="shared" si="159"/>
        <v>0</v>
      </c>
      <c r="T232" s="1448">
        <f t="shared" si="159"/>
        <v>0</v>
      </c>
      <c r="U232" s="1448">
        <f t="shared" si="159"/>
        <v>0</v>
      </c>
      <c r="V232" s="1448">
        <f t="shared" si="159"/>
        <v>0</v>
      </c>
      <c r="W232" s="1448">
        <f t="shared" si="159"/>
        <v>0</v>
      </c>
      <c r="X232" s="1448">
        <f t="shared" si="159"/>
        <v>0</v>
      </c>
      <c r="Y232" s="1448">
        <f t="shared" si="159"/>
        <v>0</v>
      </c>
      <c r="Z232" s="1448">
        <f t="shared" si="159"/>
        <v>0</v>
      </c>
      <c r="AA232" s="1448">
        <f t="shared" si="159"/>
        <v>0</v>
      </c>
      <c r="AB232" s="1448">
        <f t="shared" si="159"/>
        <v>0</v>
      </c>
      <c r="AC232" s="1448">
        <f t="shared" si="159"/>
        <v>0</v>
      </c>
      <c r="AD232" s="1448">
        <f t="shared" si="159"/>
        <v>0</v>
      </c>
      <c r="AE232" s="1448">
        <f t="shared" si="159"/>
        <v>0</v>
      </c>
      <c r="AF232" s="1448">
        <f t="shared" si="159"/>
        <v>0</v>
      </c>
      <c r="AG232" s="1448">
        <f t="shared" si="159"/>
        <v>0</v>
      </c>
      <c r="AH232" s="1448">
        <f t="shared" si="159"/>
        <v>0</v>
      </c>
      <c r="AI232" s="1448">
        <f t="shared" si="159"/>
        <v>0</v>
      </c>
      <c r="AJ232" s="1438"/>
    </row>
    <row r="233" spans="2:36" hidden="1">
      <c r="B233" s="1589"/>
      <c r="C233" s="1433"/>
      <c r="D233" s="1472">
        <f t="shared" si="153"/>
        <v>1997</v>
      </c>
      <c r="E233" s="1499">
        <f t="shared" si="154"/>
        <v>15</v>
      </c>
      <c r="F233" s="1504"/>
      <c r="G233" s="1504"/>
      <c r="H233" s="1504"/>
      <c r="I233" s="1504"/>
      <c r="J233" s="1504"/>
      <c r="K233" s="1504"/>
      <c r="L233" s="1503">
        <f>+L$224</f>
        <v>0</v>
      </c>
      <c r="M233" s="1448">
        <f t="shared" ref="M233:AI233" si="160">IF(M$217-$D233&gt;$E233-1,0,+L233*(1+M$297))</f>
        <v>0</v>
      </c>
      <c r="N233" s="1448">
        <f t="shared" si="160"/>
        <v>0</v>
      </c>
      <c r="O233" s="1448">
        <f t="shared" si="160"/>
        <v>0</v>
      </c>
      <c r="P233" s="1448">
        <f t="shared" si="160"/>
        <v>0</v>
      </c>
      <c r="Q233" s="1448">
        <f t="shared" si="160"/>
        <v>0</v>
      </c>
      <c r="R233" s="1448">
        <f t="shared" si="160"/>
        <v>0</v>
      </c>
      <c r="S233" s="1448">
        <f t="shared" si="160"/>
        <v>0</v>
      </c>
      <c r="T233" s="1448">
        <f t="shared" si="160"/>
        <v>0</v>
      </c>
      <c r="U233" s="1448">
        <f t="shared" si="160"/>
        <v>0</v>
      </c>
      <c r="V233" s="1448">
        <f t="shared" si="160"/>
        <v>0</v>
      </c>
      <c r="W233" s="1448">
        <f t="shared" si="160"/>
        <v>0</v>
      </c>
      <c r="X233" s="1448">
        <f t="shared" si="160"/>
        <v>0</v>
      </c>
      <c r="Y233" s="1448">
        <f t="shared" si="160"/>
        <v>0</v>
      </c>
      <c r="Z233" s="1448">
        <f t="shared" si="160"/>
        <v>0</v>
      </c>
      <c r="AA233" s="1448">
        <f t="shared" si="160"/>
        <v>0</v>
      </c>
      <c r="AB233" s="1448">
        <f t="shared" si="160"/>
        <v>0</v>
      </c>
      <c r="AC233" s="1448">
        <f t="shared" si="160"/>
        <v>0</v>
      </c>
      <c r="AD233" s="1448">
        <f t="shared" si="160"/>
        <v>0</v>
      </c>
      <c r="AE233" s="1448">
        <f t="shared" si="160"/>
        <v>0</v>
      </c>
      <c r="AF233" s="1448">
        <f t="shared" si="160"/>
        <v>0</v>
      </c>
      <c r="AG233" s="1448">
        <f t="shared" si="160"/>
        <v>0</v>
      </c>
      <c r="AH233" s="1448">
        <f t="shared" si="160"/>
        <v>0</v>
      </c>
      <c r="AI233" s="1448">
        <f t="shared" si="160"/>
        <v>0</v>
      </c>
      <c r="AJ233" s="1438"/>
    </row>
    <row r="234" spans="2:36" hidden="1">
      <c r="B234" s="1589"/>
      <c r="C234" s="1433"/>
      <c r="D234" s="1472">
        <f t="shared" si="153"/>
        <v>1998</v>
      </c>
      <c r="E234" s="1499">
        <f t="shared" si="154"/>
        <v>15</v>
      </c>
      <c r="F234" s="1504"/>
      <c r="G234" s="1504"/>
      <c r="H234" s="1504"/>
      <c r="I234" s="1504"/>
      <c r="J234" s="1504"/>
      <c r="K234" s="1504"/>
      <c r="L234" s="1504"/>
      <c r="M234" s="1503">
        <f>+M$224</f>
        <v>0</v>
      </c>
      <c r="N234" s="1448">
        <f t="shared" ref="N234:AI234" si="161">IF(N$217-$D234&gt;$E234-1,0,+M234*(1+N$297))</f>
        <v>0</v>
      </c>
      <c r="O234" s="1448">
        <f t="shared" si="161"/>
        <v>0</v>
      </c>
      <c r="P234" s="1448">
        <f t="shared" si="161"/>
        <v>0</v>
      </c>
      <c r="Q234" s="1448">
        <f t="shared" si="161"/>
        <v>0</v>
      </c>
      <c r="R234" s="1448">
        <f t="shared" si="161"/>
        <v>0</v>
      </c>
      <c r="S234" s="1448">
        <f t="shared" si="161"/>
        <v>0</v>
      </c>
      <c r="T234" s="1448">
        <f t="shared" si="161"/>
        <v>0</v>
      </c>
      <c r="U234" s="1448">
        <f t="shared" si="161"/>
        <v>0</v>
      </c>
      <c r="V234" s="1448">
        <f t="shared" si="161"/>
        <v>0</v>
      </c>
      <c r="W234" s="1448">
        <f t="shared" si="161"/>
        <v>0</v>
      </c>
      <c r="X234" s="1448">
        <f t="shared" si="161"/>
        <v>0</v>
      </c>
      <c r="Y234" s="1448">
        <f t="shared" si="161"/>
        <v>0</v>
      </c>
      <c r="Z234" s="1448">
        <f t="shared" si="161"/>
        <v>0</v>
      </c>
      <c r="AA234" s="1448">
        <f t="shared" si="161"/>
        <v>0</v>
      </c>
      <c r="AB234" s="1448">
        <f t="shared" si="161"/>
        <v>0</v>
      </c>
      <c r="AC234" s="1448">
        <f t="shared" si="161"/>
        <v>0</v>
      </c>
      <c r="AD234" s="1448">
        <f t="shared" si="161"/>
        <v>0</v>
      </c>
      <c r="AE234" s="1448">
        <f t="shared" si="161"/>
        <v>0</v>
      </c>
      <c r="AF234" s="1448">
        <f t="shared" si="161"/>
        <v>0</v>
      </c>
      <c r="AG234" s="1448">
        <f t="shared" si="161"/>
        <v>0</v>
      </c>
      <c r="AH234" s="1448">
        <f t="shared" si="161"/>
        <v>0</v>
      </c>
      <c r="AI234" s="1448">
        <f t="shared" si="161"/>
        <v>0</v>
      </c>
      <c r="AJ234" s="1438"/>
    </row>
    <row r="235" spans="2:36" hidden="1">
      <c r="B235" s="1589"/>
      <c r="C235" s="1433"/>
      <c r="D235" s="1472">
        <f t="shared" si="153"/>
        <v>1999</v>
      </c>
      <c r="E235" s="1499">
        <f t="shared" si="154"/>
        <v>15</v>
      </c>
      <c r="F235" s="1504"/>
      <c r="G235" s="1504"/>
      <c r="H235" s="1504"/>
      <c r="I235" s="1504"/>
      <c r="J235" s="1504"/>
      <c r="K235" s="1504"/>
      <c r="L235" s="1504"/>
      <c r="M235" s="1504"/>
      <c r="N235" s="1503">
        <f>+N$224</f>
        <v>0</v>
      </c>
      <c r="O235" s="1448">
        <f t="shared" ref="O235:AI235" si="162">IF(O$217-$D235&gt;$E235-1,0,+N235*(1+O$297))</f>
        <v>0</v>
      </c>
      <c r="P235" s="1448">
        <f t="shared" si="162"/>
        <v>0</v>
      </c>
      <c r="Q235" s="1448">
        <f t="shared" si="162"/>
        <v>0</v>
      </c>
      <c r="R235" s="1448">
        <f t="shared" si="162"/>
        <v>0</v>
      </c>
      <c r="S235" s="1448">
        <f t="shared" si="162"/>
        <v>0</v>
      </c>
      <c r="T235" s="1448">
        <f t="shared" si="162"/>
        <v>0</v>
      </c>
      <c r="U235" s="1448">
        <f t="shared" si="162"/>
        <v>0</v>
      </c>
      <c r="V235" s="1448">
        <f t="shared" si="162"/>
        <v>0</v>
      </c>
      <c r="W235" s="1448">
        <f t="shared" si="162"/>
        <v>0</v>
      </c>
      <c r="X235" s="1448">
        <f t="shared" si="162"/>
        <v>0</v>
      </c>
      <c r="Y235" s="1448">
        <f t="shared" si="162"/>
        <v>0</v>
      </c>
      <c r="Z235" s="1448">
        <f t="shared" si="162"/>
        <v>0</v>
      </c>
      <c r="AA235" s="1448">
        <f t="shared" si="162"/>
        <v>0</v>
      </c>
      <c r="AB235" s="1448">
        <f t="shared" si="162"/>
        <v>0</v>
      </c>
      <c r="AC235" s="1448">
        <f t="shared" si="162"/>
        <v>0</v>
      </c>
      <c r="AD235" s="1448">
        <f t="shared" si="162"/>
        <v>0</v>
      </c>
      <c r="AE235" s="1448">
        <f t="shared" si="162"/>
        <v>0</v>
      </c>
      <c r="AF235" s="1448">
        <f t="shared" si="162"/>
        <v>0</v>
      </c>
      <c r="AG235" s="1448">
        <f t="shared" si="162"/>
        <v>0</v>
      </c>
      <c r="AH235" s="1448">
        <f t="shared" si="162"/>
        <v>0</v>
      </c>
      <c r="AI235" s="1448">
        <f t="shared" si="162"/>
        <v>0</v>
      </c>
      <c r="AJ235" s="1438"/>
    </row>
    <row r="236" spans="2:36" hidden="1">
      <c r="B236" s="1589"/>
      <c r="C236" s="1433"/>
      <c r="D236" s="1472">
        <f t="shared" si="153"/>
        <v>2000</v>
      </c>
      <c r="E236" s="1499">
        <f t="shared" si="154"/>
        <v>15</v>
      </c>
      <c r="F236" s="1504"/>
      <c r="G236" s="1504"/>
      <c r="H236" s="1504"/>
      <c r="I236" s="1504"/>
      <c r="J236" s="1504"/>
      <c r="K236" s="1504"/>
      <c r="L236" s="1504"/>
      <c r="M236" s="1504"/>
      <c r="N236" s="1504"/>
      <c r="O236" s="1503">
        <f>+O$224</f>
        <v>0</v>
      </c>
      <c r="P236" s="1448">
        <f t="shared" ref="P236:AI236" si="163">IF(P$217-$D236&gt;$E236-1,0,+O236*(1+P$297))</f>
        <v>0</v>
      </c>
      <c r="Q236" s="1448">
        <f t="shared" si="163"/>
        <v>0</v>
      </c>
      <c r="R236" s="1448">
        <f t="shared" si="163"/>
        <v>0</v>
      </c>
      <c r="S236" s="1448">
        <f t="shared" si="163"/>
        <v>0</v>
      </c>
      <c r="T236" s="1448">
        <f t="shared" si="163"/>
        <v>0</v>
      </c>
      <c r="U236" s="1448">
        <f t="shared" si="163"/>
        <v>0</v>
      </c>
      <c r="V236" s="1448">
        <f t="shared" si="163"/>
        <v>0</v>
      </c>
      <c r="W236" s="1448">
        <f t="shared" si="163"/>
        <v>0</v>
      </c>
      <c r="X236" s="1448">
        <f t="shared" si="163"/>
        <v>0</v>
      </c>
      <c r="Y236" s="1448">
        <f t="shared" si="163"/>
        <v>0</v>
      </c>
      <c r="Z236" s="1448">
        <f t="shared" si="163"/>
        <v>0</v>
      </c>
      <c r="AA236" s="1448">
        <f t="shared" si="163"/>
        <v>0</v>
      </c>
      <c r="AB236" s="1448">
        <f t="shared" si="163"/>
        <v>0</v>
      </c>
      <c r="AC236" s="1448">
        <f t="shared" si="163"/>
        <v>0</v>
      </c>
      <c r="AD236" s="1448">
        <f t="shared" si="163"/>
        <v>0</v>
      </c>
      <c r="AE236" s="1448">
        <f t="shared" si="163"/>
        <v>0</v>
      </c>
      <c r="AF236" s="1448">
        <f t="shared" si="163"/>
        <v>0</v>
      </c>
      <c r="AG236" s="1448">
        <f t="shared" si="163"/>
        <v>0</v>
      </c>
      <c r="AH236" s="1448">
        <f t="shared" si="163"/>
        <v>0</v>
      </c>
      <c r="AI236" s="1448">
        <f t="shared" si="163"/>
        <v>0</v>
      </c>
      <c r="AJ236" s="1438"/>
    </row>
    <row r="237" spans="2:36" hidden="1">
      <c r="B237" s="1589"/>
      <c r="C237" s="1433"/>
      <c r="D237" s="1472">
        <f t="shared" si="153"/>
        <v>2001</v>
      </c>
      <c r="E237" s="1499">
        <f t="shared" si="154"/>
        <v>15</v>
      </c>
      <c r="F237" s="1504"/>
      <c r="G237" s="1504"/>
      <c r="H237" s="1504"/>
      <c r="I237" s="1504"/>
      <c r="J237" s="1504"/>
      <c r="K237" s="1504"/>
      <c r="L237" s="1504"/>
      <c r="M237" s="1504"/>
      <c r="N237" s="1504"/>
      <c r="O237" s="1504"/>
      <c r="P237" s="1503">
        <f>+P$224</f>
        <v>0</v>
      </c>
      <c r="Q237" s="1448">
        <f t="shared" ref="Q237:AI237" si="164">IF(Q$217-$D237&gt;$E237-1,0,+P237*(1+Q$297))</f>
        <v>0</v>
      </c>
      <c r="R237" s="1448">
        <f t="shared" si="164"/>
        <v>0</v>
      </c>
      <c r="S237" s="1448">
        <f t="shared" si="164"/>
        <v>0</v>
      </c>
      <c r="T237" s="1448">
        <f t="shared" si="164"/>
        <v>0</v>
      </c>
      <c r="U237" s="1448">
        <f t="shared" si="164"/>
        <v>0</v>
      </c>
      <c r="V237" s="1448">
        <f t="shared" si="164"/>
        <v>0</v>
      </c>
      <c r="W237" s="1448">
        <f t="shared" si="164"/>
        <v>0</v>
      </c>
      <c r="X237" s="1448">
        <f t="shared" si="164"/>
        <v>0</v>
      </c>
      <c r="Y237" s="1448">
        <f t="shared" si="164"/>
        <v>0</v>
      </c>
      <c r="Z237" s="1448">
        <f t="shared" si="164"/>
        <v>0</v>
      </c>
      <c r="AA237" s="1448">
        <f t="shared" si="164"/>
        <v>0</v>
      </c>
      <c r="AB237" s="1448">
        <f t="shared" si="164"/>
        <v>0</v>
      </c>
      <c r="AC237" s="1448">
        <f t="shared" si="164"/>
        <v>0</v>
      </c>
      <c r="AD237" s="1448">
        <f t="shared" si="164"/>
        <v>0</v>
      </c>
      <c r="AE237" s="1448">
        <f t="shared" si="164"/>
        <v>0</v>
      </c>
      <c r="AF237" s="1448">
        <f t="shared" si="164"/>
        <v>0</v>
      </c>
      <c r="AG237" s="1448">
        <f t="shared" si="164"/>
        <v>0</v>
      </c>
      <c r="AH237" s="1448">
        <f t="shared" si="164"/>
        <v>0</v>
      </c>
      <c r="AI237" s="1448">
        <f t="shared" si="164"/>
        <v>0</v>
      </c>
      <c r="AJ237" s="1438"/>
    </row>
    <row r="238" spans="2:36" hidden="1">
      <c r="B238" s="1589"/>
      <c r="C238" s="1433"/>
      <c r="D238" s="1472">
        <f t="shared" si="153"/>
        <v>2002</v>
      </c>
      <c r="E238" s="1499">
        <f t="shared" si="154"/>
        <v>15</v>
      </c>
      <c r="F238" s="1504"/>
      <c r="G238" s="1504"/>
      <c r="H238" s="1504"/>
      <c r="I238" s="1504"/>
      <c r="J238" s="1504"/>
      <c r="K238" s="1504"/>
      <c r="L238" s="1504"/>
      <c r="M238" s="1504"/>
      <c r="N238" s="1504"/>
      <c r="O238" s="1504"/>
      <c r="P238" s="1504"/>
      <c r="Q238" s="1503">
        <f>+Q$224</f>
        <v>0</v>
      </c>
      <c r="R238" s="1448">
        <f t="shared" ref="R238:AI238" si="165">IF(R$217-$D238&gt;$E238-1,0,+Q238*(1+R$297))</f>
        <v>0</v>
      </c>
      <c r="S238" s="1448">
        <f t="shared" si="165"/>
        <v>0</v>
      </c>
      <c r="T238" s="1448">
        <f t="shared" si="165"/>
        <v>0</v>
      </c>
      <c r="U238" s="1448">
        <f t="shared" si="165"/>
        <v>0</v>
      </c>
      <c r="V238" s="1448">
        <f t="shared" si="165"/>
        <v>0</v>
      </c>
      <c r="W238" s="1448">
        <f t="shared" si="165"/>
        <v>0</v>
      </c>
      <c r="X238" s="1448">
        <f t="shared" si="165"/>
        <v>0</v>
      </c>
      <c r="Y238" s="1448">
        <f t="shared" si="165"/>
        <v>0</v>
      </c>
      <c r="Z238" s="1448">
        <f t="shared" si="165"/>
        <v>0</v>
      </c>
      <c r="AA238" s="1448">
        <f t="shared" si="165"/>
        <v>0</v>
      </c>
      <c r="AB238" s="1448">
        <f t="shared" si="165"/>
        <v>0</v>
      </c>
      <c r="AC238" s="1448">
        <f t="shared" si="165"/>
        <v>0</v>
      </c>
      <c r="AD238" s="1448">
        <f t="shared" si="165"/>
        <v>0</v>
      </c>
      <c r="AE238" s="1448">
        <f t="shared" si="165"/>
        <v>0</v>
      </c>
      <c r="AF238" s="1448">
        <f t="shared" si="165"/>
        <v>0</v>
      </c>
      <c r="AG238" s="1448">
        <f t="shared" si="165"/>
        <v>0</v>
      </c>
      <c r="AH238" s="1448">
        <f t="shared" si="165"/>
        <v>0</v>
      </c>
      <c r="AI238" s="1448">
        <f t="shared" si="165"/>
        <v>0</v>
      </c>
      <c r="AJ238" s="1438"/>
    </row>
    <row r="239" spans="2:36" hidden="1">
      <c r="B239" s="1589"/>
      <c r="C239" s="1433"/>
      <c r="D239" s="1472">
        <f t="shared" si="153"/>
        <v>2003</v>
      </c>
      <c r="E239" s="1499">
        <f t="shared" si="154"/>
        <v>15</v>
      </c>
      <c r="F239" s="1504"/>
      <c r="G239" s="1504"/>
      <c r="H239" s="1504"/>
      <c r="I239" s="1504"/>
      <c r="J239" s="1504"/>
      <c r="K239" s="1504"/>
      <c r="L239" s="1504"/>
      <c r="M239" s="1504"/>
      <c r="N239" s="1504"/>
      <c r="O239" s="1504"/>
      <c r="P239" s="1504"/>
      <c r="Q239" s="1504"/>
      <c r="R239" s="1503">
        <f>+R$224</f>
        <v>0</v>
      </c>
      <c r="S239" s="1448">
        <f t="shared" ref="S239:AI239" si="166">IF(S$217-$D239&gt;$E239-1,0,+R239*(1+S$297))</f>
        <v>0</v>
      </c>
      <c r="T239" s="1448">
        <f t="shared" si="166"/>
        <v>0</v>
      </c>
      <c r="U239" s="1448">
        <f t="shared" si="166"/>
        <v>0</v>
      </c>
      <c r="V239" s="1448">
        <f t="shared" si="166"/>
        <v>0</v>
      </c>
      <c r="W239" s="1448">
        <f t="shared" si="166"/>
        <v>0</v>
      </c>
      <c r="X239" s="1448">
        <f t="shared" si="166"/>
        <v>0</v>
      </c>
      <c r="Y239" s="1448">
        <f t="shared" si="166"/>
        <v>0</v>
      </c>
      <c r="Z239" s="1448">
        <f t="shared" si="166"/>
        <v>0</v>
      </c>
      <c r="AA239" s="1448">
        <f t="shared" si="166"/>
        <v>0</v>
      </c>
      <c r="AB239" s="1448">
        <f t="shared" si="166"/>
        <v>0</v>
      </c>
      <c r="AC239" s="1448">
        <f t="shared" si="166"/>
        <v>0</v>
      </c>
      <c r="AD239" s="1448">
        <f t="shared" si="166"/>
        <v>0</v>
      </c>
      <c r="AE239" s="1448">
        <f t="shared" si="166"/>
        <v>0</v>
      </c>
      <c r="AF239" s="1448">
        <f t="shared" si="166"/>
        <v>0</v>
      </c>
      <c r="AG239" s="1448">
        <f t="shared" si="166"/>
        <v>0</v>
      </c>
      <c r="AH239" s="1448">
        <f t="shared" si="166"/>
        <v>0</v>
      </c>
      <c r="AI239" s="1448">
        <f t="shared" si="166"/>
        <v>0</v>
      </c>
      <c r="AJ239" s="1438"/>
    </row>
    <row r="240" spans="2:36" hidden="1">
      <c r="B240" s="1589"/>
      <c r="C240" s="1433"/>
      <c r="D240" s="1472">
        <f t="shared" si="153"/>
        <v>2004</v>
      </c>
      <c r="E240" s="1499">
        <f t="shared" si="154"/>
        <v>15</v>
      </c>
      <c r="F240" s="1504"/>
      <c r="G240" s="1504"/>
      <c r="H240" s="1504"/>
      <c r="I240" s="1504"/>
      <c r="J240" s="1504"/>
      <c r="K240" s="1504"/>
      <c r="L240" s="1504"/>
      <c r="M240" s="1504"/>
      <c r="N240" s="1504"/>
      <c r="O240" s="1504"/>
      <c r="P240" s="1504"/>
      <c r="Q240" s="1504"/>
      <c r="R240" s="1504"/>
      <c r="S240" s="1503">
        <f>+S$224</f>
        <v>0</v>
      </c>
      <c r="T240" s="1448">
        <f t="shared" ref="T240:AI240" si="167">IF(T$217-$D240&gt;$E240-1,0,+S240*(1+T$297))</f>
        <v>0</v>
      </c>
      <c r="U240" s="1448">
        <f t="shared" si="167"/>
        <v>0</v>
      </c>
      <c r="V240" s="1448">
        <f t="shared" si="167"/>
        <v>0</v>
      </c>
      <c r="W240" s="1448">
        <f t="shared" si="167"/>
        <v>0</v>
      </c>
      <c r="X240" s="1448">
        <f t="shared" si="167"/>
        <v>0</v>
      </c>
      <c r="Y240" s="1448">
        <f t="shared" si="167"/>
        <v>0</v>
      </c>
      <c r="Z240" s="1448">
        <f t="shared" si="167"/>
        <v>0</v>
      </c>
      <c r="AA240" s="1448">
        <f t="shared" si="167"/>
        <v>0</v>
      </c>
      <c r="AB240" s="1448">
        <f t="shared" si="167"/>
        <v>0</v>
      </c>
      <c r="AC240" s="1448">
        <f t="shared" si="167"/>
        <v>0</v>
      </c>
      <c r="AD240" s="1448">
        <f t="shared" si="167"/>
        <v>0</v>
      </c>
      <c r="AE240" s="1448">
        <f t="shared" si="167"/>
        <v>0</v>
      </c>
      <c r="AF240" s="1448">
        <f t="shared" si="167"/>
        <v>0</v>
      </c>
      <c r="AG240" s="1448">
        <f t="shared" si="167"/>
        <v>0</v>
      </c>
      <c r="AH240" s="1448">
        <f t="shared" si="167"/>
        <v>0</v>
      </c>
      <c r="AI240" s="1448">
        <f t="shared" si="167"/>
        <v>0</v>
      </c>
      <c r="AJ240" s="1438"/>
    </row>
    <row r="241" spans="2:36" hidden="1">
      <c r="B241" s="1589"/>
      <c r="C241" s="1433"/>
      <c r="D241" s="1472">
        <f t="shared" si="153"/>
        <v>2005</v>
      </c>
      <c r="E241" s="1499">
        <f t="shared" si="154"/>
        <v>15</v>
      </c>
      <c r="F241" s="1504"/>
      <c r="G241" s="1504"/>
      <c r="H241" s="1504"/>
      <c r="I241" s="1504"/>
      <c r="J241" s="1504"/>
      <c r="K241" s="1504"/>
      <c r="L241" s="1504"/>
      <c r="M241" s="1504"/>
      <c r="N241" s="1504"/>
      <c r="O241" s="1504"/>
      <c r="P241" s="1504"/>
      <c r="Q241" s="1504"/>
      <c r="R241" s="1504"/>
      <c r="S241" s="1504"/>
      <c r="T241" s="1503">
        <f>+T$224</f>
        <v>0</v>
      </c>
      <c r="U241" s="1448">
        <f t="shared" ref="U241:AI241" si="168">IF(U$217-$D241&gt;$E241-1,0,+T241*(1+U$297))</f>
        <v>0</v>
      </c>
      <c r="V241" s="1448">
        <f t="shared" si="168"/>
        <v>0</v>
      </c>
      <c r="W241" s="1448">
        <f t="shared" si="168"/>
        <v>0</v>
      </c>
      <c r="X241" s="1448">
        <f t="shared" si="168"/>
        <v>0</v>
      </c>
      <c r="Y241" s="1448">
        <f t="shared" si="168"/>
        <v>0</v>
      </c>
      <c r="Z241" s="1448">
        <f t="shared" si="168"/>
        <v>0</v>
      </c>
      <c r="AA241" s="1448">
        <f t="shared" si="168"/>
        <v>0</v>
      </c>
      <c r="AB241" s="1448">
        <f t="shared" si="168"/>
        <v>0</v>
      </c>
      <c r="AC241" s="1448">
        <f t="shared" si="168"/>
        <v>0</v>
      </c>
      <c r="AD241" s="1448">
        <f t="shared" si="168"/>
        <v>0</v>
      </c>
      <c r="AE241" s="1448">
        <f t="shared" si="168"/>
        <v>0</v>
      </c>
      <c r="AF241" s="1448">
        <f t="shared" si="168"/>
        <v>0</v>
      </c>
      <c r="AG241" s="1448">
        <f t="shared" si="168"/>
        <v>0</v>
      </c>
      <c r="AH241" s="1448">
        <f t="shared" si="168"/>
        <v>0</v>
      </c>
      <c r="AI241" s="1448">
        <f t="shared" si="168"/>
        <v>0</v>
      </c>
      <c r="AJ241" s="1438"/>
    </row>
    <row r="242" spans="2:36" hidden="1">
      <c r="B242" s="1589"/>
      <c r="C242" s="1433"/>
      <c r="D242" s="1472">
        <f t="shared" si="153"/>
        <v>2006</v>
      </c>
      <c r="E242" s="1499">
        <f t="shared" si="154"/>
        <v>15</v>
      </c>
      <c r="F242" s="1504"/>
      <c r="G242" s="1504"/>
      <c r="H242" s="1504"/>
      <c r="I242" s="1504"/>
      <c r="J242" s="1504"/>
      <c r="K242" s="1504"/>
      <c r="L242" s="1504"/>
      <c r="M242" s="1504"/>
      <c r="N242" s="1504"/>
      <c r="O242" s="1504"/>
      <c r="P242" s="1504"/>
      <c r="Q242" s="1504"/>
      <c r="R242" s="1504"/>
      <c r="S242" s="1504"/>
      <c r="T242" s="1504"/>
      <c r="U242" s="1503">
        <f>+U$224</f>
        <v>0</v>
      </c>
      <c r="V242" s="1503">
        <f t="shared" ref="V242:AI242" si="169">IF(V$217-$D242&gt;$E242-1,0,+U242*(1+V$297))</f>
        <v>0</v>
      </c>
      <c r="W242" s="1503">
        <f t="shared" si="169"/>
        <v>0</v>
      </c>
      <c r="X242" s="1503">
        <f t="shared" si="169"/>
        <v>0</v>
      </c>
      <c r="Y242" s="1503">
        <f t="shared" si="169"/>
        <v>0</v>
      </c>
      <c r="Z242" s="1503">
        <f t="shared" si="169"/>
        <v>0</v>
      </c>
      <c r="AA242" s="1503">
        <f t="shared" si="169"/>
        <v>0</v>
      </c>
      <c r="AB242" s="1503">
        <f t="shared" si="169"/>
        <v>0</v>
      </c>
      <c r="AC242" s="1503">
        <f t="shared" si="169"/>
        <v>0</v>
      </c>
      <c r="AD242" s="1503">
        <f t="shared" si="169"/>
        <v>0</v>
      </c>
      <c r="AE242" s="1503">
        <f t="shared" si="169"/>
        <v>0</v>
      </c>
      <c r="AF242" s="1503">
        <f t="shared" si="169"/>
        <v>0</v>
      </c>
      <c r="AG242" s="1503">
        <f t="shared" si="169"/>
        <v>0</v>
      </c>
      <c r="AH242" s="1503">
        <f t="shared" si="169"/>
        <v>0</v>
      </c>
      <c r="AI242" s="1503">
        <f t="shared" si="169"/>
        <v>0</v>
      </c>
      <c r="AJ242" s="1438"/>
    </row>
    <row r="243" spans="2:36" hidden="1">
      <c r="B243" s="1589"/>
      <c r="C243" s="1433"/>
      <c r="D243" s="1472">
        <f t="shared" si="153"/>
        <v>2007</v>
      </c>
      <c r="E243" s="1499">
        <f t="shared" si="154"/>
        <v>15</v>
      </c>
      <c r="F243" s="1504"/>
      <c r="G243" s="1504"/>
      <c r="H243" s="1504"/>
      <c r="I243" s="1504"/>
      <c r="J243" s="1504"/>
      <c r="K243" s="1504"/>
      <c r="L243" s="1504"/>
      <c r="M243" s="1504"/>
      <c r="N243" s="1504"/>
      <c r="O243" s="1504"/>
      <c r="P243" s="1504"/>
      <c r="Q243" s="1504"/>
      <c r="R243" s="1504"/>
      <c r="S243" s="1504"/>
      <c r="T243" s="1504"/>
      <c r="U243" s="1504"/>
      <c r="V243" s="1504">
        <f>+V$224</f>
        <v>174.06251832326291</v>
      </c>
      <c r="W243" s="1504">
        <f t="shared" ref="W243:AI243" si="170">IF(W$217-$D243&gt;$E243-1,0,+V243*(1+W$297))</f>
        <v>174.06251832326291</v>
      </c>
      <c r="X243" s="1504">
        <f t="shared" si="170"/>
        <v>174.06251832326291</v>
      </c>
      <c r="Y243" s="1504">
        <f t="shared" si="170"/>
        <v>174.06251832326291</v>
      </c>
      <c r="Z243" s="1504">
        <f t="shared" si="170"/>
        <v>174.06251832326291</v>
      </c>
      <c r="AA243" s="1504">
        <f t="shared" si="170"/>
        <v>174.06251832326291</v>
      </c>
      <c r="AB243" s="1504">
        <f t="shared" si="170"/>
        <v>174.06251832326291</v>
      </c>
      <c r="AC243" s="1504">
        <f t="shared" si="170"/>
        <v>174.06251832326291</v>
      </c>
      <c r="AD243" s="1504">
        <f t="shared" si="170"/>
        <v>174.06251832326291</v>
      </c>
      <c r="AE243" s="1504">
        <f t="shared" si="170"/>
        <v>174.06251832326291</v>
      </c>
      <c r="AF243" s="1504">
        <f t="shared" si="170"/>
        <v>174.06251832326291</v>
      </c>
      <c r="AG243" s="1504">
        <f t="shared" si="170"/>
        <v>174.06251832326291</v>
      </c>
      <c r="AH243" s="1504">
        <f t="shared" si="170"/>
        <v>174.06251832326291</v>
      </c>
      <c r="AI243" s="1504">
        <f t="shared" si="170"/>
        <v>174.06251832326291</v>
      </c>
      <c r="AJ243" s="1438"/>
    </row>
    <row r="244" spans="2:36" hidden="1">
      <c r="B244" s="1589"/>
      <c r="C244" s="1433"/>
      <c r="D244" s="1472">
        <f t="shared" si="153"/>
        <v>2008</v>
      </c>
      <c r="E244" s="1499">
        <f t="shared" si="154"/>
        <v>15</v>
      </c>
      <c r="F244" s="1504"/>
      <c r="G244" s="1504"/>
      <c r="H244" s="1504"/>
      <c r="I244" s="1504"/>
      <c r="J244" s="1504"/>
      <c r="K244" s="1504"/>
      <c r="L244" s="1504"/>
      <c r="M244" s="1504"/>
      <c r="N244" s="1504"/>
      <c r="O244" s="1504"/>
      <c r="P244" s="1504"/>
      <c r="Q244" s="1504"/>
      <c r="R244" s="1504"/>
      <c r="S244" s="1504"/>
      <c r="T244" s="1504"/>
      <c r="U244" s="1504"/>
      <c r="V244" s="1504"/>
      <c r="W244" s="1504">
        <f>+W$224</f>
        <v>0</v>
      </c>
      <c r="X244" s="1504">
        <f t="shared" ref="X244:AI244" si="171">IF(X$217-$D244&gt;$E244-1,0,+W244*(1+X$297))</f>
        <v>0</v>
      </c>
      <c r="Y244" s="1504">
        <f t="shared" si="171"/>
        <v>0</v>
      </c>
      <c r="Z244" s="1504">
        <f t="shared" si="171"/>
        <v>0</v>
      </c>
      <c r="AA244" s="1504">
        <f t="shared" si="171"/>
        <v>0</v>
      </c>
      <c r="AB244" s="1504">
        <f t="shared" si="171"/>
        <v>0</v>
      </c>
      <c r="AC244" s="1504">
        <f t="shared" si="171"/>
        <v>0</v>
      </c>
      <c r="AD244" s="1504">
        <f t="shared" si="171"/>
        <v>0</v>
      </c>
      <c r="AE244" s="1504">
        <f t="shared" si="171"/>
        <v>0</v>
      </c>
      <c r="AF244" s="1504">
        <f t="shared" si="171"/>
        <v>0</v>
      </c>
      <c r="AG244" s="1504">
        <f t="shared" si="171"/>
        <v>0</v>
      </c>
      <c r="AH244" s="1504">
        <f t="shared" si="171"/>
        <v>0</v>
      </c>
      <c r="AI244" s="1504">
        <f t="shared" si="171"/>
        <v>0</v>
      </c>
      <c r="AJ244" s="1438"/>
    </row>
    <row r="245" spans="2:36" hidden="1">
      <c r="B245" s="1589"/>
      <c r="C245" s="1433"/>
      <c r="D245" s="1472">
        <f t="shared" si="153"/>
        <v>2009</v>
      </c>
      <c r="E245" s="1499">
        <f t="shared" si="154"/>
        <v>15</v>
      </c>
      <c r="F245" s="1504"/>
      <c r="G245" s="1504"/>
      <c r="H245" s="1504"/>
      <c r="I245" s="1504"/>
      <c r="J245" s="1504"/>
      <c r="K245" s="1504"/>
      <c r="L245" s="1504"/>
      <c r="M245" s="1504"/>
      <c r="N245" s="1504"/>
      <c r="O245" s="1504"/>
      <c r="P245" s="1504"/>
      <c r="Q245" s="1504"/>
      <c r="R245" s="1504"/>
      <c r="S245" s="1504"/>
      <c r="T245" s="1504"/>
      <c r="U245" s="1504"/>
      <c r="V245" s="1504"/>
      <c r="W245" s="1504"/>
      <c r="X245" s="1504">
        <f>+X$224</f>
        <v>0</v>
      </c>
      <c r="Y245" s="1504">
        <f t="shared" ref="Y245:AI245" si="172">IF(Y$217-$D245&gt;$E245-1,0,+X245*(1+Y$297))</f>
        <v>0</v>
      </c>
      <c r="Z245" s="1504">
        <f t="shared" si="172"/>
        <v>0</v>
      </c>
      <c r="AA245" s="1504">
        <f t="shared" si="172"/>
        <v>0</v>
      </c>
      <c r="AB245" s="1504">
        <f t="shared" si="172"/>
        <v>0</v>
      </c>
      <c r="AC245" s="1504">
        <f t="shared" si="172"/>
        <v>0</v>
      </c>
      <c r="AD245" s="1504">
        <f t="shared" si="172"/>
        <v>0</v>
      </c>
      <c r="AE245" s="1504">
        <f t="shared" si="172"/>
        <v>0</v>
      </c>
      <c r="AF245" s="1504">
        <f t="shared" si="172"/>
        <v>0</v>
      </c>
      <c r="AG245" s="1504">
        <f t="shared" si="172"/>
        <v>0</v>
      </c>
      <c r="AH245" s="1504">
        <f t="shared" si="172"/>
        <v>0</v>
      </c>
      <c r="AI245" s="1504">
        <f t="shared" si="172"/>
        <v>0</v>
      </c>
      <c r="AJ245" s="1438"/>
    </row>
    <row r="246" spans="2:36" hidden="1">
      <c r="B246" s="1589"/>
      <c r="C246" s="1433"/>
      <c r="D246" s="1472">
        <f t="shared" si="153"/>
        <v>2010</v>
      </c>
      <c r="E246" s="1499">
        <f t="shared" si="154"/>
        <v>15</v>
      </c>
      <c r="F246" s="1504"/>
      <c r="G246" s="1504"/>
      <c r="H246" s="1504"/>
      <c r="I246" s="1504"/>
      <c r="J246" s="1504"/>
      <c r="K246" s="1504"/>
      <c r="L246" s="1504"/>
      <c r="M246" s="1504"/>
      <c r="N246" s="1504"/>
      <c r="O246" s="1504"/>
      <c r="P246" s="1504"/>
      <c r="Q246" s="1504"/>
      <c r="R246" s="1504"/>
      <c r="S246" s="1504"/>
      <c r="T246" s="1504"/>
      <c r="U246" s="1504"/>
      <c r="V246" s="1504"/>
      <c r="W246" s="1504"/>
      <c r="X246" s="1504"/>
      <c r="Y246" s="1504">
        <f>+Y$224</f>
        <v>0</v>
      </c>
      <c r="Z246" s="1504">
        <f t="shared" ref="Z246:AI246" si="173">IF(Z$217-$D246&gt;$E246-1,0,+Y246*(1+Z$297))</f>
        <v>0</v>
      </c>
      <c r="AA246" s="1504">
        <f t="shared" si="173"/>
        <v>0</v>
      </c>
      <c r="AB246" s="1504">
        <f t="shared" si="173"/>
        <v>0</v>
      </c>
      <c r="AC246" s="1504">
        <f t="shared" si="173"/>
        <v>0</v>
      </c>
      <c r="AD246" s="1504">
        <f t="shared" si="173"/>
        <v>0</v>
      </c>
      <c r="AE246" s="1504">
        <f t="shared" si="173"/>
        <v>0</v>
      </c>
      <c r="AF246" s="1504">
        <f t="shared" si="173"/>
        <v>0</v>
      </c>
      <c r="AG246" s="1504">
        <f t="shared" si="173"/>
        <v>0</v>
      </c>
      <c r="AH246" s="1504">
        <f t="shared" si="173"/>
        <v>0</v>
      </c>
      <c r="AI246" s="1504">
        <f t="shared" si="173"/>
        <v>0</v>
      </c>
      <c r="AJ246" s="1438"/>
    </row>
    <row r="247" spans="2:36" hidden="1">
      <c r="B247" s="1589"/>
      <c r="C247" s="1433"/>
      <c r="D247" s="1472">
        <f t="shared" si="153"/>
        <v>2011</v>
      </c>
      <c r="E247" s="1499">
        <f t="shared" si="154"/>
        <v>15</v>
      </c>
      <c r="F247" s="1504"/>
      <c r="G247" s="1504"/>
      <c r="H247" s="1504"/>
      <c r="I247" s="1504"/>
      <c r="J247" s="1504"/>
      <c r="K247" s="1504"/>
      <c r="L247" s="1504"/>
      <c r="M247" s="1504"/>
      <c r="N247" s="1504"/>
      <c r="O247" s="1504"/>
      <c r="P247" s="1504"/>
      <c r="Q247" s="1504"/>
      <c r="R247" s="1504"/>
      <c r="S247" s="1504"/>
      <c r="T247" s="1504"/>
      <c r="U247" s="1504"/>
      <c r="V247" s="1504"/>
      <c r="W247" s="1504"/>
      <c r="X247" s="1504"/>
      <c r="Y247" s="1504"/>
      <c r="Z247" s="1504">
        <f>+Z$224</f>
        <v>0</v>
      </c>
      <c r="AA247" s="1504">
        <f t="shared" ref="AA247:AI247" si="174">IF(AA$217-$D247&gt;$E247-1,0,+Z247*(1+AA$297))</f>
        <v>0</v>
      </c>
      <c r="AB247" s="1504">
        <f t="shared" si="174"/>
        <v>0</v>
      </c>
      <c r="AC247" s="1504">
        <f t="shared" si="174"/>
        <v>0</v>
      </c>
      <c r="AD247" s="1504">
        <f t="shared" si="174"/>
        <v>0</v>
      </c>
      <c r="AE247" s="1504">
        <f t="shared" si="174"/>
        <v>0</v>
      </c>
      <c r="AF247" s="1504">
        <f t="shared" si="174"/>
        <v>0</v>
      </c>
      <c r="AG247" s="1504">
        <f t="shared" si="174"/>
        <v>0</v>
      </c>
      <c r="AH247" s="1504">
        <f t="shared" si="174"/>
        <v>0</v>
      </c>
      <c r="AI247" s="1504">
        <f t="shared" si="174"/>
        <v>0</v>
      </c>
      <c r="AJ247" s="1438"/>
    </row>
    <row r="248" spans="2:36" hidden="1">
      <c r="B248" s="1589"/>
      <c r="C248" s="1433"/>
      <c r="D248" s="1472">
        <f t="shared" si="153"/>
        <v>2012</v>
      </c>
      <c r="E248" s="1499">
        <f t="shared" si="154"/>
        <v>15</v>
      </c>
      <c r="F248" s="1504"/>
      <c r="G248" s="1504"/>
      <c r="H248" s="1504"/>
      <c r="I248" s="1504"/>
      <c r="J248" s="1504"/>
      <c r="K248" s="1504"/>
      <c r="L248" s="1504"/>
      <c r="M248" s="1504"/>
      <c r="N248" s="1504"/>
      <c r="O248" s="1504"/>
      <c r="P248" s="1504"/>
      <c r="Q248" s="1504"/>
      <c r="R248" s="1504"/>
      <c r="S248" s="1504"/>
      <c r="T248" s="1504"/>
      <c r="U248" s="1504"/>
      <c r="V248" s="1504"/>
      <c r="W248" s="1504"/>
      <c r="X248" s="1504"/>
      <c r="Y248" s="1504"/>
      <c r="Z248" s="1504"/>
      <c r="AA248" s="1504">
        <f>+AA$224</f>
        <v>0</v>
      </c>
      <c r="AB248" s="1504">
        <f t="shared" ref="AB248:AI248" si="175">IF(AB$217-$D248&gt;$E248-1,0,+AA248*(1+AB$297))</f>
        <v>0</v>
      </c>
      <c r="AC248" s="1504">
        <f t="shared" si="175"/>
        <v>0</v>
      </c>
      <c r="AD248" s="1504">
        <f t="shared" si="175"/>
        <v>0</v>
      </c>
      <c r="AE248" s="1504">
        <f t="shared" si="175"/>
        <v>0</v>
      </c>
      <c r="AF248" s="1504">
        <f t="shared" si="175"/>
        <v>0</v>
      </c>
      <c r="AG248" s="1504">
        <f t="shared" si="175"/>
        <v>0</v>
      </c>
      <c r="AH248" s="1504">
        <f t="shared" si="175"/>
        <v>0</v>
      </c>
      <c r="AI248" s="1504">
        <f t="shared" si="175"/>
        <v>0</v>
      </c>
      <c r="AJ248" s="1438"/>
    </row>
    <row r="249" spans="2:36" hidden="1">
      <c r="B249" s="1589"/>
      <c r="C249" s="1433"/>
      <c r="D249" s="1472">
        <f t="shared" si="153"/>
        <v>2013</v>
      </c>
      <c r="E249" s="1499">
        <f t="shared" si="154"/>
        <v>15</v>
      </c>
      <c r="F249" s="1504"/>
      <c r="G249" s="1504"/>
      <c r="H249" s="1504"/>
      <c r="I249" s="1504"/>
      <c r="J249" s="1504"/>
      <c r="K249" s="1504"/>
      <c r="L249" s="1504"/>
      <c r="M249" s="1504"/>
      <c r="N249" s="1504"/>
      <c r="O249" s="1504"/>
      <c r="P249" s="1504"/>
      <c r="Q249" s="1504"/>
      <c r="R249" s="1504"/>
      <c r="S249" s="1504"/>
      <c r="T249" s="1504"/>
      <c r="U249" s="1504"/>
      <c r="V249" s="1504"/>
      <c r="W249" s="1504"/>
      <c r="X249" s="1504"/>
      <c r="Y249" s="1504"/>
      <c r="Z249" s="1504"/>
      <c r="AA249" s="1504"/>
      <c r="AB249" s="1504">
        <f>+AB$224</f>
        <v>0</v>
      </c>
      <c r="AC249" s="1504">
        <f t="shared" ref="AC249:AI249" si="176">IF(AC$217-$D249&gt;$E249-1,0,+AB249*(1+AC$297))</f>
        <v>0</v>
      </c>
      <c r="AD249" s="1504">
        <f t="shared" si="176"/>
        <v>0</v>
      </c>
      <c r="AE249" s="1504">
        <f t="shared" si="176"/>
        <v>0</v>
      </c>
      <c r="AF249" s="1504">
        <f t="shared" si="176"/>
        <v>0</v>
      </c>
      <c r="AG249" s="1504">
        <f t="shared" si="176"/>
        <v>0</v>
      </c>
      <c r="AH249" s="1504">
        <f t="shared" si="176"/>
        <v>0</v>
      </c>
      <c r="AI249" s="1504">
        <f t="shared" si="176"/>
        <v>0</v>
      </c>
      <c r="AJ249" s="1438"/>
    </row>
    <row r="250" spans="2:36" hidden="1">
      <c r="B250" s="1589"/>
      <c r="C250" s="1433"/>
      <c r="D250" s="1472">
        <f t="shared" si="153"/>
        <v>2014</v>
      </c>
      <c r="E250" s="1499">
        <f t="shared" si="154"/>
        <v>15</v>
      </c>
      <c r="F250" s="1504"/>
      <c r="G250" s="1504"/>
      <c r="H250" s="1504"/>
      <c r="I250" s="1504"/>
      <c r="J250" s="1504"/>
      <c r="K250" s="1504"/>
      <c r="L250" s="1504"/>
      <c r="M250" s="1504"/>
      <c r="N250" s="1504"/>
      <c r="O250" s="1504"/>
      <c r="P250" s="1504"/>
      <c r="Q250" s="1504"/>
      <c r="R250" s="1504"/>
      <c r="S250" s="1504"/>
      <c r="T250" s="1504"/>
      <c r="U250" s="1504"/>
      <c r="V250" s="1504"/>
      <c r="W250" s="1504"/>
      <c r="X250" s="1504"/>
      <c r="Y250" s="1504"/>
      <c r="Z250" s="1504"/>
      <c r="AA250" s="1504"/>
      <c r="AB250" s="1504"/>
      <c r="AC250" s="1504">
        <f>+AC$224</f>
        <v>0</v>
      </c>
      <c r="AD250" s="1504">
        <f t="shared" ref="AD250:AI250" si="177">IF(AD$217-$D250&gt;$E250-1,0,+AC250*(1+AD$297))</f>
        <v>0</v>
      </c>
      <c r="AE250" s="1504">
        <f t="shared" si="177"/>
        <v>0</v>
      </c>
      <c r="AF250" s="1504">
        <f t="shared" si="177"/>
        <v>0</v>
      </c>
      <c r="AG250" s="1504">
        <f t="shared" si="177"/>
        <v>0</v>
      </c>
      <c r="AH250" s="1504">
        <f t="shared" si="177"/>
        <v>0</v>
      </c>
      <c r="AI250" s="1504">
        <f t="shared" si="177"/>
        <v>0</v>
      </c>
      <c r="AJ250" s="1438"/>
    </row>
    <row r="251" spans="2:36" hidden="1">
      <c r="B251" s="1589"/>
      <c r="C251" s="1433"/>
      <c r="D251" s="1472">
        <f t="shared" si="153"/>
        <v>2015</v>
      </c>
      <c r="E251" s="1499">
        <f t="shared" si="154"/>
        <v>15</v>
      </c>
      <c r="F251" s="1504"/>
      <c r="G251" s="1504"/>
      <c r="H251" s="1504"/>
      <c r="I251" s="1504"/>
      <c r="J251" s="1504"/>
      <c r="K251" s="1504"/>
      <c r="L251" s="1504"/>
      <c r="M251" s="1504"/>
      <c r="N251" s="1504"/>
      <c r="O251" s="1504"/>
      <c r="P251" s="1504"/>
      <c r="Q251" s="1504"/>
      <c r="R251" s="1504"/>
      <c r="S251" s="1504"/>
      <c r="T251" s="1504"/>
      <c r="U251" s="1504"/>
      <c r="V251" s="1504"/>
      <c r="W251" s="1504"/>
      <c r="X251" s="1504"/>
      <c r="Y251" s="1504"/>
      <c r="Z251" s="1504"/>
      <c r="AA251" s="1504"/>
      <c r="AB251" s="1504"/>
      <c r="AC251" s="1504"/>
      <c r="AD251" s="1504">
        <f>+AD$224</f>
        <v>0</v>
      </c>
      <c r="AE251" s="1504">
        <f>IF(AE$217-$D251&gt;$E251-1,0,+AD251*(1+AE$297))</f>
        <v>0</v>
      </c>
      <c r="AF251" s="1504">
        <f>IF(AF$217-$D251&gt;$E251-1,0,+AE251*(1+AF$297))</f>
        <v>0</v>
      </c>
      <c r="AG251" s="1504">
        <f>IF(AG$217-$D251&gt;$E251-1,0,+AF251*(1+AG$297))</f>
        <v>0</v>
      </c>
      <c r="AH251" s="1504">
        <f>IF(AH$217-$D251&gt;$E251-1,0,+AG251*(1+AH$297))</f>
        <v>0</v>
      </c>
      <c r="AI251" s="1504">
        <f>IF(AI$217-$D251&gt;$E251-1,0,+AH251*(1+AI$297))</f>
        <v>0</v>
      </c>
      <c r="AJ251" s="1438"/>
    </row>
    <row r="252" spans="2:36" hidden="1">
      <c r="B252" s="1589"/>
      <c r="C252" s="1433"/>
      <c r="D252" s="1472">
        <f t="shared" si="153"/>
        <v>2016</v>
      </c>
      <c r="E252" s="1499">
        <f t="shared" si="154"/>
        <v>15</v>
      </c>
      <c r="F252" s="1504"/>
      <c r="G252" s="1504"/>
      <c r="H252" s="1504"/>
      <c r="I252" s="1504"/>
      <c r="J252" s="1504"/>
      <c r="K252" s="1504"/>
      <c r="L252" s="1504"/>
      <c r="M252" s="1504"/>
      <c r="N252" s="1504"/>
      <c r="O252" s="1504"/>
      <c r="P252" s="1504"/>
      <c r="Q252" s="1504"/>
      <c r="R252" s="1504"/>
      <c r="S252" s="1504"/>
      <c r="T252" s="1504"/>
      <c r="U252" s="1504"/>
      <c r="V252" s="1504"/>
      <c r="W252" s="1504"/>
      <c r="X252" s="1504"/>
      <c r="Y252" s="1504"/>
      <c r="Z252" s="1504"/>
      <c r="AA252" s="1504"/>
      <c r="AB252" s="1504"/>
      <c r="AC252" s="1504"/>
      <c r="AD252" s="1504"/>
      <c r="AE252" s="1504">
        <f>+AE$224</f>
        <v>0</v>
      </c>
      <c r="AF252" s="1504">
        <f>IF(AF$217-$D252&gt;$E252-1,0,+AE252*(1+AF$297))</f>
        <v>0</v>
      </c>
      <c r="AG252" s="1504">
        <f>IF(AG$217-$D252&gt;$E252-1,0,+AF252*(1+AG$297))</f>
        <v>0</v>
      </c>
      <c r="AH252" s="1504">
        <f>IF(AH$217-$D252&gt;$E252-1,0,+AG252*(1+AH$297))</f>
        <v>0</v>
      </c>
      <c r="AI252" s="1504">
        <f>IF(AI$217-$D252&gt;$E252-1,0,+AH252*(1+AI$297))</f>
        <v>0</v>
      </c>
      <c r="AJ252" s="1438"/>
    </row>
    <row r="253" spans="2:36" hidden="1">
      <c r="B253" s="1589"/>
      <c r="C253" s="1433"/>
      <c r="D253" s="1472">
        <f t="shared" si="153"/>
        <v>2017</v>
      </c>
      <c r="E253" s="1499">
        <f t="shared" si="154"/>
        <v>15</v>
      </c>
      <c r="F253" s="1504"/>
      <c r="G253" s="1504"/>
      <c r="H253" s="1504"/>
      <c r="I253" s="1504"/>
      <c r="J253" s="1504"/>
      <c r="K253" s="1504"/>
      <c r="L253" s="1504"/>
      <c r="M253" s="1504"/>
      <c r="N253" s="1504"/>
      <c r="O253" s="1504"/>
      <c r="P253" s="1504"/>
      <c r="Q253" s="1504"/>
      <c r="R253" s="1504"/>
      <c r="S253" s="1504"/>
      <c r="T253" s="1504"/>
      <c r="U253" s="1504"/>
      <c r="V253" s="1504"/>
      <c r="W253" s="1504"/>
      <c r="X253" s="1504"/>
      <c r="Y253" s="1504"/>
      <c r="Z253" s="1504"/>
      <c r="AA253" s="1504"/>
      <c r="AB253" s="1504"/>
      <c r="AC253" s="1504"/>
      <c r="AD253" s="1504"/>
      <c r="AE253" s="1504"/>
      <c r="AF253" s="1504">
        <f>+AF$224</f>
        <v>0</v>
      </c>
      <c r="AG253" s="1504">
        <f>IF(AG$217-$D253&gt;$E253-1,0,+AF253*(1+AG$297))</f>
        <v>0</v>
      </c>
      <c r="AH253" s="1504">
        <f>IF(AH$217-$D253&gt;$E253-1,0,+AG253*(1+AH$297))</f>
        <v>0</v>
      </c>
      <c r="AI253" s="1504">
        <f>IF(AI$217-$D253&gt;$E253-1,0,+AH253*(1+AI$297))</f>
        <v>0</v>
      </c>
      <c r="AJ253" s="1438"/>
    </row>
    <row r="254" spans="2:36" hidden="1">
      <c r="B254" s="1589"/>
      <c r="C254" s="1433"/>
      <c r="D254" s="1472">
        <f t="shared" si="153"/>
        <v>2018</v>
      </c>
      <c r="E254" s="1499">
        <f t="shared" si="154"/>
        <v>15</v>
      </c>
      <c r="F254" s="1504"/>
      <c r="G254" s="1504"/>
      <c r="H254" s="1504"/>
      <c r="I254" s="1504"/>
      <c r="J254" s="1504"/>
      <c r="K254" s="1504"/>
      <c r="L254" s="1504"/>
      <c r="M254" s="1504"/>
      <c r="N254" s="1504"/>
      <c r="O254" s="1504"/>
      <c r="P254" s="1504"/>
      <c r="Q254" s="1504"/>
      <c r="R254" s="1504"/>
      <c r="S254" s="1504"/>
      <c r="T254" s="1504"/>
      <c r="U254" s="1504"/>
      <c r="V254" s="1504"/>
      <c r="W254" s="1504"/>
      <c r="X254" s="1504"/>
      <c r="Y254" s="1504"/>
      <c r="Z254" s="1504"/>
      <c r="AA254" s="1504"/>
      <c r="AB254" s="1504"/>
      <c r="AC254" s="1504"/>
      <c r="AD254" s="1504"/>
      <c r="AE254" s="1504"/>
      <c r="AF254" s="1504"/>
      <c r="AG254" s="1504">
        <f>+AG$224</f>
        <v>0</v>
      </c>
      <c r="AH254" s="1504">
        <f>IF(AH$217-$D254&gt;$E254-1,0,+AG254*(1+AH$297))</f>
        <v>0</v>
      </c>
      <c r="AI254" s="1504">
        <f>IF(AI$217-$D254&gt;$E254-1,0,+AH254*(1+AI$297))</f>
        <v>0</v>
      </c>
      <c r="AJ254" s="1438"/>
    </row>
    <row r="255" spans="2:36" hidden="1">
      <c r="B255" s="1589"/>
      <c r="C255" s="1433"/>
      <c r="D255" s="1472">
        <f t="shared" si="153"/>
        <v>2019</v>
      </c>
      <c r="E255" s="1499">
        <f t="shared" si="154"/>
        <v>15</v>
      </c>
      <c r="F255" s="1504"/>
      <c r="G255" s="1504"/>
      <c r="H255" s="1504"/>
      <c r="I255" s="1504"/>
      <c r="J255" s="1504"/>
      <c r="K255" s="1504"/>
      <c r="L255" s="1504"/>
      <c r="M255" s="1504"/>
      <c r="N255" s="1504"/>
      <c r="O255" s="1504"/>
      <c r="P255" s="1504"/>
      <c r="Q255" s="1504"/>
      <c r="R255" s="1504"/>
      <c r="S255" s="1504"/>
      <c r="T255" s="1504"/>
      <c r="U255" s="1504"/>
      <c r="V255" s="1504"/>
      <c r="W255" s="1504"/>
      <c r="X255" s="1504"/>
      <c r="Y255" s="1504"/>
      <c r="Z255" s="1504"/>
      <c r="AA255" s="1504"/>
      <c r="AB255" s="1504"/>
      <c r="AC255" s="1504"/>
      <c r="AD255" s="1504"/>
      <c r="AE255" s="1504"/>
      <c r="AF255" s="1504"/>
      <c r="AG255" s="1504"/>
      <c r="AH255" s="1504">
        <f>+AH$224</f>
        <v>0</v>
      </c>
      <c r="AI255" s="1504">
        <f>IF(AI$217-$D255&gt;$E255-1,0,+AH255*(1+AI$297))</f>
        <v>0</v>
      </c>
      <c r="AJ255" s="1438"/>
    </row>
    <row r="256" spans="2:36" hidden="1">
      <c r="B256" s="1589"/>
      <c r="C256" s="1433"/>
      <c r="D256" s="1472">
        <f t="shared" si="153"/>
        <v>2020</v>
      </c>
      <c r="E256" s="1499">
        <f t="shared" si="154"/>
        <v>15</v>
      </c>
      <c r="F256" s="1504"/>
      <c r="G256" s="1504"/>
      <c r="H256" s="1504"/>
      <c r="I256" s="1504"/>
      <c r="J256" s="1504"/>
      <c r="K256" s="1504"/>
      <c r="L256" s="1504"/>
      <c r="M256" s="1504"/>
      <c r="N256" s="1504"/>
      <c r="O256" s="1504"/>
      <c r="P256" s="1504"/>
      <c r="Q256" s="1504"/>
      <c r="R256" s="1504"/>
      <c r="S256" s="1504"/>
      <c r="T256" s="1504"/>
      <c r="U256" s="1504"/>
      <c r="V256" s="1504"/>
      <c r="W256" s="1504"/>
      <c r="X256" s="1504"/>
      <c r="Y256" s="1504"/>
      <c r="Z256" s="1504"/>
      <c r="AA256" s="1504"/>
      <c r="AB256" s="1504"/>
      <c r="AC256" s="1504"/>
      <c r="AD256" s="1504"/>
      <c r="AE256" s="1504"/>
      <c r="AF256" s="1504"/>
      <c r="AG256" s="1504"/>
      <c r="AH256" s="1504"/>
      <c r="AI256" s="1504">
        <f>+AI$224</f>
        <v>0</v>
      </c>
      <c r="AJ256" s="1438"/>
    </row>
    <row r="257" spans="2:36" hidden="1">
      <c r="B257" s="1589"/>
      <c r="C257" s="1433"/>
      <c r="D257" s="1472"/>
      <c r="E257" s="1499"/>
      <c r="F257" s="1503"/>
      <c r="G257" s="1503"/>
      <c r="H257" s="1503"/>
      <c r="I257" s="1503"/>
      <c r="J257" s="1503"/>
      <c r="K257" s="1503"/>
      <c r="L257" s="1503"/>
      <c r="M257" s="1503"/>
      <c r="N257" s="1503"/>
      <c r="O257" s="1503"/>
      <c r="P257" s="1503"/>
      <c r="Q257" s="1503"/>
      <c r="R257" s="1503"/>
      <c r="S257" s="1503"/>
      <c r="T257" s="1503"/>
      <c r="U257" s="1503"/>
      <c r="V257" s="1503"/>
      <c r="W257" s="1503"/>
      <c r="X257" s="1503"/>
      <c r="Y257" s="1503"/>
      <c r="Z257" s="1503"/>
      <c r="AA257" s="1503"/>
      <c r="AB257" s="1503"/>
      <c r="AC257" s="1503"/>
      <c r="AD257" s="1503"/>
      <c r="AE257" s="1503"/>
      <c r="AF257" s="1503"/>
      <c r="AG257" s="1503"/>
      <c r="AH257" s="1503"/>
      <c r="AI257" s="1503"/>
      <c r="AJ257" s="1438"/>
    </row>
    <row r="258" spans="2:36" hidden="1">
      <c r="B258" s="1589"/>
      <c r="C258" s="1433"/>
      <c r="D258" s="269" t="s">
        <v>457</v>
      </c>
      <c r="E258" s="1499"/>
      <c r="F258" s="1503"/>
      <c r="G258" s="1503"/>
      <c r="H258" s="1503"/>
      <c r="I258" s="1503"/>
      <c r="J258" s="1503"/>
      <c r="K258" s="1503"/>
      <c r="L258" s="1503"/>
      <c r="M258" s="1503"/>
      <c r="N258" s="1503"/>
      <c r="O258" s="1503"/>
      <c r="P258" s="1503"/>
      <c r="Q258" s="1503"/>
      <c r="R258" s="1503"/>
      <c r="S258" s="1503"/>
      <c r="T258" s="1503"/>
      <c r="U258" s="1503"/>
      <c r="V258" s="1503"/>
      <c r="W258" s="1503"/>
      <c r="X258" s="1503"/>
      <c r="Y258" s="1503"/>
      <c r="Z258" s="1503"/>
      <c r="AA258" s="1503"/>
      <c r="AB258" s="1503"/>
      <c r="AC258" s="1503"/>
      <c r="AD258" s="1503"/>
      <c r="AE258" s="1503"/>
      <c r="AF258" s="1503"/>
      <c r="AG258" s="1503"/>
      <c r="AH258" s="1503"/>
      <c r="AI258" s="1503"/>
      <c r="AJ258" s="1438"/>
    </row>
    <row r="259" spans="2:36" hidden="1">
      <c r="B259" s="1589"/>
      <c r="C259" s="1433"/>
      <c r="D259" s="1472">
        <v>1991</v>
      </c>
      <c r="E259" s="1499">
        <f>+E227</f>
        <v>15</v>
      </c>
      <c r="F259" s="1448">
        <f t="shared" ref="F259:AI259" si="178">+F227/$E259</f>
        <v>0</v>
      </c>
      <c r="G259" s="1448">
        <f t="shared" si="178"/>
        <v>0</v>
      </c>
      <c r="H259" s="1448">
        <f t="shared" si="178"/>
        <v>0</v>
      </c>
      <c r="I259" s="1448">
        <f t="shared" si="178"/>
        <v>0</v>
      </c>
      <c r="J259" s="1448">
        <f t="shared" si="178"/>
        <v>0</v>
      </c>
      <c r="K259" s="1448">
        <f t="shared" si="178"/>
        <v>0</v>
      </c>
      <c r="L259" s="1448">
        <f t="shared" si="178"/>
        <v>0</v>
      </c>
      <c r="M259" s="1448">
        <f t="shared" si="178"/>
        <v>0</v>
      </c>
      <c r="N259" s="1448">
        <f t="shared" si="178"/>
        <v>0</v>
      </c>
      <c r="O259" s="1448">
        <f t="shared" si="178"/>
        <v>0</v>
      </c>
      <c r="P259" s="1448">
        <f t="shared" si="178"/>
        <v>0</v>
      </c>
      <c r="Q259" s="1448">
        <f t="shared" si="178"/>
        <v>0</v>
      </c>
      <c r="R259" s="1448">
        <f t="shared" si="178"/>
        <v>0</v>
      </c>
      <c r="S259" s="1448">
        <f t="shared" si="178"/>
        <v>0</v>
      </c>
      <c r="T259" s="1448">
        <f t="shared" si="178"/>
        <v>0</v>
      </c>
      <c r="U259" s="1448">
        <f t="shared" si="178"/>
        <v>0</v>
      </c>
      <c r="V259" s="1448">
        <f t="shared" si="178"/>
        <v>0</v>
      </c>
      <c r="W259" s="1448">
        <f t="shared" si="178"/>
        <v>0</v>
      </c>
      <c r="X259" s="1448">
        <f t="shared" si="178"/>
        <v>0</v>
      </c>
      <c r="Y259" s="1448">
        <f t="shared" si="178"/>
        <v>0</v>
      </c>
      <c r="Z259" s="1448">
        <f t="shared" si="178"/>
        <v>0</v>
      </c>
      <c r="AA259" s="1448">
        <f t="shared" si="178"/>
        <v>0</v>
      </c>
      <c r="AB259" s="1448">
        <f t="shared" si="178"/>
        <v>0</v>
      </c>
      <c r="AC259" s="1448">
        <f t="shared" si="178"/>
        <v>0</v>
      </c>
      <c r="AD259" s="1448">
        <f t="shared" si="178"/>
        <v>0</v>
      </c>
      <c r="AE259" s="1448">
        <f t="shared" si="178"/>
        <v>0</v>
      </c>
      <c r="AF259" s="1448">
        <f t="shared" si="178"/>
        <v>0</v>
      </c>
      <c r="AG259" s="1448">
        <f t="shared" si="178"/>
        <v>0</v>
      </c>
      <c r="AH259" s="1448">
        <f t="shared" si="178"/>
        <v>0</v>
      </c>
      <c r="AI259" s="1448">
        <f t="shared" si="178"/>
        <v>0</v>
      </c>
      <c r="AJ259" s="1438"/>
    </row>
    <row r="260" spans="2:36" hidden="1">
      <c r="B260" s="1589"/>
      <c r="C260" s="1433"/>
      <c r="D260" s="1472">
        <f>D259+1</f>
        <v>1992</v>
      </c>
      <c r="E260" s="1499">
        <f t="shared" ref="E260:E288" si="179">+E259</f>
        <v>15</v>
      </c>
      <c r="F260" s="1504"/>
      <c r="G260" s="1448">
        <f t="shared" ref="G260:AI260" si="180">+G228/$E260</f>
        <v>0</v>
      </c>
      <c r="H260" s="1448">
        <f t="shared" si="180"/>
        <v>0</v>
      </c>
      <c r="I260" s="1448">
        <f t="shared" si="180"/>
        <v>0</v>
      </c>
      <c r="J260" s="1448">
        <f t="shared" si="180"/>
        <v>0</v>
      </c>
      <c r="K260" s="1448">
        <f t="shared" si="180"/>
        <v>0</v>
      </c>
      <c r="L260" s="1448">
        <f t="shared" si="180"/>
        <v>0</v>
      </c>
      <c r="M260" s="1448">
        <f t="shared" si="180"/>
        <v>0</v>
      </c>
      <c r="N260" s="1448">
        <f t="shared" si="180"/>
        <v>0</v>
      </c>
      <c r="O260" s="1448">
        <f t="shared" si="180"/>
        <v>0</v>
      </c>
      <c r="P260" s="1448">
        <f t="shared" si="180"/>
        <v>0</v>
      </c>
      <c r="Q260" s="1448">
        <f t="shared" si="180"/>
        <v>0</v>
      </c>
      <c r="R260" s="1448">
        <f t="shared" si="180"/>
        <v>0</v>
      </c>
      <c r="S260" s="1448">
        <f t="shared" si="180"/>
        <v>0</v>
      </c>
      <c r="T260" s="1448">
        <f t="shared" si="180"/>
        <v>0</v>
      </c>
      <c r="U260" s="1448">
        <f t="shared" si="180"/>
        <v>0</v>
      </c>
      <c r="V260" s="1448">
        <f t="shared" si="180"/>
        <v>0</v>
      </c>
      <c r="W260" s="1448">
        <f t="shared" si="180"/>
        <v>0</v>
      </c>
      <c r="X260" s="1448">
        <f t="shared" si="180"/>
        <v>0</v>
      </c>
      <c r="Y260" s="1448">
        <f t="shared" si="180"/>
        <v>0</v>
      </c>
      <c r="Z260" s="1448">
        <f t="shared" si="180"/>
        <v>0</v>
      </c>
      <c r="AA260" s="1448">
        <f t="shared" si="180"/>
        <v>0</v>
      </c>
      <c r="AB260" s="1448">
        <f t="shared" si="180"/>
        <v>0</v>
      </c>
      <c r="AC260" s="1448">
        <f t="shared" si="180"/>
        <v>0</v>
      </c>
      <c r="AD260" s="1448">
        <f t="shared" si="180"/>
        <v>0</v>
      </c>
      <c r="AE260" s="1448">
        <f t="shared" si="180"/>
        <v>0</v>
      </c>
      <c r="AF260" s="1448">
        <f t="shared" si="180"/>
        <v>0</v>
      </c>
      <c r="AG260" s="1448">
        <f t="shared" si="180"/>
        <v>0</v>
      </c>
      <c r="AH260" s="1448">
        <f t="shared" si="180"/>
        <v>0</v>
      </c>
      <c r="AI260" s="1448">
        <f t="shared" si="180"/>
        <v>0</v>
      </c>
      <c r="AJ260" s="1438"/>
    </row>
    <row r="261" spans="2:36" hidden="1">
      <c r="B261" s="1589"/>
      <c r="C261" s="1433"/>
      <c r="D261" s="1472">
        <f t="shared" ref="D261:D288" si="181">+D260+1</f>
        <v>1993</v>
      </c>
      <c r="E261" s="1499">
        <f t="shared" si="179"/>
        <v>15</v>
      </c>
      <c r="F261" s="1504"/>
      <c r="G261" s="1504"/>
      <c r="H261" s="1448">
        <f t="shared" ref="H261:AI261" si="182">+H229/$E261</f>
        <v>0</v>
      </c>
      <c r="I261" s="1448">
        <f t="shared" si="182"/>
        <v>0</v>
      </c>
      <c r="J261" s="1448">
        <f t="shared" si="182"/>
        <v>0</v>
      </c>
      <c r="K261" s="1448">
        <f t="shared" si="182"/>
        <v>0</v>
      </c>
      <c r="L261" s="1448">
        <f t="shared" si="182"/>
        <v>0</v>
      </c>
      <c r="M261" s="1448">
        <f t="shared" si="182"/>
        <v>0</v>
      </c>
      <c r="N261" s="1448">
        <f t="shared" si="182"/>
        <v>0</v>
      </c>
      <c r="O261" s="1448">
        <f t="shared" si="182"/>
        <v>0</v>
      </c>
      <c r="P261" s="1448">
        <f t="shared" si="182"/>
        <v>0</v>
      </c>
      <c r="Q261" s="1448">
        <f t="shared" si="182"/>
        <v>0</v>
      </c>
      <c r="R261" s="1448">
        <f t="shared" si="182"/>
        <v>0</v>
      </c>
      <c r="S261" s="1448">
        <f t="shared" si="182"/>
        <v>0</v>
      </c>
      <c r="T261" s="1448">
        <f t="shared" si="182"/>
        <v>0</v>
      </c>
      <c r="U261" s="1448">
        <f t="shared" si="182"/>
        <v>0</v>
      </c>
      <c r="V261" s="1448">
        <f t="shared" si="182"/>
        <v>0</v>
      </c>
      <c r="W261" s="1448">
        <f t="shared" si="182"/>
        <v>0</v>
      </c>
      <c r="X261" s="1448">
        <f t="shared" si="182"/>
        <v>0</v>
      </c>
      <c r="Y261" s="1448">
        <f t="shared" si="182"/>
        <v>0</v>
      </c>
      <c r="Z261" s="1448">
        <f t="shared" si="182"/>
        <v>0</v>
      </c>
      <c r="AA261" s="1448">
        <f t="shared" si="182"/>
        <v>0</v>
      </c>
      <c r="AB261" s="1448">
        <f t="shared" si="182"/>
        <v>0</v>
      </c>
      <c r="AC261" s="1448">
        <f t="shared" si="182"/>
        <v>0</v>
      </c>
      <c r="AD261" s="1448">
        <f t="shared" si="182"/>
        <v>0</v>
      </c>
      <c r="AE261" s="1448">
        <f t="shared" si="182"/>
        <v>0</v>
      </c>
      <c r="AF261" s="1448">
        <f t="shared" si="182"/>
        <v>0</v>
      </c>
      <c r="AG261" s="1448">
        <f t="shared" si="182"/>
        <v>0</v>
      </c>
      <c r="AH261" s="1448">
        <f t="shared" si="182"/>
        <v>0</v>
      </c>
      <c r="AI261" s="1448">
        <f t="shared" si="182"/>
        <v>0</v>
      </c>
      <c r="AJ261" s="1438"/>
    </row>
    <row r="262" spans="2:36" hidden="1">
      <c r="B262" s="1589"/>
      <c r="C262" s="1433"/>
      <c r="D262" s="1472">
        <f t="shared" si="181"/>
        <v>1994</v>
      </c>
      <c r="E262" s="1499">
        <f t="shared" si="179"/>
        <v>15</v>
      </c>
      <c r="F262" s="1504"/>
      <c r="G262" s="1504"/>
      <c r="H262" s="1504"/>
      <c r="I262" s="1448">
        <f t="shared" ref="I262:AI262" si="183">+I230/$E262</f>
        <v>0</v>
      </c>
      <c r="J262" s="1448">
        <f t="shared" si="183"/>
        <v>0</v>
      </c>
      <c r="K262" s="1448">
        <f t="shared" si="183"/>
        <v>0</v>
      </c>
      <c r="L262" s="1448">
        <f t="shared" si="183"/>
        <v>0</v>
      </c>
      <c r="M262" s="1448">
        <f t="shared" si="183"/>
        <v>0</v>
      </c>
      <c r="N262" s="1448">
        <f t="shared" si="183"/>
        <v>0</v>
      </c>
      <c r="O262" s="1448">
        <f t="shared" si="183"/>
        <v>0</v>
      </c>
      <c r="P262" s="1448">
        <f t="shared" si="183"/>
        <v>0</v>
      </c>
      <c r="Q262" s="1448">
        <f t="shared" si="183"/>
        <v>0</v>
      </c>
      <c r="R262" s="1448">
        <f t="shared" si="183"/>
        <v>0</v>
      </c>
      <c r="S262" s="1448">
        <f t="shared" si="183"/>
        <v>0</v>
      </c>
      <c r="T262" s="1448">
        <f t="shared" si="183"/>
        <v>0</v>
      </c>
      <c r="U262" s="1448">
        <f t="shared" si="183"/>
        <v>0</v>
      </c>
      <c r="V262" s="1448">
        <f t="shared" si="183"/>
        <v>0</v>
      </c>
      <c r="W262" s="1448">
        <f t="shared" si="183"/>
        <v>0</v>
      </c>
      <c r="X262" s="1448">
        <f t="shared" si="183"/>
        <v>0</v>
      </c>
      <c r="Y262" s="1448">
        <f t="shared" si="183"/>
        <v>0</v>
      </c>
      <c r="Z262" s="1448">
        <f t="shared" si="183"/>
        <v>0</v>
      </c>
      <c r="AA262" s="1448">
        <f t="shared" si="183"/>
        <v>0</v>
      </c>
      <c r="AB262" s="1448">
        <f t="shared" si="183"/>
        <v>0</v>
      </c>
      <c r="AC262" s="1448">
        <f t="shared" si="183"/>
        <v>0</v>
      </c>
      <c r="AD262" s="1448">
        <f t="shared" si="183"/>
        <v>0</v>
      </c>
      <c r="AE262" s="1448">
        <f t="shared" si="183"/>
        <v>0</v>
      </c>
      <c r="AF262" s="1448">
        <f t="shared" si="183"/>
        <v>0</v>
      </c>
      <c r="AG262" s="1448">
        <f t="shared" si="183"/>
        <v>0</v>
      </c>
      <c r="AH262" s="1448">
        <f t="shared" si="183"/>
        <v>0</v>
      </c>
      <c r="AI262" s="1448">
        <f t="shared" si="183"/>
        <v>0</v>
      </c>
      <c r="AJ262" s="1438"/>
    </row>
    <row r="263" spans="2:36" hidden="1">
      <c r="B263" s="1589"/>
      <c r="C263" s="1433"/>
      <c r="D263" s="1472">
        <f t="shared" si="181"/>
        <v>1995</v>
      </c>
      <c r="E263" s="1499">
        <f t="shared" si="179"/>
        <v>15</v>
      </c>
      <c r="F263" s="1504"/>
      <c r="G263" s="1504"/>
      <c r="H263" s="1504"/>
      <c r="I263" s="1504"/>
      <c r="J263" s="1448">
        <f t="shared" ref="J263:AI263" si="184">+J231/$E263</f>
        <v>0</v>
      </c>
      <c r="K263" s="1448">
        <f t="shared" si="184"/>
        <v>0</v>
      </c>
      <c r="L263" s="1448">
        <f t="shared" si="184"/>
        <v>0</v>
      </c>
      <c r="M263" s="1448">
        <f t="shared" si="184"/>
        <v>0</v>
      </c>
      <c r="N263" s="1448">
        <f t="shared" si="184"/>
        <v>0</v>
      </c>
      <c r="O263" s="1448">
        <f t="shared" si="184"/>
        <v>0</v>
      </c>
      <c r="P263" s="1448">
        <f t="shared" si="184"/>
        <v>0</v>
      </c>
      <c r="Q263" s="1448">
        <f t="shared" si="184"/>
        <v>0</v>
      </c>
      <c r="R263" s="1448">
        <f t="shared" si="184"/>
        <v>0</v>
      </c>
      <c r="S263" s="1448">
        <f t="shared" si="184"/>
        <v>0</v>
      </c>
      <c r="T263" s="1448">
        <f t="shared" si="184"/>
        <v>0</v>
      </c>
      <c r="U263" s="1448">
        <f t="shared" si="184"/>
        <v>0</v>
      </c>
      <c r="V263" s="1448">
        <f t="shared" si="184"/>
        <v>0</v>
      </c>
      <c r="W263" s="1448">
        <f t="shared" si="184"/>
        <v>0</v>
      </c>
      <c r="X263" s="1448">
        <f t="shared" si="184"/>
        <v>0</v>
      </c>
      <c r="Y263" s="1448">
        <f t="shared" si="184"/>
        <v>0</v>
      </c>
      <c r="Z263" s="1448">
        <f t="shared" si="184"/>
        <v>0</v>
      </c>
      <c r="AA263" s="1448">
        <f t="shared" si="184"/>
        <v>0</v>
      </c>
      <c r="AB263" s="1448">
        <f t="shared" si="184"/>
        <v>0</v>
      </c>
      <c r="AC263" s="1448">
        <f t="shared" si="184"/>
        <v>0</v>
      </c>
      <c r="AD263" s="1448">
        <f t="shared" si="184"/>
        <v>0</v>
      </c>
      <c r="AE263" s="1448">
        <f t="shared" si="184"/>
        <v>0</v>
      </c>
      <c r="AF263" s="1448">
        <f t="shared" si="184"/>
        <v>0</v>
      </c>
      <c r="AG263" s="1448">
        <f t="shared" si="184"/>
        <v>0</v>
      </c>
      <c r="AH263" s="1448">
        <f t="shared" si="184"/>
        <v>0</v>
      </c>
      <c r="AI263" s="1448">
        <f t="shared" si="184"/>
        <v>0</v>
      </c>
      <c r="AJ263" s="1438"/>
    </row>
    <row r="264" spans="2:36" hidden="1">
      <c r="B264" s="1589"/>
      <c r="C264" s="1433"/>
      <c r="D264" s="1472">
        <f t="shared" si="181"/>
        <v>1996</v>
      </c>
      <c r="E264" s="1499">
        <f t="shared" si="179"/>
        <v>15</v>
      </c>
      <c r="F264" s="1504"/>
      <c r="G264" s="1504"/>
      <c r="H264" s="1504"/>
      <c r="I264" s="1504"/>
      <c r="J264" s="1504"/>
      <c r="K264" s="1448">
        <f t="shared" ref="K264:AI264" si="185">+K232/$E264</f>
        <v>0</v>
      </c>
      <c r="L264" s="1448">
        <f t="shared" si="185"/>
        <v>0</v>
      </c>
      <c r="M264" s="1448">
        <f t="shared" si="185"/>
        <v>0</v>
      </c>
      <c r="N264" s="1448">
        <f t="shared" si="185"/>
        <v>0</v>
      </c>
      <c r="O264" s="1448">
        <f t="shared" si="185"/>
        <v>0</v>
      </c>
      <c r="P264" s="1448">
        <f t="shared" si="185"/>
        <v>0</v>
      </c>
      <c r="Q264" s="1448">
        <f t="shared" si="185"/>
        <v>0</v>
      </c>
      <c r="R264" s="1448">
        <f t="shared" si="185"/>
        <v>0</v>
      </c>
      <c r="S264" s="1448">
        <f t="shared" si="185"/>
        <v>0</v>
      </c>
      <c r="T264" s="1448">
        <f t="shared" si="185"/>
        <v>0</v>
      </c>
      <c r="U264" s="1448">
        <f t="shared" si="185"/>
        <v>0</v>
      </c>
      <c r="V264" s="1448">
        <f t="shared" si="185"/>
        <v>0</v>
      </c>
      <c r="W264" s="1448">
        <f t="shared" si="185"/>
        <v>0</v>
      </c>
      <c r="X264" s="1448">
        <f t="shared" si="185"/>
        <v>0</v>
      </c>
      <c r="Y264" s="1448">
        <f t="shared" si="185"/>
        <v>0</v>
      </c>
      <c r="Z264" s="1448">
        <f t="shared" si="185"/>
        <v>0</v>
      </c>
      <c r="AA264" s="1448">
        <f t="shared" si="185"/>
        <v>0</v>
      </c>
      <c r="AB264" s="1448">
        <f t="shared" si="185"/>
        <v>0</v>
      </c>
      <c r="AC264" s="1448">
        <f t="shared" si="185"/>
        <v>0</v>
      </c>
      <c r="AD264" s="1448">
        <f t="shared" si="185"/>
        <v>0</v>
      </c>
      <c r="AE264" s="1448">
        <f t="shared" si="185"/>
        <v>0</v>
      </c>
      <c r="AF264" s="1448">
        <f t="shared" si="185"/>
        <v>0</v>
      </c>
      <c r="AG264" s="1448">
        <f t="shared" si="185"/>
        <v>0</v>
      </c>
      <c r="AH264" s="1448">
        <f t="shared" si="185"/>
        <v>0</v>
      </c>
      <c r="AI264" s="1448">
        <f t="shared" si="185"/>
        <v>0</v>
      </c>
      <c r="AJ264" s="1438"/>
    </row>
    <row r="265" spans="2:36" hidden="1">
      <c r="B265" s="1589"/>
      <c r="C265" s="1433"/>
      <c r="D265" s="1472">
        <f t="shared" si="181"/>
        <v>1997</v>
      </c>
      <c r="E265" s="1499">
        <f t="shared" si="179"/>
        <v>15</v>
      </c>
      <c r="F265" s="1504"/>
      <c r="G265" s="1504"/>
      <c r="H265" s="1504"/>
      <c r="I265" s="1504"/>
      <c r="J265" s="1504"/>
      <c r="K265" s="1504"/>
      <c r="L265" s="1448">
        <f t="shared" ref="L265:AI265" si="186">+L233/$E265</f>
        <v>0</v>
      </c>
      <c r="M265" s="1448">
        <f t="shared" si="186"/>
        <v>0</v>
      </c>
      <c r="N265" s="1448">
        <f t="shared" si="186"/>
        <v>0</v>
      </c>
      <c r="O265" s="1448">
        <f t="shared" si="186"/>
        <v>0</v>
      </c>
      <c r="P265" s="1448">
        <f t="shared" si="186"/>
        <v>0</v>
      </c>
      <c r="Q265" s="1448">
        <f t="shared" si="186"/>
        <v>0</v>
      </c>
      <c r="R265" s="1448">
        <f t="shared" si="186"/>
        <v>0</v>
      </c>
      <c r="S265" s="1448">
        <f t="shared" si="186"/>
        <v>0</v>
      </c>
      <c r="T265" s="1448">
        <f t="shared" si="186"/>
        <v>0</v>
      </c>
      <c r="U265" s="1448">
        <f t="shared" si="186"/>
        <v>0</v>
      </c>
      <c r="V265" s="1448">
        <f t="shared" si="186"/>
        <v>0</v>
      </c>
      <c r="W265" s="1448">
        <f t="shared" si="186"/>
        <v>0</v>
      </c>
      <c r="X265" s="1448">
        <f t="shared" si="186"/>
        <v>0</v>
      </c>
      <c r="Y265" s="1448">
        <f t="shared" si="186"/>
        <v>0</v>
      </c>
      <c r="Z265" s="1448">
        <f t="shared" si="186"/>
        <v>0</v>
      </c>
      <c r="AA265" s="1448">
        <f t="shared" si="186"/>
        <v>0</v>
      </c>
      <c r="AB265" s="1448">
        <f t="shared" si="186"/>
        <v>0</v>
      </c>
      <c r="AC265" s="1448">
        <f t="shared" si="186"/>
        <v>0</v>
      </c>
      <c r="AD265" s="1448">
        <f t="shared" si="186"/>
        <v>0</v>
      </c>
      <c r="AE265" s="1448">
        <f t="shared" si="186"/>
        <v>0</v>
      </c>
      <c r="AF265" s="1448">
        <f t="shared" si="186"/>
        <v>0</v>
      </c>
      <c r="AG265" s="1448">
        <f t="shared" si="186"/>
        <v>0</v>
      </c>
      <c r="AH265" s="1448">
        <f t="shared" si="186"/>
        <v>0</v>
      </c>
      <c r="AI265" s="1448">
        <f t="shared" si="186"/>
        <v>0</v>
      </c>
      <c r="AJ265" s="1438"/>
    </row>
    <row r="266" spans="2:36" hidden="1">
      <c r="B266" s="1589"/>
      <c r="C266" s="1433"/>
      <c r="D266" s="1472">
        <f t="shared" si="181"/>
        <v>1998</v>
      </c>
      <c r="E266" s="1499">
        <f t="shared" si="179"/>
        <v>15</v>
      </c>
      <c r="F266" s="1504"/>
      <c r="G266" s="1504"/>
      <c r="H266" s="1504"/>
      <c r="I266" s="1504"/>
      <c r="J266" s="1504"/>
      <c r="K266" s="1504"/>
      <c r="L266" s="1504"/>
      <c r="M266" s="1448">
        <f t="shared" ref="M266:AI266" si="187">+M234/$E266</f>
        <v>0</v>
      </c>
      <c r="N266" s="1448">
        <f t="shared" si="187"/>
        <v>0</v>
      </c>
      <c r="O266" s="1448">
        <f t="shared" si="187"/>
        <v>0</v>
      </c>
      <c r="P266" s="1448">
        <f t="shared" si="187"/>
        <v>0</v>
      </c>
      <c r="Q266" s="1448">
        <f t="shared" si="187"/>
        <v>0</v>
      </c>
      <c r="R266" s="1448">
        <f t="shared" si="187"/>
        <v>0</v>
      </c>
      <c r="S266" s="1448">
        <f t="shared" si="187"/>
        <v>0</v>
      </c>
      <c r="T266" s="1448">
        <f t="shared" si="187"/>
        <v>0</v>
      </c>
      <c r="U266" s="1448">
        <f t="shared" si="187"/>
        <v>0</v>
      </c>
      <c r="V266" s="1448">
        <f t="shared" si="187"/>
        <v>0</v>
      </c>
      <c r="W266" s="1448">
        <f t="shared" si="187"/>
        <v>0</v>
      </c>
      <c r="X266" s="1448">
        <f t="shared" si="187"/>
        <v>0</v>
      </c>
      <c r="Y266" s="1448">
        <f t="shared" si="187"/>
        <v>0</v>
      </c>
      <c r="Z266" s="1448">
        <f t="shared" si="187"/>
        <v>0</v>
      </c>
      <c r="AA266" s="1448">
        <f t="shared" si="187"/>
        <v>0</v>
      </c>
      <c r="AB266" s="1448">
        <f t="shared" si="187"/>
        <v>0</v>
      </c>
      <c r="AC266" s="1448">
        <f t="shared" si="187"/>
        <v>0</v>
      </c>
      <c r="AD266" s="1448">
        <f t="shared" si="187"/>
        <v>0</v>
      </c>
      <c r="AE266" s="1448">
        <f t="shared" si="187"/>
        <v>0</v>
      </c>
      <c r="AF266" s="1448">
        <f t="shared" si="187"/>
        <v>0</v>
      </c>
      <c r="AG266" s="1448">
        <f t="shared" si="187"/>
        <v>0</v>
      </c>
      <c r="AH266" s="1448">
        <f t="shared" si="187"/>
        <v>0</v>
      </c>
      <c r="AI266" s="1448">
        <f t="shared" si="187"/>
        <v>0</v>
      </c>
      <c r="AJ266" s="1438"/>
    </row>
    <row r="267" spans="2:36" hidden="1">
      <c r="B267" s="1589"/>
      <c r="C267" s="1433"/>
      <c r="D267" s="1472">
        <f t="shared" si="181"/>
        <v>1999</v>
      </c>
      <c r="E267" s="1499">
        <f t="shared" si="179"/>
        <v>15</v>
      </c>
      <c r="F267" s="1504"/>
      <c r="G267" s="1504"/>
      <c r="H267" s="1504"/>
      <c r="I267" s="1504"/>
      <c r="J267" s="1504"/>
      <c r="K267" s="1504"/>
      <c r="L267" s="1504"/>
      <c r="M267" s="1504"/>
      <c r="N267" s="1448">
        <f t="shared" ref="N267:AI267" si="188">+N235/$E267</f>
        <v>0</v>
      </c>
      <c r="O267" s="1448">
        <f t="shared" si="188"/>
        <v>0</v>
      </c>
      <c r="P267" s="1448">
        <f t="shared" si="188"/>
        <v>0</v>
      </c>
      <c r="Q267" s="1448">
        <f t="shared" si="188"/>
        <v>0</v>
      </c>
      <c r="R267" s="1448">
        <f t="shared" si="188"/>
        <v>0</v>
      </c>
      <c r="S267" s="1448">
        <f t="shared" si="188"/>
        <v>0</v>
      </c>
      <c r="T267" s="1448">
        <f t="shared" si="188"/>
        <v>0</v>
      </c>
      <c r="U267" s="1448">
        <f t="shared" si="188"/>
        <v>0</v>
      </c>
      <c r="V267" s="1448">
        <f t="shared" si="188"/>
        <v>0</v>
      </c>
      <c r="W267" s="1448">
        <f t="shared" si="188"/>
        <v>0</v>
      </c>
      <c r="X267" s="1448">
        <f t="shared" si="188"/>
        <v>0</v>
      </c>
      <c r="Y267" s="1448">
        <f t="shared" si="188"/>
        <v>0</v>
      </c>
      <c r="Z267" s="1448">
        <f t="shared" si="188"/>
        <v>0</v>
      </c>
      <c r="AA267" s="1448">
        <f t="shared" si="188"/>
        <v>0</v>
      </c>
      <c r="AB267" s="1448">
        <f t="shared" si="188"/>
        <v>0</v>
      </c>
      <c r="AC267" s="1448">
        <f t="shared" si="188"/>
        <v>0</v>
      </c>
      <c r="AD267" s="1448">
        <f t="shared" si="188"/>
        <v>0</v>
      </c>
      <c r="AE267" s="1448">
        <f t="shared" si="188"/>
        <v>0</v>
      </c>
      <c r="AF267" s="1448">
        <f t="shared" si="188"/>
        <v>0</v>
      </c>
      <c r="AG267" s="1448">
        <f t="shared" si="188"/>
        <v>0</v>
      </c>
      <c r="AH267" s="1448">
        <f t="shared" si="188"/>
        <v>0</v>
      </c>
      <c r="AI267" s="1448">
        <f t="shared" si="188"/>
        <v>0</v>
      </c>
      <c r="AJ267" s="1438"/>
    </row>
    <row r="268" spans="2:36" hidden="1">
      <c r="B268" s="1589"/>
      <c r="C268" s="1433"/>
      <c r="D268" s="1472">
        <f t="shared" si="181"/>
        <v>2000</v>
      </c>
      <c r="E268" s="1499">
        <f t="shared" si="179"/>
        <v>15</v>
      </c>
      <c r="F268" s="1504"/>
      <c r="G268" s="1504"/>
      <c r="H268" s="1504"/>
      <c r="I268" s="1504"/>
      <c r="J268" s="1504"/>
      <c r="K268" s="1504"/>
      <c r="L268" s="1504"/>
      <c r="M268" s="1504"/>
      <c r="N268" s="1504"/>
      <c r="O268" s="1448">
        <f t="shared" ref="O268:AI268" si="189">+O236/$E268</f>
        <v>0</v>
      </c>
      <c r="P268" s="1448">
        <f t="shared" si="189"/>
        <v>0</v>
      </c>
      <c r="Q268" s="1448">
        <f t="shared" si="189"/>
        <v>0</v>
      </c>
      <c r="R268" s="1448">
        <f t="shared" si="189"/>
        <v>0</v>
      </c>
      <c r="S268" s="1448">
        <f t="shared" si="189"/>
        <v>0</v>
      </c>
      <c r="T268" s="1448">
        <f t="shared" si="189"/>
        <v>0</v>
      </c>
      <c r="U268" s="1448">
        <f t="shared" si="189"/>
        <v>0</v>
      </c>
      <c r="V268" s="1448">
        <f t="shared" si="189"/>
        <v>0</v>
      </c>
      <c r="W268" s="1448">
        <f t="shared" si="189"/>
        <v>0</v>
      </c>
      <c r="X268" s="1448">
        <f t="shared" si="189"/>
        <v>0</v>
      </c>
      <c r="Y268" s="1448">
        <f t="shared" si="189"/>
        <v>0</v>
      </c>
      <c r="Z268" s="1448">
        <f t="shared" si="189"/>
        <v>0</v>
      </c>
      <c r="AA268" s="1448">
        <f t="shared" si="189"/>
        <v>0</v>
      </c>
      <c r="AB268" s="1448">
        <f t="shared" si="189"/>
        <v>0</v>
      </c>
      <c r="AC268" s="1448">
        <f t="shared" si="189"/>
        <v>0</v>
      </c>
      <c r="AD268" s="1448">
        <f t="shared" si="189"/>
        <v>0</v>
      </c>
      <c r="AE268" s="1448">
        <f t="shared" si="189"/>
        <v>0</v>
      </c>
      <c r="AF268" s="1448">
        <f t="shared" si="189"/>
        <v>0</v>
      </c>
      <c r="AG268" s="1448">
        <f t="shared" si="189"/>
        <v>0</v>
      </c>
      <c r="AH268" s="1448">
        <f t="shared" si="189"/>
        <v>0</v>
      </c>
      <c r="AI268" s="1448">
        <f t="shared" si="189"/>
        <v>0</v>
      </c>
      <c r="AJ268" s="1438"/>
    </row>
    <row r="269" spans="2:36" hidden="1">
      <c r="B269" s="1589"/>
      <c r="C269" s="1433"/>
      <c r="D269" s="1472">
        <f t="shared" si="181"/>
        <v>2001</v>
      </c>
      <c r="E269" s="1499">
        <f t="shared" si="179"/>
        <v>15</v>
      </c>
      <c r="F269" s="1504"/>
      <c r="G269" s="1504"/>
      <c r="H269" s="1504"/>
      <c r="I269" s="1504"/>
      <c r="J269" s="1504"/>
      <c r="K269" s="1504"/>
      <c r="L269" s="1504"/>
      <c r="M269" s="1504"/>
      <c r="N269" s="1504"/>
      <c r="O269" s="1504"/>
      <c r="P269" s="1448">
        <f t="shared" ref="P269:AI269" si="190">+P237/$E269</f>
        <v>0</v>
      </c>
      <c r="Q269" s="1448">
        <f t="shared" si="190"/>
        <v>0</v>
      </c>
      <c r="R269" s="1448">
        <f t="shared" si="190"/>
        <v>0</v>
      </c>
      <c r="S269" s="1448">
        <f t="shared" si="190"/>
        <v>0</v>
      </c>
      <c r="T269" s="1448">
        <f t="shared" si="190"/>
        <v>0</v>
      </c>
      <c r="U269" s="1448">
        <f t="shared" si="190"/>
        <v>0</v>
      </c>
      <c r="V269" s="1448">
        <f t="shared" si="190"/>
        <v>0</v>
      </c>
      <c r="W269" s="1448">
        <f t="shared" si="190"/>
        <v>0</v>
      </c>
      <c r="X269" s="1448">
        <f t="shared" si="190"/>
        <v>0</v>
      </c>
      <c r="Y269" s="1448">
        <f t="shared" si="190"/>
        <v>0</v>
      </c>
      <c r="Z269" s="1448">
        <f t="shared" si="190"/>
        <v>0</v>
      </c>
      <c r="AA269" s="1448">
        <f t="shared" si="190"/>
        <v>0</v>
      </c>
      <c r="AB269" s="1448">
        <f t="shared" si="190"/>
        <v>0</v>
      </c>
      <c r="AC269" s="1448">
        <f t="shared" si="190"/>
        <v>0</v>
      </c>
      <c r="AD269" s="1448">
        <f t="shared" si="190"/>
        <v>0</v>
      </c>
      <c r="AE269" s="1448">
        <f t="shared" si="190"/>
        <v>0</v>
      </c>
      <c r="AF269" s="1448">
        <f t="shared" si="190"/>
        <v>0</v>
      </c>
      <c r="AG269" s="1448">
        <f t="shared" si="190"/>
        <v>0</v>
      </c>
      <c r="AH269" s="1448">
        <f t="shared" si="190"/>
        <v>0</v>
      </c>
      <c r="AI269" s="1448">
        <f t="shared" si="190"/>
        <v>0</v>
      </c>
      <c r="AJ269" s="1438"/>
    </row>
    <row r="270" spans="2:36" hidden="1">
      <c r="B270" s="1589"/>
      <c r="C270" s="1433"/>
      <c r="D270" s="1472">
        <f t="shared" si="181"/>
        <v>2002</v>
      </c>
      <c r="E270" s="1499">
        <f t="shared" si="179"/>
        <v>15</v>
      </c>
      <c r="F270" s="1504"/>
      <c r="G270" s="1504"/>
      <c r="H270" s="1504"/>
      <c r="I270" s="1504"/>
      <c r="J270" s="1504"/>
      <c r="K270" s="1504"/>
      <c r="L270" s="1504"/>
      <c r="M270" s="1504"/>
      <c r="N270" s="1504"/>
      <c r="O270" s="1504"/>
      <c r="P270" s="1504"/>
      <c r="Q270" s="1448">
        <f t="shared" ref="Q270:AI270" si="191">+Q238/$E270</f>
        <v>0</v>
      </c>
      <c r="R270" s="1448">
        <f t="shared" si="191"/>
        <v>0</v>
      </c>
      <c r="S270" s="1448">
        <f t="shared" si="191"/>
        <v>0</v>
      </c>
      <c r="T270" s="1448">
        <f t="shared" si="191"/>
        <v>0</v>
      </c>
      <c r="U270" s="1448">
        <f t="shared" si="191"/>
        <v>0</v>
      </c>
      <c r="V270" s="1448">
        <f t="shared" si="191"/>
        <v>0</v>
      </c>
      <c r="W270" s="1448">
        <f t="shared" si="191"/>
        <v>0</v>
      </c>
      <c r="X270" s="1448">
        <f t="shared" si="191"/>
        <v>0</v>
      </c>
      <c r="Y270" s="1448">
        <f t="shared" si="191"/>
        <v>0</v>
      </c>
      <c r="Z270" s="1448">
        <f t="shared" si="191"/>
        <v>0</v>
      </c>
      <c r="AA270" s="1448">
        <f t="shared" si="191"/>
        <v>0</v>
      </c>
      <c r="AB270" s="1448">
        <f t="shared" si="191"/>
        <v>0</v>
      </c>
      <c r="AC270" s="1448">
        <f t="shared" si="191"/>
        <v>0</v>
      </c>
      <c r="AD270" s="1448">
        <f t="shared" si="191"/>
        <v>0</v>
      </c>
      <c r="AE270" s="1448">
        <f t="shared" si="191"/>
        <v>0</v>
      </c>
      <c r="AF270" s="1448">
        <f t="shared" si="191"/>
        <v>0</v>
      </c>
      <c r="AG270" s="1448">
        <f t="shared" si="191"/>
        <v>0</v>
      </c>
      <c r="AH270" s="1448">
        <f t="shared" si="191"/>
        <v>0</v>
      </c>
      <c r="AI270" s="1448">
        <f t="shared" si="191"/>
        <v>0</v>
      </c>
      <c r="AJ270" s="1438"/>
    </row>
    <row r="271" spans="2:36" hidden="1">
      <c r="B271" s="1589"/>
      <c r="C271" s="1433"/>
      <c r="D271" s="1472">
        <f t="shared" si="181"/>
        <v>2003</v>
      </c>
      <c r="E271" s="1499">
        <f t="shared" si="179"/>
        <v>15</v>
      </c>
      <c r="F271" s="1504"/>
      <c r="G271" s="1504"/>
      <c r="H271" s="1504"/>
      <c r="I271" s="1504"/>
      <c r="J271" s="1504"/>
      <c r="K271" s="1504"/>
      <c r="L271" s="1504"/>
      <c r="M271" s="1504"/>
      <c r="N271" s="1504"/>
      <c r="O271" s="1504"/>
      <c r="P271" s="1504"/>
      <c r="Q271" s="1504"/>
      <c r="R271" s="1448">
        <f t="shared" ref="R271:AI271" si="192">+R239/$E271</f>
        <v>0</v>
      </c>
      <c r="S271" s="1448">
        <f t="shared" si="192"/>
        <v>0</v>
      </c>
      <c r="T271" s="1448">
        <f t="shared" si="192"/>
        <v>0</v>
      </c>
      <c r="U271" s="1448">
        <f t="shared" si="192"/>
        <v>0</v>
      </c>
      <c r="V271" s="1448">
        <f t="shared" si="192"/>
        <v>0</v>
      </c>
      <c r="W271" s="1448">
        <f t="shared" si="192"/>
        <v>0</v>
      </c>
      <c r="X271" s="1448">
        <f t="shared" si="192"/>
        <v>0</v>
      </c>
      <c r="Y271" s="1448">
        <f t="shared" si="192"/>
        <v>0</v>
      </c>
      <c r="Z271" s="1448">
        <f t="shared" si="192"/>
        <v>0</v>
      </c>
      <c r="AA271" s="1448">
        <f t="shared" si="192"/>
        <v>0</v>
      </c>
      <c r="AB271" s="1448">
        <f t="shared" si="192"/>
        <v>0</v>
      </c>
      <c r="AC271" s="1448">
        <f t="shared" si="192"/>
        <v>0</v>
      </c>
      <c r="AD271" s="1448">
        <f t="shared" si="192"/>
        <v>0</v>
      </c>
      <c r="AE271" s="1448">
        <f t="shared" si="192"/>
        <v>0</v>
      </c>
      <c r="AF271" s="1448">
        <f t="shared" si="192"/>
        <v>0</v>
      </c>
      <c r="AG271" s="1448">
        <f t="shared" si="192"/>
        <v>0</v>
      </c>
      <c r="AH271" s="1448">
        <f t="shared" si="192"/>
        <v>0</v>
      </c>
      <c r="AI271" s="1448">
        <f t="shared" si="192"/>
        <v>0</v>
      </c>
      <c r="AJ271" s="1438"/>
    </row>
    <row r="272" spans="2:36" hidden="1">
      <c r="B272" s="1589"/>
      <c r="C272" s="1433"/>
      <c r="D272" s="1472">
        <f t="shared" si="181"/>
        <v>2004</v>
      </c>
      <c r="E272" s="1499">
        <f t="shared" si="179"/>
        <v>15</v>
      </c>
      <c r="F272" s="1504"/>
      <c r="G272" s="1504"/>
      <c r="H272" s="1504"/>
      <c r="I272" s="1504"/>
      <c r="J272" s="1504"/>
      <c r="K272" s="1504"/>
      <c r="L272" s="1504"/>
      <c r="M272" s="1504"/>
      <c r="N272" s="1504"/>
      <c r="O272" s="1504"/>
      <c r="P272" s="1504"/>
      <c r="Q272" s="1504"/>
      <c r="R272" s="1504"/>
      <c r="S272" s="1448">
        <f t="shared" ref="S272:AI272" si="193">+S240/$E272</f>
        <v>0</v>
      </c>
      <c r="T272" s="1448">
        <f t="shared" si="193"/>
        <v>0</v>
      </c>
      <c r="U272" s="1448">
        <f t="shared" si="193"/>
        <v>0</v>
      </c>
      <c r="V272" s="1448">
        <f t="shared" si="193"/>
        <v>0</v>
      </c>
      <c r="W272" s="1448">
        <f t="shared" si="193"/>
        <v>0</v>
      </c>
      <c r="X272" s="1448">
        <f t="shared" si="193"/>
        <v>0</v>
      </c>
      <c r="Y272" s="1448">
        <f t="shared" si="193"/>
        <v>0</v>
      </c>
      <c r="Z272" s="1448">
        <f t="shared" si="193"/>
        <v>0</v>
      </c>
      <c r="AA272" s="1448">
        <f t="shared" si="193"/>
        <v>0</v>
      </c>
      <c r="AB272" s="1448">
        <f t="shared" si="193"/>
        <v>0</v>
      </c>
      <c r="AC272" s="1448">
        <f t="shared" si="193"/>
        <v>0</v>
      </c>
      <c r="AD272" s="1448">
        <f t="shared" si="193"/>
        <v>0</v>
      </c>
      <c r="AE272" s="1448">
        <f t="shared" si="193"/>
        <v>0</v>
      </c>
      <c r="AF272" s="1448">
        <f t="shared" si="193"/>
        <v>0</v>
      </c>
      <c r="AG272" s="1448">
        <f t="shared" si="193"/>
        <v>0</v>
      </c>
      <c r="AH272" s="1448">
        <f t="shared" si="193"/>
        <v>0</v>
      </c>
      <c r="AI272" s="1448">
        <f t="shared" si="193"/>
        <v>0</v>
      </c>
      <c r="AJ272" s="1438"/>
    </row>
    <row r="273" spans="2:36" hidden="1">
      <c r="B273" s="1589"/>
      <c r="C273" s="1433"/>
      <c r="D273" s="1472">
        <f t="shared" si="181"/>
        <v>2005</v>
      </c>
      <c r="E273" s="1499">
        <f t="shared" si="179"/>
        <v>15</v>
      </c>
      <c r="F273" s="1504"/>
      <c r="G273" s="1504"/>
      <c r="H273" s="1504"/>
      <c r="I273" s="1504"/>
      <c r="J273" s="1504"/>
      <c r="K273" s="1504"/>
      <c r="L273" s="1504"/>
      <c r="M273" s="1504"/>
      <c r="N273" s="1504"/>
      <c r="O273" s="1504"/>
      <c r="P273" s="1504"/>
      <c r="Q273" s="1504"/>
      <c r="R273" s="1504"/>
      <c r="S273" s="1504"/>
      <c r="T273" s="1448">
        <f t="shared" ref="T273:AI273" si="194">+T241/$E273</f>
        <v>0</v>
      </c>
      <c r="U273" s="1448">
        <f t="shared" si="194"/>
        <v>0</v>
      </c>
      <c r="V273" s="1448">
        <f t="shared" si="194"/>
        <v>0</v>
      </c>
      <c r="W273" s="1448">
        <f t="shared" si="194"/>
        <v>0</v>
      </c>
      <c r="X273" s="1448">
        <f t="shared" si="194"/>
        <v>0</v>
      </c>
      <c r="Y273" s="1448">
        <f t="shared" si="194"/>
        <v>0</v>
      </c>
      <c r="Z273" s="1448">
        <f t="shared" si="194"/>
        <v>0</v>
      </c>
      <c r="AA273" s="1448">
        <f t="shared" si="194"/>
        <v>0</v>
      </c>
      <c r="AB273" s="1448">
        <f t="shared" si="194"/>
        <v>0</v>
      </c>
      <c r="AC273" s="1448">
        <f t="shared" si="194"/>
        <v>0</v>
      </c>
      <c r="AD273" s="1448">
        <f t="shared" si="194"/>
        <v>0</v>
      </c>
      <c r="AE273" s="1448">
        <f t="shared" si="194"/>
        <v>0</v>
      </c>
      <c r="AF273" s="1448">
        <f t="shared" si="194"/>
        <v>0</v>
      </c>
      <c r="AG273" s="1448">
        <f t="shared" si="194"/>
        <v>0</v>
      </c>
      <c r="AH273" s="1448">
        <f t="shared" si="194"/>
        <v>0</v>
      </c>
      <c r="AI273" s="1448">
        <f t="shared" si="194"/>
        <v>0</v>
      </c>
      <c r="AJ273" s="1438"/>
    </row>
    <row r="274" spans="2:36" hidden="1">
      <c r="B274" s="1589"/>
      <c r="C274" s="1433"/>
      <c r="D274" s="1472">
        <f t="shared" si="181"/>
        <v>2006</v>
      </c>
      <c r="E274" s="1499">
        <f t="shared" si="179"/>
        <v>15</v>
      </c>
      <c r="F274" s="1504"/>
      <c r="G274" s="1504"/>
      <c r="H274" s="1504"/>
      <c r="I274" s="1504"/>
      <c r="J274" s="1504"/>
      <c r="K274" s="1504"/>
      <c r="L274" s="1504"/>
      <c r="M274" s="1504"/>
      <c r="N274" s="1504"/>
      <c r="O274" s="1504"/>
      <c r="P274" s="1504"/>
      <c r="Q274" s="1504"/>
      <c r="R274" s="1504"/>
      <c r="S274" s="1504"/>
      <c r="T274" s="1504"/>
      <c r="U274" s="1448">
        <f t="shared" ref="U274:AI274" si="195">+U242/$E274</f>
        <v>0</v>
      </c>
      <c r="V274" s="1448">
        <f t="shared" si="195"/>
        <v>0</v>
      </c>
      <c r="W274" s="1448">
        <f t="shared" si="195"/>
        <v>0</v>
      </c>
      <c r="X274" s="1448">
        <f t="shared" si="195"/>
        <v>0</v>
      </c>
      <c r="Y274" s="1448">
        <f t="shared" si="195"/>
        <v>0</v>
      </c>
      <c r="Z274" s="1448">
        <f t="shared" si="195"/>
        <v>0</v>
      </c>
      <c r="AA274" s="1448">
        <f t="shared" si="195"/>
        <v>0</v>
      </c>
      <c r="AB274" s="1448">
        <f t="shared" si="195"/>
        <v>0</v>
      </c>
      <c r="AC274" s="1448">
        <f t="shared" si="195"/>
        <v>0</v>
      </c>
      <c r="AD274" s="1448">
        <f t="shared" si="195"/>
        <v>0</v>
      </c>
      <c r="AE274" s="1448">
        <f t="shared" si="195"/>
        <v>0</v>
      </c>
      <c r="AF274" s="1448">
        <f t="shared" si="195"/>
        <v>0</v>
      </c>
      <c r="AG274" s="1448">
        <f t="shared" si="195"/>
        <v>0</v>
      </c>
      <c r="AH274" s="1448">
        <f t="shared" si="195"/>
        <v>0</v>
      </c>
      <c r="AI274" s="1448">
        <f t="shared" si="195"/>
        <v>0</v>
      </c>
      <c r="AJ274" s="1438"/>
    </row>
    <row r="275" spans="2:36" hidden="1">
      <c r="B275" s="1589"/>
      <c r="C275" s="1433"/>
      <c r="D275" s="1472">
        <f t="shared" si="181"/>
        <v>2007</v>
      </c>
      <c r="E275" s="1499">
        <f t="shared" si="179"/>
        <v>15</v>
      </c>
      <c r="F275" s="1504"/>
      <c r="G275" s="1504"/>
      <c r="H275" s="1504"/>
      <c r="I275" s="1504"/>
      <c r="J275" s="1504"/>
      <c r="K275" s="1504"/>
      <c r="L275" s="1504"/>
      <c r="M275" s="1504"/>
      <c r="N275" s="1504"/>
      <c r="O275" s="1504"/>
      <c r="P275" s="1504"/>
      <c r="Q275" s="1504"/>
      <c r="R275" s="1504"/>
      <c r="S275" s="1504"/>
      <c r="T275" s="1504"/>
      <c r="U275" s="1504"/>
      <c r="V275" s="1504">
        <f t="shared" ref="V275:AI275" si="196">+V243/$E275</f>
        <v>11.604167888217527</v>
      </c>
      <c r="W275" s="1504">
        <f t="shared" si="196"/>
        <v>11.604167888217527</v>
      </c>
      <c r="X275" s="1504">
        <f t="shared" si="196"/>
        <v>11.604167888217527</v>
      </c>
      <c r="Y275" s="1504">
        <f t="shared" si="196"/>
        <v>11.604167888217527</v>
      </c>
      <c r="Z275" s="1504">
        <f t="shared" si="196"/>
        <v>11.604167888217527</v>
      </c>
      <c r="AA275" s="1504">
        <f t="shared" si="196"/>
        <v>11.604167888217527</v>
      </c>
      <c r="AB275" s="1504">
        <f t="shared" si="196"/>
        <v>11.604167888217527</v>
      </c>
      <c r="AC275" s="1504">
        <f t="shared" si="196"/>
        <v>11.604167888217527</v>
      </c>
      <c r="AD275" s="1504">
        <f t="shared" si="196"/>
        <v>11.604167888217527</v>
      </c>
      <c r="AE275" s="1504">
        <f t="shared" si="196"/>
        <v>11.604167888217527</v>
      </c>
      <c r="AF275" s="1504">
        <f t="shared" si="196"/>
        <v>11.604167888217527</v>
      </c>
      <c r="AG275" s="1504">
        <f t="shared" si="196"/>
        <v>11.604167888217527</v>
      </c>
      <c r="AH275" s="1504">
        <f t="shared" si="196"/>
        <v>11.604167888217527</v>
      </c>
      <c r="AI275" s="1504">
        <f t="shared" si="196"/>
        <v>11.604167888217527</v>
      </c>
      <c r="AJ275" s="1438"/>
    </row>
    <row r="276" spans="2:36" hidden="1">
      <c r="B276" s="1589"/>
      <c r="C276" s="1433"/>
      <c r="D276" s="1472">
        <f t="shared" si="181"/>
        <v>2008</v>
      </c>
      <c r="E276" s="1499">
        <f t="shared" si="179"/>
        <v>15</v>
      </c>
      <c r="F276" s="1504"/>
      <c r="G276" s="1504"/>
      <c r="H276" s="1504"/>
      <c r="I276" s="1504"/>
      <c r="J276" s="1504"/>
      <c r="K276" s="1504"/>
      <c r="L276" s="1504"/>
      <c r="M276" s="1504"/>
      <c r="N276" s="1504"/>
      <c r="O276" s="1504"/>
      <c r="P276" s="1504"/>
      <c r="Q276" s="1504"/>
      <c r="R276" s="1504"/>
      <c r="S276" s="1504"/>
      <c r="T276" s="1504"/>
      <c r="U276" s="1504"/>
      <c r="V276" s="1504"/>
      <c r="W276" s="1504">
        <f t="shared" ref="W276:AI276" si="197">+W244/$E276</f>
        <v>0</v>
      </c>
      <c r="X276" s="1504">
        <f t="shared" si="197"/>
        <v>0</v>
      </c>
      <c r="Y276" s="1504">
        <f t="shared" si="197"/>
        <v>0</v>
      </c>
      <c r="Z276" s="1504">
        <f t="shared" si="197"/>
        <v>0</v>
      </c>
      <c r="AA276" s="1504">
        <f t="shared" si="197"/>
        <v>0</v>
      </c>
      <c r="AB276" s="1504">
        <f t="shared" si="197"/>
        <v>0</v>
      </c>
      <c r="AC276" s="1504">
        <f t="shared" si="197"/>
        <v>0</v>
      </c>
      <c r="AD276" s="1504">
        <f t="shared" si="197"/>
        <v>0</v>
      </c>
      <c r="AE276" s="1504">
        <f t="shared" si="197"/>
        <v>0</v>
      </c>
      <c r="AF276" s="1504">
        <f t="shared" si="197"/>
        <v>0</v>
      </c>
      <c r="AG276" s="1504">
        <f t="shared" si="197"/>
        <v>0</v>
      </c>
      <c r="AH276" s="1504">
        <f t="shared" si="197"/>
        <v>0</v>
      </c>
      <c r="AI276" s="1504">
        <f t="shared" si="197"/>
        <v>0</v>
      </c>
      <c r="AJ276" s="1438"/>
    </row>
    <row r="277" spans="2:36" hidden="1">
      <c r="B277" s="1589"/>
      <c r="C277" s="1433"/>
      <c r="D277" s="1472">
        <f t="shared" si="181"/>
        <v>2009</v>
      </c>
      <c r="E277" s="1499">
        <f t="shared" si="179"/>
        <v>15</v>
      </c>
      <c r="F277" s="1504"/>
      <c r="G277" s="1504"/>
      <c r="H277" s="1504"/>
      <c r="I277" s="1504"/>
      <c r="J277" s="1504"/>
      <c r="K277" s="1504"/>
      <c r="L277" s="1504"/>
      <c r="M277" s="1504"/>
      <c r="N277" s="1504"/>
      <c r="O277" s="1504"/>
      <c r="P277" s="1504"/>
      <c r="Q277" s="1504"/>
      <c r="R277" s="1504"/>
      <c r="S277" s="1504"/>
      <c r="T277" s="1504"/>
      <c r="U277" s="1504"/>
      <c r="V277" s="1504"/>
      <c r="W277" s="1504"/>
      <c r="X277" s="1504">
        <f t="shared" ref="X277:AI277" si="198">+X245/$E277</f>
        <v>0</v>
      </c>
      <c r="Y277" s="1504">
        <f t="shared" si="198"/>
        <v>0</v>
      </c>
      <c r="Z277" s="1504">
        <f t="shared" si="198"/>
        <v>0</v>
      </c>
      <c r="AA277" s="1504">
        <f t="shared" si="198"/>
        <v>0</v>
      </c>
      <c r="AB277" s="1504">
        <f t="shared" si="198"/>
        <v>0</v>
      </c>
      <c r="AC277" s="1504">
        <f t="shared" si="198"/>
        <v>0</v>
      </c>
      <c r="AD277" s="1504">
        <f t="shared" si="198"/>
        <v>0</v>
      </c>
      <c r="AE277" s="1504">
        <f t="shared" si="198"/>
        <v>0</v>
      </c>
      <c r="AF277" s="1504">
        <f t="shared" si="198"/>
        <v>0</v>
      </c>
      <c r="AG277" s="1504">
        <f t="shared" si="198"/>
        <v>0</v>
      </c>
      <c r="AH277" s="1504">
        <f t="shared" si="198"/>
        <v>0</v>
      </c>
      <c r="AI277" s="1504">
        <f t="shared" si="198"/>
        <v>0</v>
      </c>
      <c r="AJ277" s="1438"/>
    </row>
    <row r="278" spans="2:36" hidden="1">
      <c r="B278" s="1589"/>
      <c r="C278" s="1433"/>
      <c r="D278" s="1472">
        <f t="shared" si="181"/>
        <v>2010</v>
      </c>
      <c r="E278" s="1499">
        <f t="shared" si="179"/>
        <v>15</v>
      </c>
      <c r="F278" s="1504"/>
      <c r="G278" s="1504"/>
      <c r="H278" s="1504"/>
      <c r="I278" s="1504"/>
      <c r="J278" s="1504"/>
      <c r="K278" s="1504"/>
      <c r="L278" s="1504"/>
      <c r="M278" s="1504"/>
      <c r="N278" s="1504"/>
      <c r="O278" s="1504"/>
      <c r="P278" s="1504"/>
      <c r="Q278" s="1504"/>
      <c r="R278" s="1504"/>
      <c r="S278" s="1504"/>
      <c r="T278" s="1504"/>
      <c r="U278" s="1504"/>
      <c r="V278" s="1504"/>
      <c r="W278" s="1504"/>
      <c r="X278" s="1504"/>
      <c r="Y278" s="1504">
        <f t="shared" ref="Y278:AI278" si="199">+Y246/$E278</f>
        <v>0</v>
      </c>
      <c r="Z278" s="1504">
        <f t="shared" si="199"/>
        <v>0</v>
      </c>
      <c r="AA278" s="1504">
        <f t="shared" si="199"/>
        <v>0</v>
      </c>
      <c r="AB278" s="1504">
        <f t="shared" si="199"/>
        <v>0</v>
      </c>
      <c r="AC278" s="1504">
        <f t="shared" si="199"/>
        <v>0</v>
      </c>
      <c r="AD278" s="1504">
        <f t="shared" si="199"/>
        <v>0</v>
      </c>
      <c r="AE278" s="1504">
        <f t="shared" si="199"/>
        <v>0</v>
      </c>
      <c r="AF278" s="1504">
        <f t="shared" si="199"/>
        <v>0</v>
      </c>
      <c r="AG278" s="1504">
        <f t="shared" si="199"/>
        <v>0</v>
      </c>
      <c r="AH278" s="1504">
        <f t="shared" si="199"/>
        <v>0</v>
      </c>
      <c r="AI278" s="1504">
        <f t="shared" si="199"/>
        <v>0</v>
      </c>
      <c r="AJ278" s="1438"/>
    </row>
    <row r="279" spans="2:36" ht="15" hidden="1">
      <c r="B279" s="1589"/>
      <c r="C279" s="1433"/>
      <c r="D279" s="1472">
        <f t="shared" si="181"/>
        <v>2011</v>
      </c>
      <c r="E279" s="1499">
        <f t="shared" si="179"/>
        <v>15</v>
      </c>
      <c r="F279" s="1498"/>
      <c r="G279" s="1498"/>
      <c r="H279" s="1498"/>
      <c r="I279" s="1498"/>
      <c r="J279" s="1498"/>
      <c r="K279" s="1498"/>
      <c r="L279" s="1498"/>
      <c r="M279" s="1498"/>
      <c r="N279" s="1498"/>
      <c r="O279" s="1498"/>
      <c r="P279" s="1498"/>
      <c r="Q279" s="1498"/>
      <c r="R279" s="1498"/>
      <c r="S279" s="1498"/>
      <c r="T279" s="1498"/>
      <c r="U279" s="1498"/>
      <c r="V279" s="1498"/>
      <c r="W279" s="1498"/>
      <c r="X279" s="1498"/>
      <c r="Y279" s="1498"/>
      <c r="Z279" s="1498">
        <f t="shared" ref="Z279:AI279" si="200">+Z247/$E279</f>
        <v>0</v>
      </c>
      <c r="AA279" s="1498">
        <f t="shared" si="200"/>
        <v>0</v>
      </c>
      <c r="AB279" s="1498">
        <f t="shared" si="200"/>
        <v>0</v>
      </c>
      <c r="AC279" s="1498">
        <f t="shared" si="200"/>
        <v>0</v>
      </c>
      <c r="AD279" s="1498">
        <f t="shared" si="200"/>
        <v>0</v>
      </c>
      <c r="AE279" s="1498">
        <f t="shared" si="200"/>
        <v>0</v>
      </c>
      <c r="AF279" s="1498">
        <f t="shared" si="200"/>
        <v>0</v>
      </c>
      <c r="AG279" s="1498">
        <f t="shared" si="200"/>
        <v>0</v>
      </c>
      <c r="AH279" s="1498">
        <f t="shared" si="200"/>
        <v>0</v>
      </c>
      <c r="AI279" s="1498">
        <f t="shared" si="200"/>
        <v>0</v>
      </c>
      <c r="AJ279" s="1438"/>
    </row>
    <row r="280" spans="2:36" ht="15" hidden="1">
      <c r="B280" s="1589"/>
      <c r="C280" s="1433"/>
      <c r="D280" s="1472">
        <f t="shared" si="181"/>
        <v>2012</v>
      </c>
      <c r="E280" s="1499">
        <f t="shared" si="179"/>
        <v>15</v>
      </c>
      <c r="F280" s="1498"/>
      <c r="G280" s="1498"/>
      <c r="H280" s="1498"/>
      <c r="I280" s="1498"/>
      <c r="J280" s="1498"/>
      <c r="K280" s="1498"/>
      <c r="L280" s="1498"/>
      <c r="M280" s="1498"/>
      <c r="N280" s="1498"/>
      <c r="O280" s="1498"/>
      <c r="P280" s="1498"/>
      <c r="Q280" s="1498"/>
      <c r="R280" s="1498"/>
      <c r="S280" s="1498"/>
      <c r="T280" s="1498"/>
      <c r="U280" s="1498"/>
      <c r="V280" s="1498"/>
      <c r="W280" s="1498"/>
      <c r="X280" s="1498"/>
      <c r="Y280" s="1498"/>
      <c r="Z280" s="1498"/>
      <c r="AA280" s="1498">
        <f t="shared" ref="AA280:AI280" si="201">+AA248/$E280</f>
        <v>0</v>
      </c>
      <c r="AB280" s="1498">
        <f t="shared" si="201"/>
        <v>0</v>
      </c>
      <c r="AC280" s="1498">
        <f t="shared" si="201"/>
        <v>0</v>
      </c>
      <c r="AD280" s="1498">
        <f t="shared" si="201"/>
        <v>0</v>
      </c>
      <c r="AE280" s="1498">
        <f t="shared" si="201"/>
        <v>0</v>
      </c>
      <c r="AF280" s="1498">
        <f t="shared" si="201"/>
        <v>0</v>
      </c>
      <c r="AG280" s="1498">
        <f t="shared" si="201"/>
        <v>0</v>
      </c>
      <c r="AH280" s="1498">
        <f t="shared" si="201"/>
        <v>0</v>
      </c>
      <c r="AI280" s="1498">
        <f t="shared" si="201"/>
        <v>0</v>
      </c>
      <c r="AJ280" s="1438"/>
    </row>
    <row r="281" spans="2:36" ht="15" hidden="1">
      <c r="B281" s="1589"/>
      <c r="C281" s="1433"/>
      <c r="D281" s="1472">
        <f t="shared" si="181"/>
        <v>2013</v>
      </c>
      <c r="E281" s="1499">
        <f t="shared" si="179"/>
        <v>15</v>
      </c>
      <c r="F281" s="1498"/>
      <c r="G281" s="1498"/>
      <c r="H281" s="1498"/>
      <c r="I281" s="1498"/>
      <c r="J281" s="1498"/>
      <c r="K281" s="1498"/>
      <c r="L281" s="1498"/>
      <c r="M281" s="1498"/>
      <c r="N281" s="1498"/>
      <c r="O281" s="1498"/>
      <c r="P281" s="1498"/>
      <c r="Q281" s="1498"/>
      <c r="R281" s="1498"/>
      <c r="S281" s="1498"/>
      <c r="T281" s="1498"/>
      <c r="U281" s="1498"/>
      <c r="V281" s="1498"/>
      <c r="W281" s="1498"/>
      <c r="X281" s="1498"/>
      <c r="Y281" s="1498"/>
      <c r="Z281" s="1498"/>
      <c r="AA281" s="1498"/>
      <c r="AB281" s="1498">
        <f t="shared" ref="AB281:AI281" si="202">+AB249/$E281</f>
        <v>0</v>
      </c>
      <c r="AC281" s="1498">
        <f t="shared" si="202"/>
        <v>0</v>
      </c>
      <c r="AD281" s="1498">
        <f t="shared" si="202"/>
        <v>0</v>
      </c>
      <c r="AE281" s="1498">
        <f t="shared" si="202"/>
        <v>0</v>
      </c>
      <c r="AF281" s="1498">
        <f t="shared" si="202"/>
        <v>0</v>
      </c>
      <c r="AG281" s="1498">
        <f t="shared" si="202"/>
        <v>0</v>
      </c>
      <c r="AH281" s="1498">
        <f t="shared" si="202"/>
        <v>0</v>
      </c>
      <c r="AI281" s="1498">
        <f t="shared" si="202"/>
        <v>0</v>
      </c>
      <c r="AJ281" s="1438"/>
    </row>
    <row r="282" spans="2:36" ht="15" hidden="1">
      <c r="B282" s="1589"/>
      <c r="C282" s="1433"/>
      <c r="D282" s="1472">
        <f t="shared" si="181"/>
        <v>2014</v>
      </c>
      <c r="E282" s="1499">
        <f t="shared" si="179"/>
        <v>15</v>
      </c>
      <c r="F282" s="1498"/>
      <c r="G282" s="1498"/>
      <c r="H282" s="1498"/>
      <c r="I282" s="1498"/>
      <c r="J282" s="1498"/>
      <c r="K282" s="1498"/>
      <c r="L282" s="1498"/>
      <c r="M282" s="1498"/>
      <c r="N282" s="1498"/>
      <c r="O282" s="1498"/>
      <c r="P282" s="1498"/>
      <c r="Q282" s="1498"/>
      <c r="R282" s="1498"/>
      <c r="S282" s="1498"/>
      <c r="T282" s="1498"/>
      <c r="U282" s="1498"/>
      <c r="V282" s="1498"/>
      <c r="W282" s="1498"/>
      <c r="X282" s="1498"/>
      <c r="Y282" s="1498"/>
      <c r="Z282" s="1498"/>
      <c r="AA282" s="1498"/>
      <c r="AB282" s="1498"/>
      <c r="AC282" s="1498">
        <f t="shared" ref="AC282:AI282" si="203">+AC250/$E282</f>
        <v>0</v>
      </c>
      <c r="AD282" s="1498">
        <f t="shared" si="203"/>
        <v>0</v>
      </c>
      <c r="AE282" s="1498">
        <f t="shared" si="203"/>
        <v>0</v>
      </c>
      <c r="AF282" s="1498">
        <f t="shared" si="203"/>
        <v>0</v>
      </c>
      <c r="AG282" s="1498">
        <f t="shared" si="203"/>
        <v>0</v>
      </c>
      <c r="AH282" s="1498">
        <f t="shared" si="203"/>
        <v>0</v>
      </c>
      <c r="AI282" s="1498">
        <f t="shared" si="203"/>
        <v>0</v>
      </c>
      <c r="AJ282" s="1438"/>
    </row>
    <row r="283" spans="2:36" ht="15" hidden="1">
      <c r="B283" s="1589"/>
      <c r="C283" s="1433"/>
      <c r="D283" s="1472">
        <f t="shared" si="181"/>
        <v>2015</v>
      </c>
      <c r="E283" s="1499">
        <f t="shared" si="179"/>
        <v>15</v>
      </c>
      <c r="F283" s="1498"/>
      <c r="G283" s="1498"/>
      <c r="H283" s="1498"/>
      <c r="I283" s="1498"/>
      <c r="J283" s="1498"/>
      <c r="K283" s="1498"/>
      <c r="L283" s="1498"/>
      <c r="M283" s="1498"/>
      <c r="N283" s="1498"/>
      <c r="O283" s="1498"/>
      <c r="P283" s="1498"/>
      <c r="Q283" s="1498"/>
      <c r="R283" s="1498"/>
      <c r="S283" s="1498"/>
      <c r="T283" s="1498"/>
      <c r="U283" s="1498"/>
      <c r="V283" s="1498"/>
      <c r="W283" s="1498"/>
      <c r="X283" s="1498"/>
      <c r="Y283" s="1498"/>
      <c r="Z283" s="1498"/>
      <c r="AA283" s="1498"/>
      <c r="AB283" s="1498"/>
      <c r="AC283" s="1498"/>
      <c r="AD283" s="1498">
        <f t="shared" ref="AD283:AI283" si="204">+AD251/$E283</f>
        <v>0</v>
      </c>
      <c r="AE283" s="1498">
        <f t="shared" si="204"/>
        <v>0</v>
      </c>
      <c r="AF283" s="1498">
        <f t="shared" si="204"/>
        <v>0</v>
      </c>
      <c r="AG283" s="1498">
        <f t="shared" si="204"/>
        <v>0</v>
      </c>
      <c r="AH283" s="1498">
        <f t="shared" si="204"/>
        <v>0</v>
      </c>
      <c r="AI283" s="1498">
        <f t="shared" si="204"/>
        <v>0</v>
      </c>
      <c r="AJ283" s="1438"/>
    </row>
    <row r="284" spans="2:36" ht="15" hidden="1">
      <c r="B284" s="1589"/>
      <c r="C284" s="1433"/>
      <c r="D284" s="1472">
        <f t="shared" si="181"/>
        <v>2016</v>
      </c>
      <c r="E284" s="1499">
        <f t="shared" si="179"/>
        <v>15</v>
      </c>
      <c r="F284" s="1498"/>
      <c r="G284" s="1498"/>
      <c r="H284" s="1498"/>
      <c r="I284" s="1498"/>
      <c r="J284" s="1498"/>
      <c r="K284" s="1498"/>
      <c r="L284" s="1498"/>
      <c r="M284" s="1498"/>
      <c r="N284" s="1498"/>
      <c r="O284" s="1498"/>
      <c r="P284" s="1498"/>
      <c r="Q284" s="1498"/>
      <c r="R284" s="1498"/>
      <c r="S284" s="1498"/>
      <c r="T284" s="1498"/>
      <c r="U284" s="1498"/>
      <c r="V284" s="1498"/>
      <c r="W284" s="1498"/>
      <c r="X284" s="1498"/>
      <c r="Y284" s="1498"/>
      <c r="Z284" s="1498"/>
      <c r="AA284" s="1498"/>
      <c r="AB284" s="1498"/>
      <c r="AC284" s="1498"/>
      <c r="AD284" s="1498"/>
      <c r="AE284" s="1498">
        <f>+AE252/$E284</f>
        <v>0</v>
      </c>
      <c r="AF284" s="1498">
        <f>+AF252/$E284</f>
        <v>0</v>
      </c>
      <c r="AG284" s="1498">
        <f>+AG252/$E284</f>
        <v>0</v>
      </c>
      <c r="AH284" s="1498">
        <f>+AH252/$E284</f>
        <v>0</v>
      </c>
      <c r="AI284" s="1498">
        <f>+AI252/$E284</f>
        <v>0</v>
      </c>
      <c r="AJ284" s="1438"/>
    </row>
    <row r="285" spans="2:36" ht="15" hidden="1">
      <c r="B285" s="1589"/>
      <c r="C285" s="1433"/>
      <c r="D285" s="1472">
        <f t="shared" si="181"/>
        <v>2017</v>
      </c>
      <c r="E285" s="1499">
        <f t="shared" si="179"/>
        <v>15</v>
      </c>
      <c r="F285" s="1498"/>
      <c r="G285" s="1498"/>
      <c r="H285" s="1498"/>
      <c r="I285" s="1498"/>
      <c r="J285" s="1498"/>
      <c r="K285" s="1498"/>
      <c r="L285" s="1498"/>
      <c r="M285" s="1498"/>
      <c r="N285" s="1498"/>
      <c r="O285" s="1498"/>
      <c r="P285" s="1498"/>
      <c r="Q285" s="1498"/>
      <c r="R285" s="1498"/>
      <c r="S285" s="1498"/>
      <c r="T285" s="1498"/>
      <c r="U285" s="1498"/>
      <c r="V285" s="1498"/>
      <c r="W285" s="1498"/>
      <c r="X285" s="1498"/>
      <c r="Y285" s="1498"/>
      <c r="Z285" s="1498"/>
      <c r="AA285" s="1498"/>
      <c r="AB285" s="1498"/>
      <c r="AC285" s="1498"/>
      <c r="AD285" s="1498"/>
      <c r="AE285" s="1498"/>
      <c r="AF285" s="1498">
        <f>+AF253/$E285</f>
        <v>0</v>
      </c>
      <c r="AG285" s="1498">
        <f>+AG253/$E285</f>
        <v>0</v>
      </c>
      <c r="AH285" s="1498">
        <f>+AH253/$E285</f>
        <v>0</v>
      </c>
      <c r="AI285" s="1498">
        <f>+AI253/$E285</f>
        <v>0</v>
      </c>
      <c r="AJ285" s="1438"/>
    </row>
    <row r="286" spans="2:36" ht="15" hidden="1">
      <c r="B286" s="1589"/>
      <c r="C286" s="1433"/>
      <c r="D286" s="1472">
        <f t="shared" si="181"/>
        <v>2018</v>
      </c>
      <c r="E286" s="1499">
        <f t="shared" si="179"/>
        <v>15</v>
      </c>
      <c r="F286" s="1498"/>
      <c r="G286" s="1498"/>
      <c r="H286" s="1498"/>
      <c r="I286" s="1498"/>
      <c r="J286" s="1498"/>
      <c r="K286" s="1498"/>
      <c r="L286" s="1498"/>
      <c r="M286" s="1498"/>
      <c r="N286" s="1498"/>
      <c r="O286" s="1498"/>
      <c r="P286" s="1498"/>
      <c r="Q286" s="1498"/>
      <c r="R286" s="1498"/>
      <c r="S286" s="1498"/>
      <c r="T286" s="1498"/>
      <c r="U286" s="1498"/>
      <c r="V286" s="1498"/>
      <c r="W286" s="1498"/>
      <c r="X286" s="1498"/>
      <c r="Y286" s="1498"/>
      <c r="Z286" s="1498"/>
      <c r="AA286" s="1498"/>
      <c r="AB286" s="1498"/>
      <c r="AC286" s="1498"/>
      <c r="AD286" s="1498"/>
      <c r="AE286" s="1498"/>
      <c r="AF286" s="1498"/>
      <c r="AG286" s="1498">
        <f>+AG254/$E286</f>
        <v>0</v>
      </c>
      <c r="AH286" s="1498">
        <f>+AH254/$E286</f>
        <v>0</v>
      </c>
      <c r="AI286" s="1498">
        <f>+AI254/$E286</f>
        <v>0</v>
      </c>
      <c r="AJ286" s="1438"/>
    </row>
    <row r="287" spans="2:36" ht="15" hidden="1">
      <c r="B287" s="1589"/>
      <c r="C287" s="1433"/>
      <c r="D287" s="1472">
        <f t="shared" si="181"/>
        <v>2019</v>
      </c>
      <c r="E287" s="1499">
        <f t="shared" si="179"/>
        <v>15</v>
      </c>
      <c r="F287" s="1498"/>
      <c r="G287" s="1498"/>
      <c r="H287" s="1498"/>
      <c r="I287" s="1498"/>
      <c r="J287" s="1498"/>
      <c r="K287" s="1498"/>
      <c r="L287" s="1498"/>
      <c r="M287" s="1498"/>
      <c r="N287" s="1498"/>
      <c r="O287" s="1498"/>
      <c r="P287" s="1498"/>
      <c r="Q287" s="1498"/>
      <c r="R287" s="1498"/>
      <c r="S287" s="1498"/>
      <c r="T287" s="1498"/>
      <c r="U287" s="1498"/>
      <c r="V287" s="1498"/>
      <c r="W287" s="1498"/>
      <c r="X287" s="1498"/>
      <c r="Y287" s="1498"/>
      <c r="Z287" s="1498"/>
      <c r="AA287" s="1498"/>
      <c r="AB287" s="1498"/>
      <c r="AC287" s="1498"/>
      <c r="AD287" s="1498"/>
      <c r="AE287" s="1498"/>
      <c r="AF287" s="1498"/>
      <c r="AG287" s="1498"/>
      <c r="AH287" s="1498">
        <f>+AH255/$E287</f>
        <v>0</v>
      </c>
      <c r="AI287" s="1498">
        <f>+AI255/$E287</f>
        <v>0</v>
      </c>
      <c r="AJ287" s="1438"/>
    </row>
    <row r="288" spans="2:36" ht="15" hidden="1">
      <c r="B288" s="1589"/>
      <c r="C288" s="1433"/>
      <c r="D288" s="1472">
        <f t="shared" si="181"/>
        <v>2020</v>
      </c>
      <c r="E288" s="1499">
        <f t="shared" si="179"/>
        <v>15</v>
      </c>
      <c r="F288" s="1498"/>
      <c r="G288" s="1498"/>
      <c r="H288" s="1498"/>
      <c r="I288" s="1498"/>
      <c r="J288" s="1498"/>
      <c r="K288" s="1498"/>
      <c r="L288" s="1498"/>
      <c r="M288" s="1498"/>
      <c r="N288" s="1498"/>
      <c r="O288" s="1498"/>
      <c r="P288" s="1498"/>
      <c r="Q288" s="1498"/>
      <c r="R288" s="1498"/>
      <c r="S288" s="1498"/>
      <c r="T288" s="1498"/>
      <c r="U288" s="1498"/>
      <c r="V288" s="1498"/>
      <c r="W288" s="1498"/>
      <c r="X288" s="1498"/>
      <c r="Y288" s="1498"/>
      <c r="Z288" s="1498"/>
      <c r="AA288" s="1498"/>
      <c r="AB288" s="1498"/>
      <c r="AC288" s="1498"/>
      <c r="AD288" s="1498"/>
      <c r="AE288" s="1498"/>
      <c r="AF288" s="1498"/>
      <c r="AG288" s="1498"/>
      <c r="AH288" s="1498"/>
      <c r="AI288" s="1498">
        <f>+AI256/$E288</f>
        <v>0</v>
      </c>
      <c r="AJ288" s="1438"/>
    </row>
    <row r="289" spans="2:36" hidden="1">
      <c r="B289" s="1589"/>
      <c r="C289" s="1433"/>
      <c r="D289" s="1491" t="s">
        <v>108</v>
      </c>
      <c r="E289" s="1491"/>
      <c r="F289" s="1500">
        <f t="shared" ref="F289:AI289" si="205">SUM(F259:F288)</f>
        <v>0</v>
      </c>
      <c r="G289" s="1500">
        <f t="shared" si="205"/>
        <v>0</v>
      </c>
      <c r="H289" s="1500">
        <f t="shared" si="205"/>
        <v>0</v>
      </c>
      <c r="I289" s="1500">
        <f t="shared" si="205"/>
        <v>0</v>
      </c>
      <c r="J289" s="1500">
        <f t="shared" si="205"/>
        <v>0</v>
      </c>
      <c r="K289" s="1500">
        <f t="shared" si="205"/>
        <v>0</v>
      </c>
      <c r="L289" s="1500">
        <f t="shared" si="205"/>
        <v>0</v>
      </c>
      <c r="M289" s="1500">
        <f t="shared" si="205"/>
        <v>0</v>
      </c>
      <c r="N289" s="1500">
        <f t="shared" si="205"/>
        <v>0</v>
      </c>
      <c r="O289" s="1500">
        <f t="shared" si="205"/>
        <v>0</v>
      </c>
      <c r="P289" s="1500">
        <f t="shared" si="205"/>
        <v>0</v>
      </c>
      <c r="Q289" s="1500">
        <f t="shared" si="205"/>
        <v>0</v>
      </c>
      <c r="R289" s="1500">
        <f t="shared" si="205"/>
        <v>0</v>
      </c>
      <c r="S289" s="1500">
        <f t="shared" si="205"/>
        <v>0</v>
      </c>
      <c r="T289" s="1500">
        <f t="shared" si="205"/>
        <v>0</v>
      </c>
      <c r="U289" s="1500">
        <f t="shared" si="205"/>
        <v>0</v>
      </c>
      <c r="V289" s="1500">
        <f t="shared" si="205"/>
        <v>11.604167888217527</v>
      </c>
      <c r="W289" s="1500">
        <f t="shared" si="205"/>
        <v>11.604167888217527</v>
      </c>
      <c r="X289" s="1500">
        <f t="shared" si="205"/>
        <v>11.604167888217527</v>
      </c>
      <c r="Y289" s="1500">
        <f t="shared" si="205"/>
        <v>11.604167888217527</v>
      </c>
      <c r="Z289" s="1500">
        <f t="shared" si="205"/>
        <v>11.604167888217527</v>
      </c>
      <c r="AA289" s="1500">
        <f t="shared" si="205"/>
        <v>11.604167888217527</v>
      </c>
      <c r="AB289" s="1500">
        <f t="shared" si="205"/>
        <v>11.604167888217527</v>
      </c>
      <c r="AC289" s="1500">
        <f t="shared" si="205"/>
        <v>11.604167888217527</v>
      </c>
      <c r="AD289" s="1500">
        <f t="shared" si="205"/>
        <v>11.604167888217527</v>
      </c>
      <c r="AE289" s="1500">
        <f t="shared" si="205"/>
        <v>11.604167888217527</v>
      </c>
      <c r="AF289" s="1500">
        <f t="shared" si="205"/>
        <v>11.604167888217527</v>
      </c>
      <c r="AG289" s="1500">
        <f t="shared" si="205"/>
        <v>11.604167888217527</v>
      </c>
      <c r="AH289" s="1500">
        <f t="shared" si="205"/>
        <v>11.604167888217527</v>
      </c>
      <c r="AI289" s="1500">
        <f t="shared" si="205"/>
        <v>11.604167888217527</v>
      </c>
      <c r="AJ289" s="1438"/>
    </row>
    <row r="290" spans="2:36" hidden="1">
      <c r="B290" s="1590"/>
      <c r="C290" s="1462"/>
      <c r="D290" s="1462"/>
      <c r="E290" s="1462"/>
      <c r="F290" s="1462"/>
      <c r="G290" s="1462"/>
      <c r="H290" s="1462"/>
      <c r="I290" s="1462"/>
      <c r="J290" s="1462"/>
      <c r="K290" s="1462"/>
      <c r="L290" s="1462"/>
      <c r="M290" s="1462"/>
      <c r="N290" s="1462"/>
      <c r="O290" s="1462"/>
      <c r="P290" s="1462"/>
      <c r="Q290" s="1462"/>
      <c r="R290" s="1462"/>
      <c r="S290" s="1462"/>
      <c r="T290" s="1462"/>
      <c r="U290" s="1462"/>
      <c r="V290" s="1462"/>
      <c r="W290" s="1462"/>
      <c r="X290" s="1462"/>
      <c r="Y290" s="1462"/>
      <c r="Z290" s="1462"/>
      <c r="AA290" s="1462"/>
      <c r="AB290" s="1462"/>
      <c r="AC290" s="1462"/>
      <c r="AD290" s="1462"/>
      <c r="AE290" s="1462"/>
      <c r="AF290" s="1462"/>
      <c r="AG290" s="1462"/>
      <c r="AH290" s="1462"/>
      <c r="AI290" s="1462"/>
      <c r="AJ290" s="1464"/>
    </row>
    <row r="291" spans="2:36" hidden="1"/>
    <row r="292" spans="2:36" hidden="1"/>
    <row r="293" spans="2:36" ht="15" hidden="1">
      <c r="B293" s="1587" t="s">
        <v>50</v>
      </c>
    </row>
    <row r="294" spans="2:36">
      <c r="B294" s="1591"/>
      <c r="C294" s="1426"/>
      <c r="D294" s="1426" t="s">
        <v>652</v>
      </c>
      <c r="E294" s="1430"/>
      <c r="F294" s="1465">
        <v>1991</v>
      </c>
      <c r="G294" s="1466">
        <f t="shared" ref="G294:AI294" si="206">+F294+1</f>
        <v>1992</v>
      </c>
      <c r="H294" s="1466">
        <f t="shared" si="206"/>
        <v>1993</v>
      </c>
      <c r="I294" s="1466">
        <f t="shared" si="206"/>
        <v>1994</v>
      </c>
      <c r="J294" s="1466">
        <f t="shared" si="206"/>
        <v>1995</v>
      </c>
      <c r="K294" s="1466">
        <f t="shared" si="206"/>
        <v>1996</v>
      </c>
      <c r="L294" s="1466">
        <f t="shared" si="206"/>
        <v>1997</v>
      </c>
      <c r="M294" s="1466">
        <f t="shared" si="206"/>
        <v>1998</v>
      </c>
      <c r="N294" s="1466">
        <f t="shared" si="206"/>
        <v>1999</v>
      </c>
      <c r="O294" s="1466">
        <f t="shared" si="206"/>
        <v>2000</v>
      </c>
      <c r="P294" s="1466">
        <f t="shared" si="206"/>
        <v>2001</v>
      </c>
      <c r="Q294" s="1466">
        <f t="shared" si="206"/>
        <v>2002</v>
      </c>
      <c r="R294" s="1466">
        <f t="shared" si="206"/>
        <v>2003</v>
      </c>
      <c r="S294" s="1467">
        <f t="shared" si="206"/>
        <v>2004</v>
      </c>
      <c r="T294" s="1467">
        <f t="shared" si="206"/>
        <v>2005</v>
      </c>
      <c r="U294" s="1467">
        <f t="shared" si="206"/>
        <v>2006</v>
      </c>
      <c r="V294" s="1467">
        <f t="shared" si="206"/>
        <v>2007</v>
      </c>
      <c r="W294" s="1467">
        <f t="shared" si="206"/>
        <v>2008</v>
      </c>
      <c r="X294" s="1467">
        <f t="shared" si="206"/>
        <v>2009</v>
      </c>
      <c r="Y294" s="1467">
        <f t="shared" si="206"/>
        <v>2010</v>
      </c>
      <c r="Z294" s="1467">
        <f t="shared" si="206"/>
        <v>2011</v>
      </c>
      <c r="AA294" s="1467">
        <f t="shared" si="206"/>
        <v>2012</v>
      </c>
      <c r="AB294" s="1467">
        <f t="shared" si="206"/>
        <v>2013</v>
      </c>
      <c r="AC294" s="1467">
        <f t="shared" si="206"/>
        <v>2014</v>
      </c>
      <c r="AD294" s="1467">
        <f t="shared" si="206"/>
        <v>2015</v>
      </c>
      <c r="AE294" s="1467">
        <f t="shared" si="206"/>
        <v>2016</v>
      </c>
      <c r="AF294" s="1467">
        <f t="shared" si="206"/>
        <v>2017</v>
      </c>
      <c r="AG294" s="1467">
        <f t="shared" si="206"/>
        <v>2018</v>
      </c>
      <c r="AH294" s="1467">
        <f t="shared" si="206"/>
        <v>2019</v>
      </c>
      <c r="AI294" s="1467">
        <f t="shared" si="206"/>
        <v>2020</v>
      </c>
      <c r="AJ294" s="1432"/>
    </row>
    <row r="295" spans="2:36">
      <c r="B295" s="1589"/>
      <c r="C295" s="1433"/>
      <c r="D295" s="1433"/>
      <c r="E295" s="1433"/>
      <c r="F295" s="1440" t="s">
        <v>258</v>
      </c>
      <c r="G295" s="1441"/>
      <c r="H295" s="1441"/>
      <c r="I295" s="1441"/>
      <c r="J295" s="1441"/>
      <c r="K295" s="1441"/>
      <c r="L295" s="1441"/>
      <c r="M295" s="1441"/>
      <c r="N295" s="1441"/>
      <c r="O295" s="1441"/>
      <c r="P295" s="1441"/>
      <c r="Q295" s="1441"/>
      <c r="R295" s="1442"/>
      <c r="S295" s="1468" t="s">
        <v>452</v>
      </c>
      <c r="T295" s="1469"/>
      <c r="U295" s="1469"/>
      <c r="V295" s="1469"/>
      <c r="W295" s="1469"/>
      <c r="X295" s="1469"/>
      <c r="Y295" s="1469"/>
      <c r="Z295" s="1469"/>
      <c r="AA295" s="1469"/>
      <c r="AB295" s="1469"/>
      <c r="AC295" s="1469"/>
      <c r="AD295" s="1469"/>
      <c r="AE295" s="1469"/>
      <c r="AF295" s="1469"/>
      <c r="AG295" s="1469"/>
      <c r="AH295" s="1469"/>
      <c r="AI295" s="1469"/>
      <c r="AJ295" s="1438"/>
    </row>
    <row r="296" spans="2:36" ht="15">
      <c r="B296" s="1592"/>
      <c r="C296" s="1127"/>
      <c r="D296" s="269" t="s">
        <v>51</v>
      </c>
      <c r="E296" s="1505"/>
      <c r="F296" s="1505">
        <f t="shared" ref="F296:R296" si="207">+F302</f>
        <v>177.517</v>
      </c>
      <c r="G296" s="1505">
        <f t="shared" si="207"/>
        <v>177.517</v>
      </c>
      <c r="H296" s="1505">
        <f t="shared" si="207"/>
        <v>177.517</v>
      </c>
      <c r="I296" s="1505">
        <f t="shared" si="207"/>
        <v>177.517</v>
      </c>
      <c r="J296" s="1505">
        <f t="shared" si="207"/>
        <v>177.517</v>
      </c>
      <c r="K296" s="1505">
        <f t="shared" si="207"/>
        <v>177.517</v>
      </c>
      <c r="L296" s="1505">
        <f t="shared" si="207"/>
        <v>177.517</v>
      </c>
      <c r="M296" s="1505">
        <f t="shared" si="207"/>
        <v>177.517</v>
      </c>
      <c r="N296" s="1505">
        <f t="shared" si="207"/>
        <v>177.517</v>
      </c>
      <c r="O296" s="1505">
        <f t="shared" si="207"/>
        <v>177.517</v>
      </c>
      <c r="P296" s="1505">
        <f t="shared" si="207"/>
        <v>177.517</v>
      </c>
      <c r="Q296" s="1505">
        <f t="shared" si="207"/>
        <v>177.517</v>
      </c>
      <c r="R296" s="1505">
        <f t="shared" si="207"/>
        <v>177.517</v>
      </c>
      <c r="S296" s="1505">
        <f>+R296</f>
        <v>177.517</v>
      </c>
      <c r="T296" s="1505">
        <f>+S296</f>
        <v>177.517</v>
      </c>
      <c r="U296" s="1505">
        <f>+T296</f>
        <v>177.517</v>
      </c>
      <c r="V296" s="1505">
        <v>177.517</v>
      </c>
      <c r="W296" s="1505">
        <v>177.517</v>
      </c>
      <c r="X296" s="1505">
        <v>177.517</v>
      </c>
      <c r="Y296" s="1505">
        <v>177.517</v>
      </c>
      <c r="Z296" s="1505">
        <v>177.517</v>
      </c>
      <c r="AA296" s="1505">
        <v>177.517</v>
      </c>
      <c r="AB296" s="1505">
        <v>177.517</v>
      </c>
      <c r="AC296" s="1505">
        <v>177.517</v>
      </c>
      <c r="AD296" s="1505">
        <v>177.517</v>
      </c>
      <c r="AE296" s="1505">
        <v>177.517</v>
      </c>
      <c r="AF296" s="1505">
        <v>177.517</v>
      </c>
      <c r="AG296" s="1505">
        <v>177.517</v>
      </c>
      <c r="AH296" s="1505">
        <v>177.517</v>
      </c>
      <c r="AI296" s="1505">
        <v>177.517</v>
      </c>
      <c r="AJ296" s="1506"/>
    </row>
    <row r="297" spans="2:36">
      <c r="B297" s="1589"/>
      <c r="C297" s="269"/>
      <c r="D297" s="269" t="s">
        <v>902</v>
      </c>
      <c r="E297" s="1505"/>
      <c r="F297" s="1505"/>
      <c r="G297" s="1507">
        <f t="shared" ref="G297:AI297" si="208">+G296/F296-1</f>
        <v>0</v>
      </c>
      <c r="H297" s="1507">
        <f t="shared" si="208"/>
        <v>0</v>
      </c>
      <c r="I297" s="1507">
        <f t="shared" si="208"/>
        <v>0</v>
      </c>
      <c r="J297" s="1507">
        <f t="shared" si="208"/>
        <v>0</v>
      </c>
      <c r="K297" s="1507">
        <f t="shared" si="208"/>
        <v>0</v>
      </c>
      <c r="L297" s="1507">
        <f t="shared" si="208"/>
        <v>0</v>
      </c>
      <c r="M297" s="1507">
        <f t="shared" si="208"/>
        <v>0</v>
      </c>
      <c r="N297" s="1507">
        <f t="shared" si="208"/>
        <v>0</v>
      </c>
      <c r="O297" s="1507">
        <f t="shared" si="208"/>
        <v>0</v>
      </c>
      <c r="P297" s="1507">
        <f t="shared" si="208"/>
        <v>0</v>
      </c>
      <c r="Q297" s="1507">
        <f t="shared" si="208"/>
        <v>0</v>
      </c>
      <c r="R297" s="1507">
        <f t="shared" si="208"/>
        <v>0</v>
      </c>
      <c r="S297" s="1507">
        <f t="shared" si="208"/>
        <v>0</v>
      </c>
      <c r="T297" s="1507">
        <f t="shared" si="208"/>
        <v>0</v>
      </c>
      <c r="U297" s="1507">
        <f t="shared" si="208"/>
        <v>0</v>
      </c>
      <c r="V297" s="1507">
        <f t="shared" si="208"/>
        <v>0</v>
      </c>
      <c r="W297" s="1507">
        <f t="shared" si="208"/>
        <v>0</v>
      </c>
      <c r="X297" s="1507">
        <f t="shared" si="208"/>
        <v>0</v>
      </c>
      <c r="Y297" s="1507">
        <f t="shared" si="208"/>
        <v>0</v>
      </c>
      <c r="Z297" s="1507">
        <f t="shared" si="208"/>
        <v>0</v>
      </c>
      <c r="AA297" s="1507">
        <f t="shared" si="208"/>
        <v>0</v>
      </c>
      <c r="AB297" s="1507">
        <f t="shared" si="208"/>
        <v>0</v>
      </c>
      <c r="AC297" s="1507">
        <f t="shared" si="208"/>
        <v>0</v>
      </c>
      <c r="AD297" s="1507">
        <f t="shared" si="208"/>
        <v>0</v>
      </c>
      <c r="AE297" s="1507">
        <f t="shared" si="208"/>
        <v>0</v>
      </c>
      <c r="AF297" s="1507">
        <f t="shared" si="208"/>
        <v>0</v>
      </c>
      <c r="AG297" s="1507">
        <f t="shared" si="208"/>
        <v>0</v>
      </c>
      <c r="AH297" s="1507">
        <f t="shared" si="208"/>
        <v>0</v>
      </c>
      <c r="AI297" s="1507">
        <f t="shared" si="208"/>
        <v>0</v>
      </c>
      <c r="AJ297" s="1438"/>
    </row>
    <row r="298" spans="2:36">
      <c r="B298" s="1590"/>
      <c r="C298" s="1462"/>
      <c r="D298" s="1462"/>
      <c r="E298" s="1462"/>
      <c r="F298" s="1462"/>
      <c r="G298" s="1462"/>
      <c r="H298" s="1462"/>
      <c r="I298" s="1462"/>
      <c r="J298" s="1462"/>
      <c r="K298" s="1462"/>
      <c r="L298" s="1462"/>
      <c r="M298" s="1462"/>
      <c r="N298" s="1462"/>
      <c r="O298" s="1462"/>
      <c r="P298" s="1462"/>
      <c r="Q298" s="1462"/>
      <c r="R298" s="1462"/>
      <c r="S298" s="1462"/>
      <c r="T298" s="1462"/>
      <c r="U298" s="1462"/>
      <c r="V298" s="1462"/>
      <c r="W298" s="1462"/>
      <c r="X298" s="1462"/>
      <c r="Y298" s="1462"/>
      <c r="Z298" s="1462"/>
      <c r="AA298" s="1462"/>
      <c r="AB298" s="1462"/>
      <c r="AC298" s="1462"/>
      <c r="AD298" s="1462"/>
      <c r="AE298" s="1462"/>
      <c r="AF298" s="1462"/>
      <c r="AG298" s="1462"/>
      <c r="AH298" s="1462"/>
      <c r="AI298" s="1462"/>
      <c r="AJ298" s="1464"/>
    </row>
    <row r="300" spans="2:36" ht="15">
      <c r="B300" s="1587" t="s">
        <v>207</v>
      </c>
    </row>
    <row r="301" spans="2:36" ht="15">
      <c r="B301" s="1588"/>
      <c r="C301" s="1426"/>
      <c r="D301" s="1426"/>
      <c r="E301" s="1426"/>
      <c r="F301" s="1426"/>
      <c r="G301" s="1426"/>
      <c r="H301" s="1426"/>
      <c r="I301" s="1426"/>
      <c r="J301" s="1426"/>
      <c r="K301" s="1426"/>
      <c r="L301" s="1426"/>
      <c r="M301" s="1426"/>
      <c r="N301" s="1426"/>
      <c r="O301" s="1426"/>
      <c r="P301" s="1426"/>
      <c r="Q301" s="1426"/>
      <c r="R301" s="1426"/>
      <c r="S301" s="1426"/>
      <c r="T301" s="1426"/>
      <c r="U301" s="1426"/>
      <c r="V301" s="1426"/>
      <c r="W301" s="1426"/>
      <c r="X301" s="1426"/>
      <c r="Y301" s="1426"/>
      <c r="Z301" s="1426"/>
      <c r="AA301" s="1426"/>
      <c r="AB301" s="1426"/>
      <c r="AC301" s="1426"/>
      <c r="AD301" s="1426"/>
      <c r="AE301" s="1426"/>
      <c r="AF301" s="1426"/>
      <c r="AG301" s="1426"/>
      <c r="AH301" s="1426"/>
      <c r="AI301" s="1426"/>
      <c r="AJ301" s="1432"/>
    </row>
    <row r="302" spans="2:36">
      <c r="B302" s="1589"/>
      <c r="C302" s="1433"/>
      <c r="D302" s="1433" t="s">
        <v>577</v>
      </c>
      <c r="E302" s="1505"/>
      <c r="F302" s="1505">
        <v>177.517</v>
      </c>
      <c r="G302" s="1505">
        <v>177.517</v>
      </c>
      <c r="H302" s="1505">
        <v>177.517</v>
      </c>
      <c r="I302" s="1505">
        <v>177.517</v>
      </c>
      <c r="J302" s="1505">
        <v>177.517</v>
      </c>
      <c r="K302" s="1505">
        <v>177.517</v>
      </c>
      <c r="L302" s="1505">
        <v>177.517</v>
      </c>
      <c r="M302" s="1505">
        <v>177.517</v>
      </c>
      <c r="N302" s="1505">
        <v>177.517</v>
      </c>
      <c r="O302" s="1505">
        <v>177.517</v>
      </c>
      <c r="P302" s="1505">
        <v>177.517</v>
      </c>
      <c r="Q302" s="1505">
        <v>177.517</v>
      </c>
      <c r="R302" s="1505">
        <v>177.517</v>
      </c>
      <c r="S302" s="1505">
        <v>182.47499999999999</v>
      </c>
      <c r="T302" s="1593">
        <v>188.15</v>
      </c>
      <c r="U302" s="1594">
        <v>193.10830000000001</v>
      </c>
      <c r="V302" s="1594">
        <v>200.3167</v>
      </c>
      <c r="W302" s="1594">
        <v>208.5917</v>
      </c>
      <c r="X302" s="2455">
        <v>214.7833</v>
      </c>
      <c r="Y302" s="2158">
        <f>+'Names and date input'!D16</f>
        <v>215.76666666666662</v>
      </c>
      <c r="Z302" s="1595">
        <v>216.90543290060697</v>
      </c>
      <c r="AA302" s="1595">
        <v>222.32806872312213</v>
      </c>
      <c r="AB302" s="1595">
        <v>227.88627044120017</v>
      </c>
      <c r="AC302" s="1595">
        <v>233.58342720223015</v>
      </c>
      <c r="AD302" s="1595">
        <v>239.42301288228589</v>
      </c>
      <c r="AE302" s="1595">
        <v>245.408588204343</v>
      </c>
      <c r="AF302" s="1595">
        <v>251.54380290945156</v>
      </c>
      <c r="AG302" s="1595">
        <v>257.83239798218784</v>
      </c>
      <c r="AH302" s="1595">
        <v>264.27820793174254</v>
      </c>
      <c r="AI302" s="1595">
        <v>270.88516313003606</v>
      </c>
      <c r="AJ302" s="1438"/>
    </row>
    <row r="303" spans="2:36">
      <c r="B303" s="1590"/>
      <c r="C303" s="1462"/>
      <c r="D303" s="1462" t="s">
        <v>903</v>
      </c>
      <c r="E303" s="1463"/>
      <c r="F303" s="1463"/>
      <c r="G303" s="1463"/>
      <c r="H303" s="1463"/>
      <c r="I303" s="1463"/>
      <c r="J303" s="1463"/>
      <c r="K303" s="1463"/>
      <c r="L303" s="1463"/>
      <c r="M303" s="1463"/>
      <c r="N303" s="1463"/>
      <c r="O303" s="1463"/>
      <c r="P303" s="1463"/>
      <c r="Q303" s="1463"/>
      <c r="R303" s="1463"/>
      <c r="S303" s="1463"/>
      <c r="T303" s="1596">
        <v>190.5</v>
      </c>
      <c r="U303" s="1597">
        <v>195.75</v>
      </c>
      <c r="V303" s="1597">
        <v>204.9</v>
      </c>
      <c r="W303" s="1597">
        <v>213.05</v>
      </c>
      <c r="X303" s="2456">
        <v>211.4</v>
      </c>
      <c r="Y303" s="2159">
        <f>+'Names and date input'!D17</f>
        <v>0</v>
      </c>
      <c r="Z303" s="1598"/>
      <c r="AA303" s="1598"/>
      <c r="AB303" s="1598"/>
      <c r="AC303" s="1598"/>
      <c r="AD303" s="1598"/>
      <c r="AE303" s="1598"/>
      <c r="AF303" s="1598"/>
      <c r="AG303" s="1598"/>
      <c r="AH303" s="1598"/>
      <c r="AI303" s="1598"/>
      <c r="AJ303" s="1464"/>
    </row>
    <row r="307" spans="2:46" ht="15.75" thickBot="1">
      <c r="B307" s="1587" t="s">
        <v>875</v>
      </c>
      <c r="AM307" s="1433"/>
      <c r="AN307" s="1433"/>
      <c r="AO307" s="1433"/>
      <c r="AP307" s="1433"/>
      <c r="AQ307" s="1433"/>
      <c r="AR307" s="1433"/>
      <c r="AS307" s="1433"/>
      <c r="AT307" s="1433"/>
    </row>
    <row r="308" spans="2:46">
      <c r="B308" s="1599"/>
      <c r="C308" s="1600"/>
      <c r="D308" s="1600"/>
      <c r="E308" s="1600"/>
      <c r="F308" s="1601">
        <v>1991</v>
      </c>
      <c r="G308" s="1602">
        <f t="shared" ref="G308:U308" si="209">+F308+1</f>
        <v>1992</v>
      </c>
      <c r="H308" s="1602">
        <f t="shared" si="209"/>
        <v>1993</v>
      </c>
      <c r="I308" s="1602">
        <f t="shared" si="209"/>
        <v>1994</v>
      </c>
      <c r="J308" s="1602">
        <f t="shared" si="209"/>
        <v>1995</v>
      </c>
      <c r="K308" s="1602">
        <f t="shared" si="209"/>
        <v>1996</v>
      </c>
      <c r="L308" s="1602">
        <f t="shared" si="209"/>
        <v>1997</v>
      </c>
      <c r="M308" s="1602">
        <f t="shared" si="209"/>
        <v>1998</v>
      </c>
      <c r="N308" s="1602">
        <f t="shared" si="209"/>
        <v>1999</v>
      </c>
      <c r="O308" s="1602">
        <f t="shared" si="209"/>
        <v>2000</v>
      </c>
      <c r="P308" s="1602">
        <f t="shared" si="209"/>
        <v>2001</v>
      </c>
      <c r="Q308" s="1602">
        <f t="shared" si="209"/>
        <v>2002</v>
      </c>
      <c r="R308" s="1602">
        <f t="shared" si="209"/>
        <v>2003</v>
      </c>
      <c r="S308" s="1602">
        <f t="shared" si="209"/>
        <v>2004</v>
      </c>
      <c r="T308" s="1602">
        <f t="shared" si="209"/>
        <v>2005</v>
      </c>
      <c r="U308" s="1602">
        <f t="shared" si="209"/>
        <v>2006</v>
      </c>
      <c r="V308" s="1602">
        <v>2007</v>
      </c>
      <c r="W308" s="1602">
        <v>2008</v>
      </c>
      <c r="X308" s="1602">
        <v>2009</v>
      </c>
      <c r="Y308" s="1602">
        <v>2010</v>
      </c>
      <c r="Z308" s="1603"/>
      <c r="AA308" s="1603"/>
      <c r="AB308" s="1603"/>
      <c r="AC308" s="1603"/>
      <c r="AD308" s="1603"/>
      <c r="AE308" s="1603"/>
      <c r="AF308" s="1603"/>
      <c r="AG308" s="1603"/>
      <c r="AH308" s="1603"/>
      <c r="AI308" s="1604"/>
      <c r="AM308" s="266"/>
      <c r="AN308" s="1433"/>
      <c r="AO308" s="1433"/>
      <c r="AP308" s="1433"/>
      <c r="AQ308" s="1433"/>
      <c r="AR308" s="1433"/>
      <c r="AS308" s="266"/>
      <c r="AT308" s="1433"/>
    </row>
    <row r="309" spans="2:46" ht="15">
      <c r="B309" s="1605">
        <f>VLOOKUP('Names and date input'!D20,'6 Working data'!B3:C17,1)</f>
        <v>1</v>
      </c>
      <c r="C309" s="1606" t="str">
        <f>VLOOKUP('Names and date input'!D20,'6 Working data'!B3:C17,2)</f>
        <v>CN West</v>
      </c>
      <c r="D309" s="1433"/>
      <c r="E309" s="1449"/>
      <c r="F309" s="1607">
        <f t="shared" ref="F309:S309" si="210">+G309-1</f>
        <v>5</v>
      </c>
      <c r="G309" s="1607">
        <f t="shared" si="210"/>
        <v>6</v>
      </c>
      <c r="H309" s="1607">
        <f t="shared" si="210"/>
        <v>7</v>
      </c>
      <c r="I309" s="1607">
        <f t="shared" si="210"/>
        <v>8</v>
      </c>
      <c r="J309" s="1607">
        <f t="shared" si="210"/>
        <v>9</v>
      </c>
      <c r="K309" s="1607">
        <f t="shared" si="210"/>
        <v>10</v>
      </c>
      <c r="L309" s="1607">
        <f t="shared" si="210"/>
        <v>11</v>
      </c>
      <c r="M309" s="1607">
        <f t="shared" si="210"/>
        <v>12</v>
      </c>
      <c r="N309" s="1607">
        <f t="shared" si="210"/>
        <v>13</v>
      </c>
      <c r="O309" s="1607">
        <f t="shared" si="210"/>
        <v>14</v>
      </c>
      <c r="P309" s="1607">
        <f t="shared" si="210"/>
        <v>15</v>
      </c>
      <c r="Q309" s="1607">
        <f t="shared" si="210"/>
        <v>16</v>
      </c>
      <c r="R309" s="1607">
        <f t="shared" si="210"/>
        <v>17</v>
      </c>
      <c r="S309" s="1607">
        <f t="shared" si="210"/>
        <v>18</v>
      </c>
      <c r="T309" s="1607">
        <v>19</v>
      </c>
      <c r="U309" s="1607">
        <v>20</v>
      </c>
      <c r="V309" s="1607">
        <v>21</v>
      </c>
      <c r="W309" s="1607">
        <v>22</v>
      </c>
      <c r="X309" s="1607">
        <v>23</v>
      </c>
      <c r="Y309" s="1607">
        <v>24</v>
      </c>
      <c r="Z309" s="1608"/>
      <c r="AA309" s="1608"/>
      <c r="AB309" s="1608"/>
      <c r="AC309" s="1608"/>
      <c r="AD309" s="1608"/>
      <c r="AE309" s="1608"/>
      <c r="AF309" s="1608"/>
      <c r="AG309" s="1608"/>
      <c r="AH309" s="1608"/>
      <c r="AI309" s="1609"/>
      <c r="AM309" s="266"/>
      <c r="AN309" s="1433"/>
      <c r="AO309" s="1433"/>
      <c r="AP309" s="1433"/>
      <c r="AQ309" s="1433"/>
      <c r="AR309" s="1433"/>
      <c r="AS309" s="266"/>
      <c r="AT309" s="1433"/>
    </row>
    <row r="310" spans="2:46" ht="15">
      <c r="B310" s="1610"/>
      <c r="C310" s="1611"/>
      <c r="D310" s="1433" t="s">
        <v>71</v>
      </c>
      <c r="E310" s="1505"/>
      <c r="F310" s="1505">
        <f>VLOOKUP($B$309,'6 Working data'!$B$3:$U$17,F$309)</f>
        <v>21.350105682951142</v>
      </c>
      <c r="G310" s="1505">
        <f>VLOOKUP($B$309,'6 Working data'!$B$3:$U$17,G$309)</f>
        <v>75.116602193419723</v>
      </c>
      <c r="H310" s="1505">
        <f>VLOOKUP($B$309,'6 Working data'!$B$3:$U$17,H$309)</f>
        <v>75.563724825523408</v>
      </c>
      <c r="I310" s="1505">
        <f>VLOOKUP($B$309,'6 Working data'!$B$3:$U$17,I$309)</f>
        <v>77.57577666999002</v>
      </c>
      <c r="J310" s="1505">
        <f>VLOOKUP($B$309,'6 Working data'!$B$3:$U$17,J$309)</f>
        <v>87.859597208374851</v>
      </c>
      <c r="K310" s="1505">
        <f>VLOOKUP($B$309,'6 Working data'!$B$3:$U$17,K$309)</f>
        <v>78.022899302093691</v>
      </c>
      <c r="L310" s="1505">
        <f>VLOOKUP($B$309,'6 Working data'!$B$3:$U$17,L$309)</f>
        <v>90.095210368893291</v>
      </c>
      <c r="M310" s="1505">
        <f>VLOOKUP($B$309,'6 Working data'!$B$3:$U$17,M$309)</f>
        <v>76.793312063808557</v>
      </c>
      <c r="N310" s="1505">
        <f>VLOOKUP($B$309,'6 Working data'!$B$3:$U$17,N$309)</f>
        <v>81.301358709480439</v>
      </c>
      <c r="O310" s="1505">
        <f>VLOOKUP($B$309,'6 Working data'!$B$3:$U$17,O$309)</f>
        <v>72.8</v>
      </c>
      <c r="P310" s="1505">
        <f>VLOOKUP($B$309,'6 Working data'!$B$3:$U$17,P$309)</f>
        <v>73.8</v>
      </c>
      <c r="Q310" s="1505">
        <f>VLOOKUP($B$309,'6 Working data'!$B$3:$U$17,Q$309)</f>
        <v>89.2</v>
      </c>
      <c r="R310" s="1505">
        <f>VLOOKUP($B$309,'6 Working data'!$B$3:$U$17,R$309)</f>
        <v>83.3</v>
      </c>
      <c r="S310" s="1505">
        <f>VLOOKUP($B$309,'6 Working data'!$B$3:$U$17,S$309)</f>
        <v>97.672047129743802</v>
      </c>
      <c r="T310" s="1505">
        <f>VLOOKUP($B$309,'6 Working data'!$B$3:$U$17,T$309)</f>
        <v>82.250007462614107</v>
      </c>
      <c r="U310" s="1505">
        <f>VLOOKUP($B$309,'6 Working data'!$B$3:$U$17,U$309)</f>
        <v>126.4</v>
      </c>
      <c r="V310" s="1505">
        <f>VLOOKUP($B$309,'6 Working data'!$B$3:$V$17,V$309)</f>
        <v>119.8</v>
      </c>
      <c r="W310" s="1505">
        <f>VLOOKUP($B$309,'6 Working data'!$B$3:$Y$17,W$309)</f>
        <v>124.9</v>
      </c>
      <c r="X310" s="1505">
        <f>VLOOKUP($B$309,'6 Working data'!$B$3:$Y$17,X$309)</f>
        <v>137.0325999844805</v>
      </c>
      <c r="Y310" s="1505">
        <f>VLOOKUP($B$309,'6 Working data'!$B$3:$Y$17,Y$309)</f>
        <v>146.65555724412812</v>
      </c>
      <c r="Z310" s="1505"/>
      <c r="AA310" s="1505"/>
      <c r="AB310" s="1505"/>
      <c r="AC310" s="1505"/>
      <c r="AD310" s="1505"/>
      <c r="AE310" s="1505"/>
      <c r="AF310" s="1505"/>
      <c r="AG310" s="1505"/>
      <c r="AH310" s="1505"/>
      <c r="AI310" s="1612"/>
      <c r="AJ310" s="1613"/>
      <c r="AK310" s="1613"/>
      <c r="AL310" s="1613"/>
      <c r="AM310" s="397"/>
      <c r="AN310" s="1433"/>
      <c r="AO310" s="1433"/>
      <c r="AP310" s="1433"/>
      <c r="AQ310" s="1433"/>
      <c r="AR310" s="1433"/>
      <c r="AS310" s="266"/>
      <c r="AT310" s="1433"/>
    </row>
    <row r="311" spans="2:46" ht="15">
      <c r="B311" s="1610"/>
      <c r="C311" s="1611"/>
      <c r="D311" s="1433" t="s">
        <v>591</v>
      </c>
      <c r="E311" s="1505">
        <f>VLOOKUP($B$309,'6 Working data'!$B$20:$U$34,4)</f>
        <v>15</v>
      </c>
      <c r="F311" s="1505"/>
      <c r="G311" s="1505"/>
      <c r="H311" s="1505"/>
      <c r="I311" s="1505"/>
      <c r="J311" s="1505"/>
      <c r="K311" s="1505"/>
      <c r="L311" s="1505"/>
      <c r="M311" s="1505"/>
      <c r="N311" s="1505"/>
      <c r="O311" s="1505"/>
      <c r="P311" s="1505"/>
      <c r="Q311" s="1505"/>
      <c r="R311" s="1505"/>
      <c r="S311" s="1505"/>
      <c r="T311" s="1505"/>
      <c r="U311" s="1505"/>
      <c r="V311" s="1505"/>
      <c r="W311" s="1505"/>
      <c r="X311" s="1505"/>
      <c r="Y311" s="1505"/>
      <c r="Z311" s="1505"/>
      <c r="AA311" s="1505"/>
      <c r="AB311" s="1505"/>
      <c r="AC311" s="1505"/>
      <c r="AD311" s="1505"/>
      <c r="AE311" s="1505"/>
      <c r="AF311" s="1505"/>
      <c r="AG311" s="1505"/>
      <c r="AH311" s="1505"/>
      <c r="AI311" s="1612"/>
      <c r="AJ311" s="1613"/>
      <c r="AK311" s="1613"/>
      <c r="AL311" s="1613"/>
      <c r="AM311" s="397"/>
      <c r="AN311" s="1433"/>
      <c r="AO311" s="1433"/>
      <c r="AP311" s="1433"/>
      <c r="AQ311" s="1433"/>
      <c r="AR311" s="1433"/>
      <c r="AS311" s="266"/>
      <c r="AT311" s="1433"/>
    </row>
    <row r="312" spans="2:46" ht="15">
      <c r="B312" s="1610"/>
      <c r="C312" s="1611"/>
      <c r="D312" s="1433" t="s">
        <v>246</v>
      </c>
      <c r="E312" s="1505"/>
      <c r="F312" s="1505">
        <f>VLOOKUP($B$309,'6 Working data'!$B$20:$U$34,5)</f>
        <v>788.1</v>
      </c>
      <c r="G312" s="1505"/>
      <c r="H312" s="1505"/>
      <c r="I312" s="1505"/>
      <c r="J312" s="1505"/>
      <c r="K312" s="1505"/>
      <c r="L312" s="1505"/>
      <c r="M312" s="1505"/>
      <c r="N312" s="1505"/>
      <c r="O312" s="1505"/>
      <c r="P312" s="1505"/>
      <c r="Q312" s="1505"/>
      <c r="R312" s="1505"/>
      <c r="S312" s="1505"/>
      <c r="T312" s="1505"/>
      <c r="U312" s="1505"/>
      <c r="V312" s="1505"/>
      <c r="W312" s="1505"/>
      <c r="X312" s="1505"/>
      <c r="Y312" s="1505"/>
      <c r="Z312" s="1505"/>
      <c r="AA312" s="1505"/>
      <c r="AB312" s="1505"/>
      <c r="AC312" s="1505"/>
      <c r="AD312" s="1505"/>
      <c r="AE312" s="1505"/>
      <c r="AF312" s="1505"/>
      <c r="AG312" s="1505"/>
      <c r="AH312" s="1505"/>
      <c r="AI312" s="1612"/>
      <c r="AJ312" s="1613"/>
      <c r="AK312" s="1613"/>
      <c r="AL312" s="1613"/>
      <c r="AM312" s="397"/>
      <c r="AN312" s="1433"/>
      <c r="AO312" s="1433"/>
      <c r="AP312" s="1433"/>
      <c r="AQ312" s="1433"/>
      <c r="AR312" s="1433"/>
      <c r="AS312" s="266"/>
      <c r="AT312" s="1433"/>
    </row>
    <row r="313" spans="2:46" ht="15">
      <c r="B313" s="1610"/>
      <c r="C313" s="1611"/>
      <c r="D313" s="1433" t="s">
        <v>247</v>
      </c>
      <c r="E313" s="1505">
        <f>VLOOKUP($B$309,'6 Working data'!$B$20:$U$34,6)</f>
        <v>3.5</v>
      </c>
      <c r="F313" s="1505"/>
      <c r="G313" s="1505"/>
      <c r="H313" s="1505"/>
      <c r="I313" s="1505"/>
      <c r="J313" s="1505"/>
      <c r="K313" s="1505"/>
      <c r="L313" s="1505"/>
      <c r="M313" s="1505"/>
      <c r="N313" s="1505"/>
      <c r="O313" s="1505"/>
      <c r="P313" s="1505"/>
      <c r="Q313" s="1505"/>
      <c r="R313" s="1505"/>
      <c r="S313" s="1505"/>
      <c r="T313" s="1505"/>
      <c r="U313" s="1505"/>
      <c r="V313" s="1505"/>
      <c r="W313" s="1505"/>
      <c r="X313" s="1505"/>
      <c r="Y313" s="1505"/>
      <c r="Z313" s="1505"/>
      <c r="AA313" s="1505"/>
      <c r="AB313" s="1505"/>
      <c r="AC313" s="1505"/>
      <c r="AD313" s="1505"/>
      <c r="AE313" s="1505"/>
      <c r="AF313" s="1505"/>
      <c r="AG313" s="1505"/>
      <c r="AH313" s="1505"/>
      <c r="AI313" s="1612"/>
      <c r="AJ313" s="1613"/>
      <c r="AK313" s="1613"/>
      <c r="AL313" s="1613"/>
      <c r="AM313" s="397"/>
      <c r="AN313" s="1433"/>
      <c r="AO313" s="1433"/>
      <c r="AP313" s="1433"/>
      <c r="AQ313" s="1433"/>
      <c r="AR313" s="1433"/>
      <c r="AS313" s="266"/>
      <c r="AT313" s="1433"/>
    </row>
    <row r="314" spans="2:46" ht="15">
      <c r="B314" s="1610"/>
      <c r="C314" s="1611"/>
      <c r="D314" s="1433" t="s">
        <v>841</v>
      </c>
      <c r="E314" s="1505">
        <f>VLOOKUP($B$309,'6 Working data'!$B$20:$U$34,7)</f>
        <v>33.299999999999997</v>
      </c>
      <c r="F314" s="1505"/>
      <c r="G314" s="1505"/>
      <c r="H314" s="1505"/>
      <c r="I314" s="1505"/>
      <c r="J314" s="1505"/>
      <c r="K314" s="1505"/>
      <c r="L314" s="1505"/>
      <c r="M314" s="1505"/>
      <c r="N314" s="1505"/>
      <c r="O314" s="1505"/>
      <c r="P314" s="1505"/>
      <c r="Q314" s="1505"/>
      <c r="R314" s="1505"/>
      <c r="S314" s="1505"/>
      <c r="T314" s="1505"/>
      <c r="U314" s="1505"/>
      <c r="V314" s="1505"/>
      <c r="W314" s="1505"/>
      <c r="X314" s="1505"/>
      <c r="Y314" s="1505"/>
      <c r="Z314" s="1505"/>
      <c r="AA314" s="1505"/>
      <c r="AB314" s="1505"/>
      <c r="AC314" s="1505"/>
      <c r="AD314" s="1505"/>
      <c r="AE314" s="1505"/>
      <c r="AF314" s="1505"/>
      <c r="AG314" s="1505"/>
      <c r="AH314" s="1505"/>
      <c r="AI314" s="1612"/>
      <c r="AJ314" s="1613"/>
      <c r="AK314" s="1613"/>
      <c r="AL314" s="1613"/>
      <c r="AM314" s="397"/>
      <c r="AN314" s="1433"/>
      <c r="AO314" s="1433"/>
      <c r="AP314" s="1433"/>
      <c r="AQ314" s="1433"/>
      <c r="AR314" s="1433"/>
      <c r="AS314" s="266"/>
      <c r="AT314" s="1433"/>
    </row>
    <row r="315" spans="2:46" ht="15">
      <c r="B315" s="1610"/>
      <c r="C315" s="1611"/>
      <c r="D315" s="1433" t="s">
        <v>871</v>
      </c>
      <c r="E315" s="1505"/>
      <c r="F315" s="1505"/>
      <c r="G315" s="1505"/>
      <c r="H315" s="1505"/>
      <c r="I315" s="1505"/>
      <c r="J315" s="1505"/>
      <c r="K315" s="1505"/>
      <c r="L315" s="1505"/>
      <c r="M315" s="1505"/>
      <c r="N315" s="1505"/>
      <c r="O315" s="1505"/>
      <c r="P315" s="1505"/>
      <c r="Q315" s="1505"/>
      <c r="R315" s="1505"/>
      <c r="S315" s="1505"/>
      <c r="T315" s="1505">
        <f>VLOOKUP($B$309,'6 Working data'!$B$20:$U$34,8)</f>
        <v>-17.170355515246428</v>
      </c>
      <c r="U315" s="1505"/>
      <c r="V315" s="1505"/>
      <c r="W315" s="1505"/>
      <c r="X315" s="1505"/>
      <c r="Y315" s="1505"/>
      <c r="Z315" s="1505"/>
      <c r="AA315" s="1505"/>
      <c r="AB315" s="1505"/>
      <c r="AC315" s="1505"/>
      <c r="AD315" s="1505"/>
      <c r="AE315" s="1505"/>
      <c r="AF315" s="1505"/>
      <c r="AG315" s="1505"/>
      <c r="AH315" s="1505"/>
      <c r="AI315" s="1612"/>
      <c r="AJ315" s="1613"/>
      <c r="AK315" s="1613"/>
      <c r="AL315" s="1613"/>
      <c r="AM315" s="397"/>
      <c r="AN315" s="1433"/>
      <c r="AO315" s="1433"/>
      <c r="AP315" s="1433"/>
      <c r="AQ315" s="1433"/>
      <c r="AR315" s="1433"/>
      <c r="AS315" s="266"/>
      <c r="AT315" s="1433"/>
    </row>
    <row r="316" spans="2:46" ht="15">
      <c r="B316" s="1610"/>
      <c r="C316" s="1611"/>
      <c r="D316" s="1433" t="s">
        <v>1129</v>
      </c>
      <c r="E316" s="1505"/>
      <c r="F316" s="1505"/>
      <c r="G316" s="1505"/>
      <c r="H316" s="1505"/>
      <c r="I316" s="1505"/>
      <c r="J316" s="1505"/>
      <c r="K316" s="1505"/>
      <c r="L316" s="1505"/>
      <c r="M316" s="1505"/>
      <c r="N316" s="1505"/>
      <c r="O316" s="1505"/>
      <c r="P316" s="1505"/>
      <c r="Q316" s="1505"/>
      <c r="R316" s="1505"/>
      <c r="S316" s="1505"/>
      <c r="T316" s="1614"/>
      <c r="U316" s="1505">
        <f>VLOOKUP($B$309,'6 Working data'!$B$20:$U$34,11)</f>
        <v>2.4</v>
      </c>
      <c r="V316" s="1505">
        <f>VLOOKUP($B$309,'6 Working data'!$B$20:$U$34,12)</f>
        <v>2.4</v>
      </c>
      <c r="W316" s="1505">
        <f>VLOOKUP($B$309,'6 Working data'!$B$20:$U$34,13)</f>
        <v>2.4</v>
      </c>
      <c r="X316" s="1505">
        <f>VLOOKUP($B$309,'6 Working data'!$B$20:$U$34,14)</f>
        <v>2.4</v>
      </c>
      <c r="Y316" s="1505">
        <f>VLOOKUP($B$309,'6 Working data'!$B$20:$U$34,15)</f>
        <v>2.4</v>
      </c>
      <c r="Z316" s="1614"/>
      <c r="AA316" s="1614"/>
      <c r="AB316" s="1614"/>
      <c r="AC316" s="1614"/>
      <c r="AD316" s="1614"/>
      <c r="AE316" s="1614"/>
      <c r="AF316" s="1614"/>
      <c r="AG316" s="1614"/>
      <c r="AH316" s="1614"/>
      <c r="AI316" s="1615"/>
      <c r="AJ316" s="1613"/>
      <c r="AK316" s="1613"/>
      <c r="AL316" s="1613"/>
      <c r="AM316" s="397"/>
      <c r="AN316" s="1433"/>
      <c r="AO316" s="1433"/>
      <c r="AP316" s="1433"/>
      <c r="AQ316" s="1433"/>
      <c r="AR316" s="1433"/>
      <c r="AS316" s="266"/>
      <c r="AT316" s="1433"/>
    </row>
    <row r="317" spans="2:46" ht="15.75" thickBot="1">
      <c r="B317" s="1616"/>
      <c r="C317" s="1617"/>
      <c r="D317" s="1617"/>
      <c r="E317" s="1618"/>
      <c r="F317" s="1618"/>
      <c r="G317" s="1618"/>
      <c r="H317" s="1618"/>
      <c r="I317" s="1618"/>
      <c r="J317" s="1618"/>
      <c r="K317" s="1618"/>
      <c r="L317" s="1618"/>
      <c r="M317" s="1618"/>
      <c r="N317" s="1618"/>
      <c r="O317" s="1618"/>
      <c r="P317" s="1618"/>
      <c r="Q317" s="1618"/>
      <c r="R317" s="1618"/>
      <c r="S317" s="1618"/>
      <c r="T317" s="1618"/>
      <c r="U317" s="1618"/>
      <c r="V317" s="1618"/>
      <c r="W317" s="1618"/>
      <c r="X317" s="1618"/>
      <c r="Y317" s="1618"/>
      <c r="Z317" s="1618"/>
      <c r="AA317" s="1618"/>
      <c r="AB317" s="1618"/>
      <c r="AC317" s="1618"/>
      <c r="AD317" s="1618"/>
      <c r="AE317" s="1618"/>
      <c r="AF317" s="1618"/>
      <c r="AG317" s="1618"/>
      <c r="AH317" s="1618"/>
      <c r="AI317" s="1619"/>
      <c r="AJ317" s="1613"/>
      <c r="AK317" s="1613"/>
      <c r="AL317" s="1613"/>
      <c r="AM317" s="397"/>
      <c r="AN317" s="1433"/>
      <c r="AO317" s="1433"/>
      <c r="AP317" s="1433"/>
      <c r="AQ317" s="1433"/>
      <c r="AR317" s="1433"/>
      <c r="AS317" s="266"/>
      <c r="AT317" s="1433"/>
    </row>
    <row r="318" spans="2:46" ht="15">
      <c r="B318" s="1587"/>
      <c r="AM318" s="266"/>
      <c r="AN318" s="1433"/>
      <c r="AO318" s="1433"/>
      <c r="AP318" s="1433"/>
      <c r="AQ318" s="1433"/>
      <c r="AR318" s="1433"/>
      <c r="AS318" s="266"/>
      <c r="AT318" s="1433"/>
    </row>
  </sheetData>
  <sheetProtection formatColumns="0" formatRows="0"/>
  <phoneticPr fontId="0" type="noConversion"/>
  <printOptions horizontalCentered="1"/>
  <pageMargins left="0.15748031496062992" right="0.15748031496062992" top="0.59055118110236227" bottom="0.59055118110236227" header="0.31496062992125984" footer="0.11811023622047245"/>
  <pageSetup paperSize="8" scale="74" orientation="portrait" r:id="rId1"/>
  <headerFooter alignWithMargins="0">
    <oddHeader>&amp;R&amp;"CG Omega,Bold"&amp;18&amp;A</oddHeader>
    <oddFooter>&amp;L&amp;8&amp;D
&amp;T&amp;R&amp;8&amp;Z&amp;F</oddFooter>
  </headerFooter>
  <legacyDrawing r:id="rId2"/>
</worksheet>
</file>

<file path=xl/worksheets/sheet28.xml><?xml version="1.0" encoding="utf-8"?>
<worksheet xmlns="http://schemas.openxmlformats.org/spreadsheetml/2006/main" xmlns:r="http://schemas.openxmlformats.org/officeDocument/2006/relationships">
  <sheetPr codeName="Sheet12">
    <pageSetUpPr fitToPage="1"/>
  </sheetPr>
  <dimension ref="A1:U85"/>
  <sheetViews>
    <sheetView showZeros="0" zoomScale="75" workbookViewId="0">
      <pane ySplit="3" topLeftCell="A31" activePane="bottomLeft" state="frozen"/>
      <selection activeCell="H21" sqref="H21"/>
      <selection pane="bottomLeft" activeCell="D42" sqref="D42"/>
    </sheetView>
  </sheetViews>
  <sheetFormatPr defaultRowHeight="14.25"/>
  <cols>
    <col min="1" max="1" width="3.375" style="112" customWidth="1"/>
    <col min="2" max="2" width="45.25" style="112" customWidth="1"/>
    <col min="3" max="3" width="9.5" style="112" customWidth="1"/>
    <col min="4" max="4" width="9" style="112"/>
    <col min="5" max="5" width="7.875" style="112" customWidth="1"/>
    <col min="6" max="16384" width="9" style="112"/>
  </cols>
  <sheetData>
    <row r="1" spans="1:20" s="115" customFormat="1" ht="26.25">
      <c r="A1" s="114" t="str">
        <f>+Cover!$E$8</f>
        <v>Regulatory Reporting Pack (RRP)</v>
      </c>
      <c r="G1" s="116" t="str">
        <f>+'Check&amp;Bal report'!$H$1</f>
        <v xml:space="preserve"> </v>
      </c>
      <c r="I1" s="117"/>
      <c r="J1" s="117"/>
      <c r="K1" s="117"/>
      <c r="M1" s="118"/>
    </row>
    <row r="2" spans="1:20" s="115" customFormat="1" ht="26.25">
      <c r="A2" s="119" t="str">
        <f>+'Names and date input'!$D$21</f>
        <v>CN West</v>
      </c>
      <c r="B2" s="120"/>
      <c r="D2" s="121"/>
    </row>
    <row r="3" spans="1:20" s="123" customFormat="1" ht="27" thickBot="1">
      <c r="A3" s="122" t="str">
        <f>+'Names and date input'!$D$9</f>
        <v>2009-10</v>
      </c>
      <c r="D3" s="124"/>
    </row>
    <row r="4" spans="1:20">
      <c r="A4" s="108"/>
    </row>
    <row r="5" spans="1:20" ht="19.5" customHeight="1">
      <c r="A5" s="3051" t="s">
        <v>107</v>
      </c>
      <c r="B5" s="3051"/>
      <c r="C5" s="3051"/>
      <c r="D5" s="179"/>
      <c r="E5" s="179"/>
    </row>
    <row r="6" spans="1:20">
      <c r="A6" s="108"/>
    </row>
    <row r="7" spans="1:20" ht="19.5" customHeight="1">
      <c r="A7" s="178" t="s">
        <v>503</v>
      </c>
      <c r="B7" s="129"/>
      <c r="C7" s="129"/>
      <c r="D7" s="179"/>
      <c r="E7" s="179"/>
    </row>
    <row r="8" spans="1:20">
      <c r="A8" s="108"/>
    </row>
    <row r="9" spans="1:20" ht="15" thickBot="1">
      <c r="A9" s="108"/>
      <c r="B9" s="1414" t="s">
        <v>15</v>
      </c>
    </row>
    <row r="10" spans="1:20" ht="15">
      <c r="A10" s="108"/>
      <c r="C10" s="3052" t="s">
        <v>619</v>
      </c>
      <c r="D10" s="3053"/>
      <c r="E10" s="3053"/>
      <c r="F10" s="3053"/>
      <c r="G10" s="3053"/>
      <c r="H10" s="3054"/>
      <c r="I10" s="3069" t="s">
        <v>620</v>
      </c>
      <c r="J10" s="3070"/>
      <c r="K10" s="3070"/>
      <c r="L10" s="3071"/>
      <c r="M10" s="180" t="s">
        <v>663</v>
      </c>
      <c r="N10" s="181"/>
      <c r="O10" s="182"/>
      <c r="P10" s="1520" t="s">
        <v>1003</v>
      </c>
      <c r="Q10" s="183" t="s">
        <v>87</v>
      </c>
      <c r="R10" s="184"/>
      <c r="S10" s="3058" t="s">
        <v>632</v>
      </c>
      <c r="T10" s="3059"/>
    </row>
    <row r="11" spans="1:20" ht="15.75" customHeight="1" thickBot="1">
      <c r="A11" s="108"/>
      <c r="C11" s="185"/>
      <c r="D11" s="186"/>
      <c r="E11" s="187"/>
      <c r="F11" s="188"/>
      <c r="G11" s="188"/>
      <c r="H11" s="188"/>
      <c r="I11" s="189"/>
      <c r="J11" s="210"/>
      <c r="K11" s="210"/>
      <c r="L11" s="190"/>
      <c r="M11" s="191"/>
      <c r="N11" s="192" t="s">
        <v>621</v>
      </c>
      <c r="O11" s="193"/>
      <c r="P11" s="1521"/>
      <c r="Q11" s="194"/>
      <c r="R11" s="195"/>
      <c r="S11" s="3060"/>
      <c r="T11" s="3061"/>
    </row>
    <row r="12" spans="1:20">
      <c r="A12" s="108"/>
      <c r="C12" s="151"/>
      <c r="D12" s="139"/>
      <c r="E12" s="139"/>
      <c r="F12" s="196"/>
      <c r="G12" s="197"/>
      <c r="H12" s="197"/>
      <c r="I12" s="199"/>
      <c r="J12" s="211"/>
      <c r="K12" s="147"/>
      <c r="L12" s="198"/>
      <c r="M12" s="199"/>
      <c r="N12" s="200"/>
      <c r="O12" s="201"/>
      <c r="P12" s="201"/>
      <c r="Q12" s="202"/>
      <c r="R12" s="201"/>
      <c r="S12" s="202"/>
      <c r="T12" s="201"/>
    </row>
    <row r="13" spans="1:20" ht="112.5" customHeight="1">
      <c r="A13" s="108"/>
      <c r="C13" s="284" t="s">
        <v>1193</v>
      </c>
      <c r="D13" s="285" t="s">
        <v>581</v>
      </c>
      <c r="E13" s="285" t="s">
        <v>765</v>
      </c>
      <c r="F13" s="285" t="s">
        <v>584</v>
      </c>
      <c r="G13" s="285" t="s">
        <v>826</v>
      </c>
      <c r="H13" s="285" t="s">
        <v>1167</v>
      </c>
      <c r="I13" s="302" t="s">
        <v>876</v>
      </c>
      <c r="J13" s="313" t="s">
        <v>877</v>
      </c>
      <c r="K13" s="313" t="s">
        <v>583</v>
      </c>
      <c r="L13" s="314" t="s">
        <v>827</v>
      </c>
      <c r="M13" s="302" t="s">
        <v>558</v>
      </c>
      <c r="N13" s="285" t="s">
        <v>502</v>
      </c>
      <c r="O13" s="299" t="s">
        <v>756</v>
      </c>
      <c r="P13" s="299" t="s">
        <v>1003</v>
      </c>
      <c r="Q13" s="313" t="s">
        <v>153</v>
      </c>
      <c r="R13" s="299" t="s">
        <v>557</v>
      </c>
      <c r="S13" s="313" t="s">
        <v>153</v>
      </c>
      <c r="T13" s="299" t="s">
        <v>557</v>
      </c>
    </row>
    <row r="14" spans="1:20" ht="15">
      <c r="A14" s="108"/>
      <c r="B14" s="140" t="s">
        <v>734</v>
      </c>
      <c r="C14" s="141" t="s">
        <v>1168</v>
      </c>
      <c r="D14" s="142" t="s">
        <v>1168</v>
      </c>
      <c r="E14" s="142" t="s">
        <v>1168</v>
      </c>
      <c r="F14" s="143" t="s">
        <v>1168</v>
      </c>
      <c r="G14" s="142" t="s">
        <v>1168</v>
      </c>
      <c r="H14" s="142" t="s">
        <v>1168</v>
      </c>
      <c r="I14" s="141" t="s">
        <v>1168</v>
      </c>
      <c r="J14" s="143" t="s">
        <v>1168</v>
      </c>
      <c r="K14" s="143" t="s">
        <v>1168</v>
      </c>
      <c r="L14" s="152" t="s">
        <v>1168</v>
      </c>
      <c r="M14" s="141" t="s">
        <v>1168</v>
      </c>
      <c r="N14" s="143" t="s">
        <v>1168</v>
      </c>
      <c r="O14" s="144" t="s">
        <v>1168</v>
      </c>
      <c r="P14" s="144" t="s">
        <v>1168</v>
      </c>
      <c r="Q14" s="143" t="s">
        <v>1168</v>
      </c>
      <c r="R14" s="144" t="s">
        <v>1168</v>
      </c>
      <c r="S14" s="143" t="s">
        <v>1168</v>
      </c>
      <c r="T14" s="144" t="s">
        <v>1168</v>
      </c>
    </row>
    <row r="15" spans="1:20" ht="15">
      <c r="A15" s="108"/>
      <c r="B15" s="109" t="s">
        <v>1152</v>
      </c>
      <c r="C15" s="203"/>
      <c r="D15" s="131"/>
      <c r="E15" s="131"/>
      <c r="F15" s="131"/>
      <c r="G15" s="131"/>
      <c r="H15" s="204"/>
      <c r="I15" s="131"/>
      <c r="J15" s="131"/>
      <c r="K15" s="131"/>
      <c r="L15" s="131"/>
      <c r="M15" s="203"/>
      <c r="N15" s="131"/>
      <c r="O15" s="204"/>
      <c r="P15" s="204"/>
      <c r="Q15" s="131"/>
      <c r="R15" s="204"/>
      <c r="S15" s="131"/>
      <c r="T15" s="204"/>
    </row>
    <row r="16" spans="1:20" ht="15">
      <c r="A16" s="108"/>
      <c r="B16" s="109" t="s">
        <v>702</v>
      </c>
      <c r="C16" s="700">
        <f>'2.2 Detailed Cost Matrix'!H12</f>
        <v>0</v>
      </c>
      <c r="D16" s="701">
        <f>'2.2 Detailed Cost Matrix'!I12</f>
        <v>0</v>
      </c>
      <c r="E16" s="701">
        <f>'2.2 Detailed Cost Matrix'!J12</f>
        <v>0</v>
      </c>
      <c r="F16" s="701">
        <f>'2.2 Detailed Cost Matrix'!K12</f>
        <v>0</v>
      </c>
      <c r="G16" s="701">
        <f>'2.2 Detailed Cost Matrix'!L12</f>
        <v>0</v>
      </c>
      <c r="H16" s="702">
        <f>'2.2 Detailed Cost Matrix'!M12</f>
        <v>0</v>
      </c>
      <c r="I16" s="701">
        <f>'2.2 Detailed Cost Matrix'!O12</f>
        <v>0</v>
      </c>
      <c r="J16" s="701">
        <f>'2.2 Detailed Cost Matrix'!P12</f>
        <v>0</v>
      </c>
      <c r="K16" s="701">
        <f>'2.2 Detailed Cost Matrix'!Q12</f>
        <v>0</v>
      </c>
      <c r="L16" s="701">
        <f>'2.2 Detailed Cost Matrix'!R12</f>
        <v>0</v>
      </c>
      <c r="M16" s="700">
        <f>'2.2 Detailed Cost Matrix'!AF12</f>
        <v>0</v>
      </c>
      <c r="N16" s="701">
        <f>'2.2 Detailed Cost Matrix'!AG12</f>
        <v>0</v>
      </c>
      <c r="O16" s="702">
        <f>'2.2 Detailed Cost Matrix'!AH12</f>
        <v>0</v>
      </c>
      <c r="P16" s="702">
        <f>'2.2 Detailed Cost Matrix'!AI12</f>
        <v>0</v>
      </c>
      <c r="Q16" s="701">
        <f>'2.2 Detailed Cost Matrix'!AJ12</f>
        <v>0</v>
      </c>
      <c r="R16" s="702">
        <f>'2.2 Detailed Cost Matrix'!AK12</f>
        <v>0</v>
      </c>
      <c r="S16" s="701">
        <f>'2.2 Detailed Cost Matrix'!AL12</f>
        <v>0</v>
      </c>
      <c r="T16" s="702">
        <f>'2.2 Detailed Cost Matrix'!AM12</f>
        <v>0</v>
      </c>
    </row>
    <row r="17" spans="1:20" ht="15">
      <c r="A17" s="108"/>
      <c r="B17" s="109" t="s">
        <v>832</v>
      </c>
      <c r="C17" s="700">
        <f>'2.2 Detailed Cost Matrix'!H13</f>
        <v>0</v>
      </c>
      <c r="D17" s="701">
        <f>'2.2 Detailed Cost Matrix'!I13</f>
        <v>0</v>
      </c>
      <c r="E17" s="701">
        <f>'2.2 Detailed Cost Matrix'!J13</f>
        <v>0</v>
      </c>
      <c r="F17" s="701">
        <f>'2.2 Detailed Cost Matrix'!K13</f>
        <v>0</v>
      </c>
      <c r="G17" s="701">
        <f>'2.2 Detailed Cost Matrix'!L13</f>
        <v>0</v>
      </c>
      <c r="H17" s="702">
        <f>'2.2 Detailed Cost Matrix'!M13</f>
        <v>0</v>
      </c>
      <c r="I17" s="701">
        <f>'2.2 Detailed Cost Matrix'!O13</f>
        <v>0</v>
      </c>
      <c r="J17" s="701">
        <f>'2.2 Detailed Cost Matrix'!P13</f>
        <v>0</v>
      </c>
      <c r="K17" s="701">
        <f>'2.2 Detailed Cost Matrix'!Q13</f>
        <v>0</v>
      </c>
      <c r="L17" s="701">
        <f>'2.2 Detailed Cost Matrix'!R13</f>
        <v>0</v>
      </c>
      <c r="M17" s="700">
        <f>'2.2 Detailed Cost Matrix'!AF13</f>
        <v>0</v>
      </c>
      <c r="N17" s="701">
        <f>'2.2 Detailed Cost Matrix'!AG13</f>
        <v>0</v>
      </c>
      <c r="O17" s="702">
        <f>'2.2 Detailed Cost Matrix'!AH13</f>
        <v>0</v>
      </c>
      <c r="P17" s="702">
        <f>'2.2 Detailed Cost Matrix'!AI13</f>
        <v>0</v>
      </c>
      <c r="Q17" s="701">
        <f>'2.2 Detailed Cost Matrix'!AJ13</f>
        <v>0</v>
      </c>
      <c r="R17" s="702">
        <f>'2.2 Detailed Cost Matrix'!AK13</f>
        <v>0</v>
      </c>
      <c r="S17" s="701">
        <f>'2.2 Detailed Cost Matrix'!AL13</f>
        <v>0</v>
      </c>
      <c r="T17" s="702">
        <f>'2.2 Detailed Cost Matrix'!AM13</f>
        <v>0</v>
      </c>
    </row>
    <row r="18" spans="1:20" ht="15">
      <c r="A18" s="108"/>
      <c r="B18" s="109" t="str">
        <f>'Names and date input'!$D$28</f>
        <v>RP1</v>
      </c>
      <c r="C18" s="700">
        <f>'2.2 Detailed Cost Matrix'!H14</f>
        <v>0</v>
      </c>
      <c r="D18" s="701">
        <f>'2.2 Detailed Cost Matrix'!I14</f>
        <v>0</v>
      </c>
      <c r="E18" s="701">
        <f>'2.2 Detailed Cost Matrix'!J14</f>
        <v>0</v>
      </c>
      <c r="F18" s="701">
        <f>'2.2 Detailed Cost Matrix'!K14</f>
        <v>0</v>
      </c>
      <c r="G18" s="701">
        <f>'2.2 Detailed Cost Matrix'!L14</f>
        <v>0</v>
      </c>
      <c r="H18" s="702">
        <f>'2.2 Detailed Cost Matrix'!M14</f>
        <v>0</v>
      </c>
      <c r="I18" s="701">
        <f>'2.2 Detailed Cost Matrix'!O14</f>
        <v>0</v>
      </c>
      <c r="J18" s="701">
        <f>'2.2 Detailed Cost Matrix'!P14</f>
        <v>0</v>
      </c>
      <c r="K18" s="701">
        <f>'2.2 Detailed Cost Matrix'!Q14</f>
        <v>0</v>
      </c>
      <c r="L18" s="701">
        <f>'2.2 Detailed Cost Matrix'!R14</f>
        <v>0</v>
      </c>
      <c r="M18" s="700">
        <f>'2.2 Detailed Cost Matrix'!AF14</f>
        <v>0</v>
      </c>
      <c r="N18" s="701">
        <f>'2.2 Detailed Cost Matrix'!AG14</f>
        <v>0</v>
      </c>
      <c r="O18" s="702">
        <f>'2.2 Detailed Cost Matrix'!AH14</f>
        <v>0</v>
      </c>
      <c r="P18" s="702">
        <f>'2.2 Detailed Cost Matrix'!AI14</f>
        <v>0</v>
      </c>
      <c r="Q18" s="701">
        <f>'2.2 Detailed Cost Matrix'!AJ14</f>
        <v>0</v>
      </c>
      <c r="R18" s="702">
        <f>'2.2 Detailed Cost Matrix'!AK14</f>
        <v>0</v>
      </c>
      <c r="S18" s="701">
        <f>'2.2 Detailed Cost Matrix'!AL14</f>
        <v>0</v>
      </c>
      <c r="T18" s="702">
        <f>'2.2 Detailed Cost Matrix'!AM14</f>
        <v>0</v>
      </c>
    </row>
    <row r="19" spans="1:20" ht="15">
      <c r="A19" s="108"/>
      <c r="B19" s="109" t="str">
        <f>'Names and date input'!$D$29</f>
        <v>RP2</v>
      </c>
      <c r="C19" s="700">
        <f>'2.2 Detailed Cost Matrix'!H15</f>
        <v>0</v>
      </c>
      <c r="D19" s="701">
        <f>'2.2 Detailed Cost Matrix'!I15</f>
        <v>0</v>
      </c>
      <c r="E19" s="701">
        <f>'2.2 Detailed Cost Matrix'!J15</f>
        <v>0</v>
      </c>
      <c r="F19" s="701">
        <f>'2.2 Detailed Cost Matrix'!K15</f>
        <v>0</v>
      </c>
      <c r="G19" s="701">
        <f>'2.2 Detailed Cost Matrix'!L15</f>
        <v>0</v>
      </c>
      <c r="H19" s="702">
        <f>'2.2 Detailed Cost Matrix'!M15</f>
        <v>0</v>
      </c>
      <c r="I19" s="701">
        <f>'2.2 Detailed Cost Matrix'!O15</f>
        <v>0</v>
      </c>
      <c r="J19" s="701">
        <f>'2.2 Detailed Cost Matrix'!P15</f>
        <v>0</v>
      </c>
      <c r="K19" s="701">
        <f>'2.2 Detailed Cost Matrix'!Q15</f>
        <v>0</v>
      </c>
      <c r="L19" s="701">
        <f>'2.2 Detailed Cost Matrix'!R15</f>
        <v>0</v>
      </c>
      <c r="M19" s="700">
        <f>'2.2 Detailed Cost Matrix'!AF15</f>
        <v>0</v>
      </c>
      <c r="N19" s="701">
        <f>'2.2 Detailed Cost Matrix'!AG15</f>
        <v>0</v>
      </c>
      <c r="O19" s="702">
        <f>'2.2 Detailed Cost Matrix'!AH15</f>
        <v>0</v>
      </c>
      <c r="P19" s="702">
        <f>'2.2 Detailed Cost Matrix'!AI15</f>
        <v>0</v>
      </c>
      <c r="Q19" s="701">
        <f>'2.2 Detailed Cost Matrix'!AJ15</f>
        <v>0</v>
      </c>
      <c r="R19" s="702">
        <f>'2.2 Detailed Cost Matrix'!AK15</f>
        <v>0</v>
      </c>
      <c r="S19" s="701">
        <f>'2.2 Detailed Cost Matrix'!AL15</f>
        <v>0</v>
      </c>
      <c r="T19" s="702">
        <f>'2.2 Detailed Cost Matrix'!AM15</f>
        <v>0</v>
      </c>
    </row>
    <row r="20" spans="1:20" ht="15">
      <c r="A20" s="108"/>
      <c r="B20" s="109" t="str">
        <f>'Names and date input'!$D$30</f>
        <v>RP3</v>
      </c>
      <c r="C20" s="700">
        <f>'2.2 Detailed Cost Matrix'!H16</f>
        <v>0</v>
      </c>
      <c r="D20" s="701">
        <f>'2.2 Detailed Cost Matrix'!I16</f>
        <v>0</v>
      </c>
      <c r="E20" s="701">
        <f>'2.2 Detailed Cost Matrix'!J16</f>
        <v>0</v>
      </c>
      <c r="F20" s="701">
        <f>'2.2 Detailed Cost Matrix'!K16</f>
        <v>0</v>
      </c>
      <c r="G20" s="701">
        <f>'2.2 Detailed Cost Matrix'!L16</f>
        <v>0</v>
      </c>
      <c r="H20" s="702">
        <f>'2.2 Detailed Cost Matrix'!M16</f>
        <v>0</v>
      </c>
      <c r="I20" s="701">
        <f>'2.2 Detailed Cost Matrix'!O16</f>
        <v>0</v>
      </c>
      <c r="J20" s="701">
        <f>'2.2 Detailed Cost Matrix'!P16</f>
        <v>0</v>
      </c>
      <c r="K20" s="701">
        <f>'2.2 Detailed Cost Matrix'!Q16</f>
        <v>0</v>
      </c>
      <c r="L20" s="701">
        <f>'2.2 Detailed Cost Matrix'!R16</f>
        <v>0</v>
      </c>
      <c r="M20" s="700">
        <f>'2.2 Detailed Cost Matrix'!AF16</f>
        <v>0</v>
      </c>
      <c r="N20" s="701">
        <f>'2.2 Detailed Cost Matrix'!AG16</f>
        <v>0</v>
      </c>
      <c r="O20" s="702">
        <f>'2.2 Detailed Cost Matrix'!AH16</f>
        <v>0</v>
      </c>
      <c r="P20" s="702">
        <f>'2.2 Detailed Cost Matrix'!AI16</f>
        <v>0</v>
      </c>
      <c r="Q20" s="701">
        <f>'2.2 Detailed Cost Matrix'!AJ16</f>
        <v>0</v>
      </c>
      <c r="R20" s="702">
        <f>'2.2 Detailed Cost Matrix'!AK16</f>
        <v>0</v>
      </c>
      <c r="S20" s="701">
        <f>'2.2 Detailed Cost Matrix'!AL16</f>
        <v>0</v>
      </c>
      <c r="T20" s="702">
        <f>'2.2 Detailed Cost Matrix'!AM16</f>
        <v>0</v>
      </c>
    </row>
    <row r="21" spans="1:20" ht="15">
      <c r="A21" s="108"/>
      <c r="B21" s="109" t="str">
        <f>'Names and date input'!$D$31</f>
        <v>RP4</v>
      </c>
      <c r="C21" s="700">
        <f>'2.2 Detailed Cost Matrix'!H17</f>
        <v>0</v>
      </c>
      <c r="D21" s="701">
        <f>'2.2 Detailed Cost Matrix'!I17</f>
        <v>0</v>
      </c>
      <c r="E21" s="701">
        <f>'2.2 Detailed Cost Matrix'!J17</f>
        <v>0</v>
      </c>
      <c r="F21" s="701">
        <f>'2.2 Detailed Cost Matrix'!K17</f>
        <v>0</v>
      </c>
      <c r="G21" s="701">
        <f>'2.2 Detailed Cost Matrix'!L17</f>
        <v>0</v>
      </c>
      <c r="H21" s="702">
        <f>'2.2 Detailed Cost Matrix'!M17</f>
        <v>0</v>
      </c>
      <c r="I21" s="701">
        <f>'2.2 Detailed Cost Matrix'!O17</f>
        <v>0</v>
      </c>
      <c r="J21" s="701">
        <f>'2.2 Detailed Cost Matrix'!P17</f>
        <v>0</v>
      </c>
      <c r="K21" s="701">
        <f>'2.2 Detailed Cost Matrix'!Q17</f>
        <v>0</v>
      </c>
      <c r="L21" s="701">
        <f>'2.2 Detailed Cost Matrix'!R17</f>
        <v>0</v>
      </c>
      <c r="M21" s="700">
        <f>'2.2 Detailed Cost Matrix'!AF17</f>
        <v>0</v>
      </c>
      <c r="N21" s="701">
        <f>'2.2 Detailed Cost Matrix'!AG17</f>
        <v>0</v>
      </c>
      <c r="O21" s="702">
        <f>'2.2 Detailed Cost Matrix'!AH17</f>
        <v>0</v>
      </c>
      <c r="P21" s="702">
        <f>'2.2 Detailed Cost Matrix'!AI17</f>
        <v>0</v>
      </c>
      <c r="Q21" s="701">
        <f>'2.2 Detailed Cost Matrix'!AJ17</f>
        <v>0</v>
      </c>
      <c r="R21" s="702">
        <f>'2.2 Detailed Cost Matrix'!AK17</f>
        <v>0</v>
      </c>
      <c r="S21" s="701">
        <f>'2.2 Detailed Cost Matrix'!AL17</f>
        <v>0</v>
      </c>
      <c r="T21" s="702">
        <f>'2.2 Detailed Cost Matrix'!AM17</f>
        <v>0</v>
      </c>
    </row>
    <row r="22" spans="1:20" ht="15">
      <c r="A22" s="108"/>
      <c r="B22" s="109" t="str">
        <f>'Names and date input'!$D$32</f>
        <v>RP5</v>
      </c>
      <c r="C22" s="700">
        <f>'2.2 Detailed Cost Matrix'!H18</f>
        <v>0</v>
      </c>
      <c r="D22" s="701">
        <f>'2.2 Detailed Cost Matrix'!I18</f>
        <v>0</v>
      </c>
      <c r="E22" s="701">
        <f>'2.2 Detailed Cost Matrix'!J18</f>
        <v>0</v>
      </c>
      <c r="F22" s="701">
        <f>'2.2 Detailed Cost Matrix'!K18</f>
        <v>0</v>
      </c>
      <c r="G22" s="701">
        <f>'2.2 Detailed Cost Matrix'!L18</f>
        <v>0</v>
      </c>
      <c r="H22" s="702">
        <f>'2.2 Detailed Cost Matrix'!M18</f>
        <v>0</v>
      </c>
      <c r="I22" s="701">
        <f>'2.2 Detailed Cost Matrix'!O18</f>
        <v>0</v>
      </c>
      <c r="J22" s="701">
        <f>'2.2 Detailed Cost Matrix'!P18</f>
        <v>0</v>
      </c>
      <c r="K22" s="701">
        <f>'2.2 Detailed Cost Matrix'!Q18</f>
        <v>0</v>
      </c>
      <c r="L22" s="701">
        <f>'2.2 Detailed Cost Matrix'!R18</f>
        <v>0</v>
      </c>
      <c r="M22" s="700">
        <f>'2.2 Detailed Cost Matrix'!AF18</f>
        <v>0</v>
      </c>
      <c r="N22" s="701">
        <f>'2.2 Detailed Cost Matrix'!AG18</f>
        <v>0</v>
      </c>
      <c r="O22" s="702">
        <f>'2.2 Detailed Cost Matrix'!AH18</f>
        <v>0</v>
      </c>
      <c r="P22" s="702">
        <f>'2.2 Detailed Cost Matrix'!AI18</f>
        <v>0</v>
      </c>
      <c r="Q22" s="701">
        <f>'2.2 Detailed Cost Matrix'!AJ18</f>
        <v>0</v>
      </c>
      <c r="R22" s="702">
        <f>'2.2 Detailed Cost Matrix'!AK18</f>
        <v>0</v>
      </c>
      <c r="S22" s="701">
        <f>'2.2 Detailed Cost Matrix'!AL18</f>
        <v>0</v>
      </c>
      <c r="T22" s="702">
        <f>'2.2 Detailed Cost Matrix'!AM18</f>
        <v>0</v>
      </c>
    </row>
    <row r="23" spans="1:20" ht="15">
      <c r="A23" s="108"/>
      <c r="B23" s="109" t="str">
        <f>'Names and date input'!$D$33</f>
        <v>RP6</v>
      </c>
      <c r="C23" s="700">
        <f>'2.2 Detailed Cost Matrix'!H19</f>
        <v>0</v>
      </c>
      <c r="D23" s="701">
        <f>'2.2 Detailed Cost Matrix'!I19</f>
        <v>0</v>
      </c>
      <c r="E23" s="701">
        <f>'2.2 Detailed Cost Matrix'!J19</f>
        <v>0</v>
      </c>
      <c r="F23" s="701">
        <f>'2.2 Detailed Cost Matrix'!K19</f>
        <v>0</v>
      </c>
      <c r="G23" s="701">
        <f>'2.2 Detailed Cost Matrix'!L19</f>
        <v>0</v>
      </c>
      <c r="H23" s="702">
        <f>'2.2 Detailed Cost Matrix'!M19</f>
        <v>0</v>
      </c>
      <c r="I23" s="701">
        <f>'2.2 Detailed Cost Matrix'!O19</f>
        <v>0</v>
      </c>
      <c r="J23" s="701">
        <f>'2.2 Detailed Cost Matrix'!P19</f>
        <v>0</v>
      </c>
      <c r="K23" s="701">
        <f>'2.2 Detailed Cost Matrix'!Q19</f>
        <v>0</v>
      </c>
      <c r="L23" s="701">
        <f>'2.2 Detailed Cost Matrix'!R19</f>
        <v>0</v>
      </c>
      <c r="M23" s="700">
        <f>'2.2 Detailed Cost Matrix'!AF19</f>
        <v>0</v>
      </c>
      <c r="N23" s="701">
        <f>'2.2 Detailed Cost Matrix'!AG19</f>
        <v>0</v>
      </c>
      <c r="O23" s="702">
        <f>'2.2 Detailed Cost Matrix'!AH19</f>
        <v>0</v>
      </c>
      <c r="P23" s="702">
        <f>'2.2 Detailed Cost Matrix'!AI19</f>
        <v>0</v>
      </c>
      <c r="Q23" s="701">
        <f>'2.2 Detailed Cost Matrix'!AJ19</f>
        <v>0</v>
      </c>
      <c r="R23" s="702">
        <f>'2.2 Detailed Cost Matrix'!AK19</f>
        <v>0</v>
      </c>
      <c r="S23" s="701">
        <f>'2.2 Detailed Cost Matrix'!AL19</f>
        <v>0</v>
      </c>
      <c r="T23" s="702">
        <f>'2.2 Detailed Cost Matrix'!AM19</f>
        <v>0</v>
      </c>
    </row>
    <row r="24" spans="1:20" ht="15">
      <c r="A24" s="108"/>
      <c r="B24" s="109" t="str">
        <f>'Names and date input'!$D$34</f>
        <v>RP7</v>
      </c>
      <c r="C24" s="700">
        <f>'2.2 Detailed Cost Matrix'!H20</f>
        <v>0</v>
      </c>
      <c r="D24" s="701">
        <f>'2.2 Detailed Cost Matrix'!I20</f>
        <v>0</v>
      </c>
      <c r="E24" s="701">
        <f>'2.2 Detailed Cost Matrix'!J20</f>
        <v>0</v>
      </c>
      <c r="F24" s="701">
        <f>'2.2 Detailed Cost Matrix'!K20</f>
        <v>0</v>
      </c>
      <c r="G24" s="701">
        <f>'2.2 Detailed Cost Matrix'!L20</f>
        <v>0</v>
      </c>
      <c r="H24" s="702">
        <f>'2.2 Detailed Cost Matrix'!M20</f>
        <v>0</v>
      </c>
      <c r="I24" s="701">
        <f>'2.2 Detailed Cost Matrix'!O20</f>
        <v>0</v>
      </c>
      <c r="J24" s="701">
        <f>'2.2 Detailed Cost Matrix'!P20</f>
        <v>0</v>
      </c>
      <c r="K24" s="701">
        <f>'2.2 Detailed Cost Matrix'!Q20</f>
        <v>0</v>
      </c>
      <c r="L24" s="701">
        <f>'2.2 Detailed Cost Matrix'!R20</f>
        <v>0</v>
      </c>
      <c r="M24" s="700">
        <f>'2.2 Detailed Cost Matrix'!AF20</f>
        <v>0</v>
      </c>
      <c r="N24" s="701">
        <f>'2.2 Detailed Cost Matrix'!AG20</f>
        <v>0</v>
      </c>
      <c r="O24" s="702">
        <f>'2.2 Detailed Cost Matrix'!AH20</f>
        <v>0</v>
      </c>
      <c r="P24" s="702">
        <f>'2.2 Detailed Cost Matrix'!AI20</f>
        <v>0</v>
      </c>
      <c r="Q24" s="701">
        <f>'2.2 Detailed Cost Matrix'!AJ20</f>
        <v>0</v>
      </c>
      <c r="R24" s="702">
        <f>'2.2 Detailed Cost Matrix'!AK20</f>
        <v>0</v>
      </c>
      <c r="S24" s="701">
        <f>'2.2 Detailed Cost Matrix'!AL20</f>
        <v>0</v>
      </c>
      <c r="T24" s="702">
        <f>'2.2 Detailed Cost Matrix'!AM20</f>
        <v>0</v>
      </c>
    </row>
    <row r="25" spans="1:20" ht="15">
      <c r="A25" s="108"/>
      <c r="B25" s="109" t="str">
        <f>'Names and date input'!$D$35</f>
        <v>RP8</v>
      </c>
      <c r="C25" s="700">
        <f>'2.2 Detailed Cost Matrix'!H21</f>
        <v>0</v>
      </c>
      <c r="D25" s="701">
        <f>'2.2 Detailed Cost Matrix'!I21</f>
        <v>0</v>
      </c>
      <c r="E25" s="701">
        <f>'2.2 Detailed Cost Matrix'!J21</f>
        <v>0</v>
      </c>
      <c r="F25" s="701">
        <f>'2.2 Detailed Cost Matrix'!K21</f>
        <v>0</v>
      </c>
      <c r="G25" s="701">
        <f>'2.2 Detailed Cost Matrix'!L21</f>
        <v>0</v>
      </c>
      <c r="H25" s="702">
        <f>'2.2 Detailed Cost Matrix'!M21</f>
        <v>0</v>
      </c>
      <c r="I25" s="701">
        <f>'2.2 Detailed Cost Matrix'!O21</f>
        <v>0</v>
      </c>
      <c r="J25" s="701">
        <f>'2.2 Detailed Cost Matrix'!P21</f>
        <v>0</v>
      </c>
      <c r="K25" s="701">
        <f>'2.2 Detailed Cost Matrix'!Q21</f>
        <v>0</v>
      </c>
      <c r="L25" s="701">
        <f>'2.2 Detailed Cost Matrix'!R21</f>
        <v>0</v>
      </c>
      <c r="M25" s="700">
        <f>'2.2 Detailed Cost Matrix'!AF21</f>
        <v>0</v>
      </c>
      <c r="N25" s="701">
        <f>'2.2 Detailed Cost Matrix'!AG21</f>
        <v>0</v>
      </c>
      <c r="O25" s="702">
        <f>'2.2 Detailed Cost Matrix'!AH21</f>
        <v>0</v>
      </c>
      <c r="P25" s="702">
        <f>'2.2 Detailed Cost Matrix'!AI21</f>
        <v>0</v>
      </c>
      <c r="Q25" s="701">
        <f>'2.2 Detailed Cost Matrix'!AJ21</f>
        <v>0</v>
      </c>
      <c r="R25" s="702">
        <f>'2.2 Detailed Cost Matrix'!AK21</f>
        <v>0</v>
      </c>
      <c r="S25" s="701">
        <f>'2.2 Detailed Cost Matrix'!AL21</f>
        <v>0</v>
      </c>
      <c r="T25" s="702">
        <f>'2.2 Detailed Cost Matrix'!AM21</f>
        <v>0</v>
      </c>
    </row>
    <row r="26" spans="1:20" ht="15">
      <c r="A26" s="108"/>
      <c r="B26" s="109" t="str">
        <f>'Names and date input'!$D$36</f>
        <v>RP9</v>
      </c>
      <c r="C26" s="700">
        <f>'2.2 Detailed Cost Matrix'!H22</f>
        <v>0</v>
      </c>
      <c r="D26" s="701">
        <f>'2.2 Detailed Cost Matrix'!I22</f>
        <v>0</v>
      </c>
      <c r="E26" s="701">
        <f>'2.2 Detailed Cost Matrix'!J22</f>
        <v>0</v>
      </c>
      <c r="F26" s="701">
        <f>'2.2 Detailed Cost Matrix'!K22</f>
        <v>0</v>
      </c>
      <c r="G26" s="701">
        <f>'2.2 Detailed Cost Matrix'!L22</f>
        <v>0</v>
      </c>
      <c r="H26" s="702">
        <f>'2.2 Detailed Cost Matrix'!M22</f>
        <v>0</v>
      </c>
      <c r="I26" s="701">
        <f>'2.2 Detailed Cost Matrix'!O22</f>
        <v>0</v>
      </c>
      <c r="J26" s="701">
        <f>'2.2 Detailed Cost Matrix'!P22</f>
        <v>0</v>
      </c>
      <c r="K26" s="701">
        <f>'2.2 Detailed Cost Matrix'!Q22</f>
        <v>0</v>
      </c>
      <c r="L26" s="701">
        <f>'2.2 Detailed Cost Matrix'!R22</f>
        <v>0</v>
      </c>
      <c r="M26" s="700">
        <f>'2.2 Detailed Cost Matrix'!AF22</f>
        <v>0</v>
      </c>
      <c r="N26" s="701">
        <f>'2.2 Detailed Cost Matrix'!AG22</f>
        <v>0</v>
      </c>
      <c r="O26" s="702">
        <f>'2.2 Detailed Cost Matrix'!AH22</f>
        <v>0</v>
      </c>
      <c r="P26" s="702">
        <f>'2.2 Detailed Cost Matrix'!AI22</f>
        <v>0</v>
      </c>
      <c r="Q26" s="701">
        <f>'2.2 Detailed Cost Matrix'!AJ22</f>
        <v>0</v>
      </c>
      <c r="R26" s="702">
        <f>'2.2 Detailed Cost Matrix'!AK22</f>
        <v>0</v>
      </c>
      <c r="S26" s="701">
        <f>'2.2 Detailed Cost Matrix'!AL22</f>
        <v>0</v>
      </c>
      <c r="T26" s="702">
        <f>'2.2 Detailed Cost Matrix'!AM22</f>
        <v>0</v>
      </c>
    </row>
    <row r="27" spans="1:20" ht="15">
      <c r="A27" s="108"/>
      <c r="B27" s="109" t="str">
        <f>'Names and date input'!$D$37</f>
        <v>RP10</v>
      </c>
      <c r="C27" s="700">
        <f>'2.2 Detailed Cost Matrix'!H23</f>
        <v>0</v>
      </c>
      <c r="D27" s="701">
        <f>'2.2 Detailed Cost Matrix'!I23</f>
        <v>0</v>
      </c>
      <c r="E27" s="701">
        <f>'2.2 Detailed Cost Matrix'!J23</f>
        <v>0</v>
      </c>
      <c r="F27" s="701">
        <f>'2.2 Detailed Cost Matrix'!K23</f>
        <v>0</v>
      </c>
      <c r="G27" s="701">
        <f>'2.2 Detailed Cost Matrix'!L23</f>
        <v>0</v>
      </c>
      <c r="H27" s="702">
        <f>'2.2 Detailed Cost Matrix'!M23</f>
        <v>0</v>
      </c>
      <c r="I27" s="701">
        <f>'2.2 Detailed Cost Matrix'!O23</f>
        <v>0</v>
      </c>
      <c r="J27" s="701">
        <f>'2.2 Detailed Cost Matrix'!P23</f>
        <v>0</v>
      </c>
      <c r="K27" s="701">
        <f>'2.2 Detailed Cost Matrix'!Q23</f>
        <v>0</v>
      </c>
      <c r="L27" s="701">
        <f>'2.2 Detailed Cost Matrix'!R23</f>
        <v>0</v>
      </c>
      <c r="M27" s="700">
        <f>'2.2 Detailed Cost Matrix'!AF23</f>
        <v>0</v>
      </c>
      <c r="N27" s="701">
        <f>'2.2 Detailed Cost Matrix'!AG23</f>
        <v>0</v>
      </c>
      <c r="O27" s="702">
        <f>'2.2 Detailed Cost Matrix'!AH23</f>
        <v>0</v>
      </c>
      <c r="P27" s="702">
        <f>'2.2 Detailed Cost Matrix'!AI23</f>
        <v>0</v>
      </c>
      <c r="Q27" s="701">
        <f>'2.2 Detailed Cost Matrix'!AJ23</f>
        <v>0</v>
      </c>
      <c r="R27" s="702">
        <f>'2.2 Detailed Cost Matrix'!AK23</f>
        <v>0</v>
      </c>
      <c r="S27" s="701">
        <f>'2.2 Detailed Cost Matrix'!AL23</f>
        <v>0</v>
      </c>
      <c r="T27" s="702">
        <f>'2.2 Detailed Cost Matrix'!AM23</f>
        <v>0</v>
      </c>
    </row>
    <row r="28" spans="1:20" ht="15" thickBot="1">
      <c r="A28" s="108"/>
      <c r="B28" s="112" t="s">
        <v>91</v>
      </c>
      <c r="C28" s="608">
        <f>C16+C17</f>
        <v>0</v>
      </c>
      <c r="D28" s="609">
        <f t="shared" ref="D28:R28" si="0">D16+D17</f>
        <v>0</v>
      </c>
      <c r="E28" s="609">
        <f t="shared" si="0"/>
        <v>0</v>
      </c>
      <c r="F28" s="609">
        <f t="shared" si="0"/>
        <v>0</v>
      </c>
      <c r="G28" s="609">
        <f t="shared" si="0"/>
        <v>0</v>
      </c>
      <c r="H28" s="610">
        <f t="shared" si="0"/>
        <v>0</v>
      </c>
      <c r="I28" s="609">
        <f t="shared" si="0"/>
        <v>0</v>
      </c>
      <c r="J28" s="609">
        <f>J16+J17</f>
        <v>0</v>
      </c>
      <c r="K28" s="609">
        <f>K16+K17</f>
        <v>0</v>
      </c>
      <c r="L28" s="609">
        <f t="shared" si="0"/>
        <v>0</v>
      </c>
      <c r="M28" s="608">
        <f t="shared" si="0"/>
        <v>0</v>
      </c>
      <c r="N28" s="609">
        <f t="shared" si="0"/>
        <v>0</v>
      </c>
      <c r="O28" s="610">
        <f t="shared" si="0"/>
        <v>0</v>
      </c>
      <c r="P28" s="610">
        <f>P16+P17</f>
        <v>0</v>
      </c>
      <c r="Q28" s="609">
        <f t="shared" si="0"/>
        <v>0</v>
      </c>
      <c r="R28" s="610">
        <f t="shared" si="0"/>
        <v>0</v>
      </c>
      <c r="S28" s="609">
        <f>S16+S17</f>
        <v>0</v>
      </c>
      <c r="T28" s="610">
        <f>T16+T17</f>
        <v>0</v>
      </c>
    </row>
    <row r="29" spans="1:20">
      <c r="A29" s="108"/>
    </row>
    <row r="30" spans="1:20" ht="15" thickBot="1">
      <c r="A30" s="108"/>
      <c r="B30" s="1414" t="s">
        <v>92</v>
      </c>
    </row>
    <row r="31" spans="1:20" ht="15">
      <c r="A31" s="108"/>
      <c r="C31" s="3052" t="s">
        <v>619</v>
      </c>
      <c r="D31" s="3053"/>
      <c r="E31" s="3053"/>
      <c r="F31" s="3053"/>
      <c r="G31" s="3053"/>
      <c r="H31" s="3054"/>
      <c r="I31" s="3069" t="s">
        <v>620</v>
      </c>
      <c r="J31" s="3070"/>
      <c r="K31" s="3070"/>
      <c r="L31" s="3071"/>
      <c r="M31" s="3062" t="s">
        <v>699</v>
      </c>
      <c r="N31" s="3063"/>
      <c r="O31" s="3063"/>
      <c r="P31" s="3072" t="s">
        <v>664</v>
      </c>
      <c r="Q31" s="1537" t="s">
        <v>87</v>
      </c>
      <c r="R31" s="184"/>
      <c r="S31" s="3058" t="s">
        <v>429</v>
      </c>
      <c r="T31" s="3059"/>
    </row>
    <row r="32" spans="1:20" ht="31.5" customHeight="1" thickBot="1">
      <c r="A32" s="108"/>
      <c r="C32" s="3055" t="s">
        <v>1119</v>
      </c>
      <c r="D32" s="3056"/>
      <c r="E32" s="3056"/>
      <c r="F32" s="3056"/>
      <c r="G32" s="3056"/>
      <c r="H32" s="3057"/>
      <c r="I32" s="3066" t="s">
        <v>698</v>
      </c>
      <c r="J32" s="3067"/>
      <c r="K32" s="3067"/>
      <c r="L32" s="3068"/>
      <c r="M32" s="3064"/>
      <c r="N32" s="3065"/>
      <c r="O32" s="3065"/>
      <c r="P32" s="3073"/>
      <c r="Q32" s="1533" t="s">
        <v>1119</v>
      </c>
      <c r="R32" s="520"/>
      <c r="S32" s="3060"/>
      <c r="T32" s="3061"/>
    </row>
    <row r="33" spans="1:20">
      <c r="A33" s="108"/>
      <c r="C33" s="151"/>
      <c r="D33" s="139"/>
      <c r="E33" s="139"/>
      <c r="F33" s="196"/>
      <c r="G33" s="197"/>
      <c r="H33" s="197"/>
      <c r="I33" s="199"/>
      <c r="J33" s="211"/>
      <c r="K33" s="147"/>
      <c r="L33" s="198"/>
      <c r="M33" s="199"/>
      <c r="N33" s="200"/>
      <c r="O33" s="201"/>
      <c r="P33" s="1538"/>
      <c r="Q33" s="202"/>
      <c r="R33" s="201"/>
      <c r="S33" s="202"/>
      <c r="T33" s="201"/>
    </row>
    <row r="34" spans="1:20" ht="112.5" customHeight="1">
      <c r="A34" s="108"/>
      <c r="C34" s="284" t="s">
        <v>635</v>
      </c>
      <c r="D34" s="285" t="s">
        <v>581</v>
      </c>
      <c r="E34" s="285" t="s">
        <v>765</v>
      </c>
      <c r="F34" s="285" t="s">
        <v>584</v>
      </c>
      <c r="G34" s="285" t="s">
        <v>1127</v>
      </c>
      <c r="H34" s="285" t="s">
        <v>1167</v>
      </c>
      <c r="I34" s="302" t="s">
        <v>876</v>
      </c>
      <c r="J34" s="313" t="s">
        <v>877</v>
      </c>
      <c r="K34" s="313" t="s">
        <v>583</v>
      </c>
      <c r="L34" s="314" t="s">
        <v>827</v>
      </c>
      <c r="M34" s="302" t="s">
        <v>558</v>
      </c>
      <c r="N34" s="285" t="s">
        <v>502</v>
      </c>
      <c r="O34" s="299" t="s">
        <v>756</v>
      </c>
      <c r="P34" s="1518" t="s">
        <v>1003</v>
      </c>
      <c r="Q34" s="313" t="s">
        <v>153</v>
      </c>
      <c r="R34" s="299" t="s">
        <v>557</v>
      </c>
      <c r="S34" s="313" t="s">
        <v>153</v>
      </c>
      <c r="T34" s="299" t="s">
        <v>557</v>
      </c>
    </row>
    <row r="35" spans="1:20" ht="15">
      <c r="A35" s="108"/>
      <c r="B35" s="140" t="s">
        <v>734</v>
      </c>
      <c r="C35" s="141" t="s">
        <v>1168</v>
      </c>
      <c r="D35" s="142" t="s">
        <v>1168</v>
      </c>
      <c r="E35" s="142" t="s">
        <v>1168</v>
      </c>
      <c r="F35" s="143" t="s">
        <v>1168</v>
      </c>
      <c r="G35" s="142" t="s">
        <v>1168</v>
      </c>
      <c r="H35" s="142" t="s">
        <v>1168</v>
      </c>
      <c r="I35" s="141" t="s">
        <v>1168</v>
      </c>
      <c r="J35" s="143" t="s">
        <v>1168</v>
      </c>
      <c r="K35" s="143" t="s">
        <v>1168</v>
      </c>
      <c r="L35" s="152" t="s">
        <v>1168</v>
      </c>
      <c r="M35" s="141" t="s">
        <v>1168</v>
      </c>
      <c r="N35" s="143" t="s">
        <v>1168</v>
      </c>
      <c r="O35" s="144" t="s">
        <v>1168</v>
      </c>
      <c r="P35" s="1213" t="s">
        <v>1168</v>
      </c>
      <c r="Q35" s="143" t="s">
        <v>1168</v>
      </c>
      <c r="R35" s="144" t="s">
        <v>1168</v>
      </c>
      <c r="S35" s="143" t="s">
        <v>1168</v>
      </c>
      <c r="T35" s="144" t="s">
        <v>1168</v>
      </c>
    </row>
    <row r="36" spans="1:20" ht="15">
      <c r="A36" s="108"/>
      <c r="B36" s="109" t="s">
        <v>1152</v>
      </c>
      <c r="C36" s="203"/>
      <c r="D36" s="131"/>
      <c r="E36" s="131"/>
      <c r="F36" s="131"/>
      <c r="G36" s="131"/>
      <c r="H36" s="204"/>
      <c r="I36" s="131"/>
      <c r="J36" s="131"/>
      <c r="K36" s="131"/>
      <c r="L36" s="131"/>
      <c r="M36" s="203"/>
      <c r="N36" s="131"/>
      <c r="O36" s="204"/>
      <c r="P36" s="1534"/>
      <c r="Q36" s="131"/>
      <c r="R36" s="204"/>
      <c r="S36" s="131"/>
      <c r="T36" s="204"/>
    </row>
    <row r="37" spans="1:20" ht="15">
      <c r="A37" s="108"/>
      <c r="B37" s="109" t="s">
        <v>702</v>
      </c>
      <c r="C37" s="697"/>
      <c r="D37" s="698"/>
      <c r="E37" s="828"/>
      <c r="F37" s="828"/>
      <c r="G37" s="828"/>
      <c r="H37" s="699"/>
      <c r="I37" s="698"/>
      <c r="J37" s="698"/>
      <c r="K37" s="698"/>
      <c r="L37" s="828"/>
      <c r="M37" s="697"/>
      <c r="N37" s="698"/>
      <c r="O37" s="699"/>
      <c r="P37" s="1535"/>
      <c r="Q37" s="698"/>
      <c r="R37" s="699"/>
      <c r="S37" s="698"/>
      <c r="T37" s="699"/>
    </row>
    <row r="38" spans="1:20" ht="15">
      <c r="A38" s="108"/>
      <c r="B38" s="109" t="s">
        <v>832</v>
      </c>
      <c r="C38" s="700">
        <f t="shared" ref="C38:R38" si="1">SUM(C39:C48)</f>
        <v>0</v>
      </c>
      <c r="D38" s="701">
        <f t="shared" si="1"/>
        <v>0</v>
      </c>
      <c r="E38" s="701">
        <f t="shared" si="1"/>
        <v>0</v>
      </c>
      <c r="F38" s="701">
        <f t="shared" si="1"/>
        <v>0</v>
      </c>
      <c r="G38" s="701">
        <f t="shared" si="1"/>
        <v>0</v>
      </c>
      <c r="H38" s="702">
        <f t="shared" si="1"/>
        <v>0</v>
      </c>
      <c r="I38" s="701">
        <f t="shared" si="1"/>
        <v>0</v>
      </c>
      <c r="J38" s="701">
        <f>SUM(J39:J48)</f>
        <v>0</v>
      </c>
      <c r="K38" s="701">
        <f>SUM(K39:K48)</f>
        <v>0</v>
      </c>
      <c r="L38" s="701">
        <f t="shared" si="1"/>
        <v>0</v>
      </c>
      <c r="M38" s="700">
        <f t="shared" si="1"/>
        <v>0</v>
      </c>
      <c r="N38" s="701">
        <f t="shared" si="1"/>
        <v>0</v>
      </c>
      <c r="O38" s="702">
        <f t="shared" si="1"/>
        <v>0</v>
      </c>
      <c r="P38" s="1536">
        <f t="shared" si="1"/>
        <v>0</v>
      </c>
      <c r="Q38" s="701">
        <f t="shared" si="1"/>
        <v>0</v>
      </c>
      <c r="R38" s="702">
        <f t="shared" si="1"/>
        <v>0</v>
      </c>
      <c r="S38" s="701">
        <f>SUM(S39:S48)</f>
        <v>0</v>
      </c>
      <c r="T38" s="702">
        <f>SUM(T39:T48)</f>
        <v>0</v>
      </c>
    </row>
    <row r="39" spans="1:20" ht="15">
      <c r="A39" s="108"/>
      <c r="B39" s="109" t="str">
        <f>'Names and date input'!$D$28</f>
        <v>RP1</v>
      </c>
      <c r="C39" s="697"/>
      <c r="D39" s="698"/>
      <c r="E39" s="698"/>
      <c r="F39" s="698"/>
      <c r="G39" s="698"/>
      <c r="H39" s="699"/>
      <c r="I39" s="698"/>
      <c r="J39" s="698"/>
      <c r="K39" s="698"/>
      <c r="L39" s="698"/>
      <c r="M39" s="697"/>
      <c r="N39" s="698"/>
      <c r="O39" s="699"/>
      <c r="P39" s="1535"/>
      <c r="Q39" s="698"/>
      <c r="R39" s="699"/>
      <c r="S39" s="698"/>
      <c r="T39" s="699"/>
    </row>
    <row r="40" spans="1:20" ht="15">
      <c r="A40" s="108"/>
      <c r="B40" s="109" t="str">
        <f>'Names and date input'!$D$29</f>
        <v>RP2</v>
      </c>
      <c r="C40" s="697"/>
      <c r="D40" s="698"/>
      <c r="E40" s="698"/>
      <c r="F40" s="698"/>
      <c r="G40" s="698"/>
      <c r="H40" s="699"/>
      <c r="I40" s="698"/>
      <c r="J40" s="698"/>
      <c r="K40" s="698"/>
      <c r="L40" s="698"/>
      <c r="M40" s="697"/>
      <c r="N40" s="698"/>
      <c r="O40" s="699"/>
      <c r="P40" s="1535"/>
      <c r="Q40" s="698"/>
      <c r="R40" s="699"/>
      <c r="S40" s="698"/>
      <c r="T40" s="699"/>
    </row>
    <row r="41" spans="1:20" ht="15">
      <c r="A41" s="108"/>
      <c r="B41" s="109" t="str">
        <f>'Names and date input'!$D$30</f>
        <v>RP3</v>
      </c>
      <c r="C41" s="697"/>
      <c r="D41" s="698"/>
      <c r="E41" s="698"/>
      <c r="F41" s="698"/>
      <c r="G41" s="698"/>
      <c r="H41" s="699"/>
      <c r="I41" s="698"/>
      <c r="J41" s="698"/>
      <c r="K41" s="698"/>
      <c r="L41" s="698"/>
      <c r="M41" s="697"/>
      <c r="N41" s="698"/>
      <c r="O41" s="699"/>
      <c r="P41" s="1535"/>
      <c r="Q41" s="698"/>
      <c r="R41" s="699"/>
      <c r="S41" s="698"/>
      <c r="T41" s="699"/>
    </row>
    <row r="42" spans="1:20" ht="15">
      <c r="A42" s="108"/>
      <c r="B42" s="109" t="str">
        <f>'Names and date input'!$D$31</f>
        <v>RP4</v>
      </c>
      <c r="C42" s="697"/>
      <c r="D42" s="698"/>
      <c r="E42" s="698"/>
      <c r="F42" s="698"/>
      <c r="G42" s="698"/>
      <c r="H42" s="699"/>
      <c r="I42" s="698"/>
      <c r="J42" s="698"/>
      <c r="K42" s="698"/>
      <c r="L42" s="698"/>
      <c r="M42" s="697"/>
      <c r="N42" s="698"/>
      <c r="O42" s="699"/>
      <c r="P42" s="1535"/>
      <c r="Q42" s="698"/>
      <c r="R42" s="699"/>
      <c r="S42" s="698"/>
      <c r="T42" s="699"/>
    </row>
    <row r="43" spans="1:20" ht="15">
      <c r="A43" s="108"/>
      <c r="B43" s="109" t="str">
        <f>'Names and date input'!$D$32</f>
        <v>RP5</v>
      </c>
      <c r="C43" s="697"/>
      <c r="D43" s="698"/>
      <c r="E43" s="698"/>
      <c r="F43" s="698"/>
      <c r="G43" s="698"/>
      <c r="H43" s="699"/>
      <c r="I43" s="698"/>
      <c r="J43" s="698"/>
      <c r="K43" s="698"/>
      <c r="L43" s="698"/>
      <c r="M43" s="697"/>
      <c r="N43" s="698"/>
      <c r="O43" s="699"/>
      <c r="P43" s="1535"/>
      <c r="Q43" s="698"/>
      <c r="R43" s="699"/>
      <c r="S43" s="698"/>
      <c r="T43" s="699"/>
    </row>
    <row r="44" spans="1:20" ht="15">
      <c r="A44" s="108"/>
      <c r="B44" s="109" t="str">
        <f>'Names and date input'!$D$33</f>
        <v>RP6</v>
      </c>
      <c r="C44" s="697"/>
      <c r="D44" s="698"/>
      <c r="E44" s="698"/>
      <c r="F44" s="698"/>
      <c r="G44" s="698"/>
      <c r="H44" s="699"/>
      <c r="I44" s="698"/>
      <c r="J44" s="698"/>
      <c r="K44" s="698"/>
      <c r="L44" s="698"/>
      <c r="M44" s="697"/>
      <c r="N44" s="698"/>
      <c r="O44" s="699"/>
      <c r="P44" s="1535"/>
      <c r="Q44" s="698"/>
      <c r="R44" s="699"/>
      <c r="S44" s="698"/>
      <c r="T44" s="699"/>
    </row>
    <row r="45" spans="1:20" ht="15">
      <c r="A45" s="108"/>
      <c r="B45" s="109" t="str">
        <f>'Names and date input'!$D$34</f>
        <v>RP7</v>
      </c>
      <c r="C45" s="697"/>
      <c r="D45" s="698"/>
      <c r="E45" s="698"/>
      <c r="F45" s="698"/>
      <c r="G45" s="698"/>
      <c r="H45" s="699"/>
      <c r="I45" s="698"/>
      <c r="J45" s="698"/>
      <c r="K45" s="698"/>
      <c r="L45" s="698"/>
      <c r="M45" s="697"/>
      <c r="N45" s="698"/>
      <c r="O45" s="699"/>
      <c r="P45" s="1535"/>
      <c r="Q45" s="698"/>
      <c r="R45" s="699"/>
      <c r="S45" s="698"/>
      <c r="T45" s="699"/>
    </row>
    <row r="46" spans="1:20" ht="15">
      <c r="A46" s="108"/>
      <c r="B46" s="109" t="str">
        <f>'Names and date input'!$D$35</f>
        <v>RP8</v>
      </c>
      <c r="C46" s="697"/>
      <c r="D46" s="698"/>
      <c r="E46" s="698"/>
      <c r="F46" s="698"/>
      <c r="G46" s="698"/>
      <c r="H46" s="699"/>
      <c r="I46" s="698"/>
      <c r="J46" s="698"/>
      <c r="K46" s="698"/>
      <c r="L46" s="698"/>
      <c r="M46" s="697"/>
      <c r="N46" s="698"/>
      <c r="O46" s="699"/>
      <c r="P46" s="1535"/>
      <c r="Q46" s="698"/>
      <c r="R46" s="699"/>
      <c r="S46" s="698"/>
      <c r="T46" s="699"/>
    </row>
    <row r="47" spans="1:20" ht="15">
      <c r="A47" s="108"/>
      <c r="B47" s="109" t="str">
        <f>'Names and date input'!$D$36</f>
        <v>RP9</v>
      </c>
      <c r="C47" s="697"/>
      <c r="D47" s="698"/>
      <c r="E47" s="698"/>
      <c r="F47" s="698"/>
      <c r="G47" s="698"/>
      <c r="H47" s="699"/>
      <c r="I47" s="698"/>
      <c r="J47" s="698"/>
      <c r="K47" s="698"/>
      <c r="L47" s="698"/>
      <c r="M47" s="697"/>
      <c r="N47" s="698"/>
      <c r="O47" s="699"/>
      <c r="P47" s="1535"/>
      <c r="Q47" s="698"/>
      <c r="R47" s="699"/>
      <c r="S47" s="698"/>
      <c r="T47" s="699"/>
    </row>
    <row r="48" spans="1:20" ht="15">
      <c r="A48" s="108"/>
      <c r="B48" s="109" t="str">
        <f>'Names and date input'!$D$37</f>
        <v>RP10</v>
      </c>
      <c r="C48" s="697"/>
      <c r="D48" s="698"/>
      <c r="E48" s="698"/>
      <c r="F48" s="698"/>
      <c r="G48" s="698"/>
      <c r="H48" s="699"/>
      <c r="I48" s="698"/>
      <c r="J48" s="698"/>
      <c r="K48" s="698"/>
      <c r="L48" s="698"/>
      <c r="M48" s="697"/>
      <c r="N48" s="698"/>
      <c r="O48" s="699"/>
      <c r="P48" s="1535"/>
      <c r="Q48" s="698"/>
      <c r="R48" s="699"/>
      <c r="S48" s="698"/>
      <c r="T48" s="699"/>
    </row>
    <row r="49" spans="1:21" ht="15" thickBot="1">
      <c r="A49" s="108"/>
      <c r="B49" s="112" t="s">
        <v>91</v>
      </c>
      <c r="C49" s="608">
        <f>C37+C38</f>
        <v>0</v>
      </c>
      <c r="D49" s="609">
        <f t="shared" ref="D49:R49" si="2">D37+D38</f>
        <v>0</v>
      </c>
      <c r="E49" s="609">
        <f t="shared" si="2"/>
        <v>0</v>
      </c>
      <c r="F49" s="609">
        <f t="shared" si="2"/>
        <v>0</v>
      </c>
      <c r="G49" s="609">
        <f t="shared" si="2"/>
        <v>0</v>
      </c>
      <c r="H49" s="610">
        <f t="shared" si="2"/>
        <v>0</v>
      </c>
      <c r="I49" s="609">
        <f t="shared" si="2"/>
        <v>0</v>
      </c>
      <c r="J49" s="609">
        <f>J37+J38</f>
        <v>0</v>
      </c>
      <c r="K49" s="609">
        <f>K37+K38</f>
        <v>0</v>
      </c>
      <c r="L49" s="609">
        <f t="shared" si="2"/>
        <v>0</v>
      </c>
      <c r="M49" s="608">
        <f t="shared" si="2"/>
        <v>0</v>
      </c>
      <c r="N49" s="609">
        <f t="shared" si="2"/>
        <v>0</v>
      </c>
      <c r="O49" s="610">
        <f t="shared" si="2"/>
        <v>0</v>
      </c>
      <c r="P49" s="611">
        <f t="shared" si="2"/>
        <v>0</v>
      </c>
      <c r="Q49" s="609">
        <f t="shared" si="2"/>
        <v>0</v>
      </c>
      <c r="R49" s="610">
        <f t="shared" si="2"/>
        <v>0</v>
      </c>
      <c r="S49" s="609">
        <f>S37+S38</f>
        <v>0</v>
      </c>
      <c r="T49" s="610">
        <f>T37+T38</f>
        <v>0</v>
      </c>
      <c r="U49" s="155" t="str">
        <f>IF(ABS(SUM(C49:T49))&lt;0.1,"OK","Error")</f>
        <v>OK</v>
      </c>
    </row>
    <row r="50" spans="1:21">
      <c r="A50" s="108"/>
      <c r="T50" s="612"/>
    </row>
    <row r="51" spans="1:21">
      <c r="A51" s="108"/>
    </row>
    <row r="52" spans="1:21">
      <c r="A52" s="108"/>
    </row>
    <row r="53" spans="1:21" s="128" customFormat="1">
      <c r="F53" s="130"/>
      <c r="G53" s="130"/>
      <c r="H53" s="130"/>
      <c r="I53" s="130"/>
      <c r="J53" s="130"/>
      <c r="K53" s="130"/>
      <c r="L53" s="130"/>
      <c r="M53" s="130"/>
      <c r="N53" s="130"/>
    </row>
    <row r="54" spans="1:21" s="128" customFormat="1" ht="15">
      <c r="B54" s="205"/>
      <c r="F54" s="130"/>
      <c r="G54" s="130"/>
      <c r="H54" s="130"/>
      <c r="I54" s="130"/>
      <c r="J54" s="130"/>
      <c r="K54" s="130"/>
      <c r="L54" s="130"/>
      <c r="M54" s="130"/>
      <c r="N54" s="130"/>
    </row>
    <row r="55" spans="1:21" s="128" customFormat="1">
      <c r="B55" s="130"/>
      <c r="F55" s="130"/>
      <c r="G55" s="130"/>
      <c r="H55" s="130"/>
      <c r="I55" s="130"/>
      <c r="J55" s="130"/>
      <c r="K55" s="130"/>
      <c r="L55" s="130"/>
      <c r="M55" s="130"/>
      <c r="N55" s="130"/>
    </row>
    <row r="56" spans="1:21" s="128" customFormat="1">
      <c r="B56" s="130"/>
      <c r="F56" s="130"/>
      <c r="G56" s="130"/>
      <c r="H56" s="130"/>
      <c r="I56" s="130"/>
      <c r="J56" s="130"/>
      <c r="K56" s="130"/>
      <c r="L56" s="130"/>
      <c r="M56" s="130"/>
      <c r="N56" s="130"/>
    </row>
    <row r="57" spans="1:21" s="128" customFormat="1"/>
    <row r="58" spans="1:21" s="128" customFormat="1"/>
    <row r="59" spans="1:21" s="128" customFormat="1"/>
    <row r="60" spans="1:21" s="128" customFormat="1"/>
    <row r="61" spans="1:21" s="128" customFormat="1"/>
    <row r="62" spans="1:21" s="128" customFormat="1"/>
    <row r="63" spans="1:21" s="128" customFormat="1"/>
    <row r="64" spans="1:21" s="128" customFormat="1"/>
    <row r="65" s="128" customFormat="1"/>
    <row r="66" s="128" customFormat="1"/>
    <row r="67" s="128" customFormat="1"/>
    <row r="68" s="128" customFormat="1"/>
    <row r="69" s="128" customFormat="1"/>
    <row r="70" s="128" customFormat="1"/>
    <row r="71" s="128" customFormat="1"/>
    <row r="72" s="128" customFormat="1"/>
    <row r="73" s="128" customFormat="1"/>
    <row r="74" s="128" customFormat="1"/>
    <row r="75" s="128" customFormat="1"/>
    <row r="76" s="128" customFormat="1"/>
    <row r="77" s="128" customFormat="1"/>
    <row r="78" s="128" customFormat="1"/>
    <row r="79" s="128" customFormat="1"/>
    <row r="80" s="128" customFormat="1"/>
    <row r="81" s="128" customFormat="1"/>
    <row r="82" s="128" customFormat="1"/>
    <row r="83" s="128" customFormat="1"/>
    <row r="84" s="128" customFormat="1"/>
    <row r="85" s="128" customFormat="1"/>
  </sheetData>
  <sheetProtection password="C634" sheet="1" objects="1" scenarios="1"/>
  <mergeCells count="11">
    <mergeCell ref="A5:C5"/>
    <mergeCell ref="C31:H31"/>
    <mergeCell ref="C32:H32"/>
    <mergeCell ref="C10:H10"/>
    <mergeCell ref="S10:T11"/>
    <mergeCell ref="S31:T32"/>
    <mergeCell ref="M31:O32"/>
    <mergeCell ref="I32:L32"/>
    <mergeCell ref="I10:L10"/>
    <mergeCell ref="P31:P32"/>
    <mergeCell ref="I31:L31"/>
  </mergeCells>
  <phoneticPr fontId="0" type="noConversion"/>
  <dataValidations count="2">
    <dataValidation type="decimal" operator="lessThanOrEqual" allowBlank="1" showInputMessage="1" showErrorMessage="1" sqref="M37:T37 C39:H48 C37:H37 M39:T48">
      <formula1>0</formula1>
    </dataValidation>
    <dataValidation type="decimal" operator="greaterThanOrEqual" allowBlank="1" showInputMessage="1" showErrorMessage="1" sqref="I39:L48 I37:L37">
      <formula1>0</formula1>
    </dataValidation>
  </dataValidations>
  <printOptions horizontalCentered="1"/>
  <pageMargins left="0.15748031496062992" right="0.15748031496062992" top="0.59055118110236227" bottom="0.59055118110236227" header="0.31496062992125984" footer="0.11811023622047245"/>
  <pageSetup paperSize="8" scale="80" orientation="landscape" r:id="rId1"/>
  <headerFooter alignWithMargins="0">
    <oddHeader>&amp;R&amp;"CG Omega,Bold"&amp;18&amp;A</oddHeader>
    <oddFooter>&amp;L&amp;8&amp;D
&amp;T&amp;R&amp;8&amp;Z&amp;F</oddFooter>
  </headerFooter>
  <legacyDrawing r:id="rId2"/>
</worksheet>
</file>

<file path=xl/worksheets/sheet29.xml><?xml version="1.0" encoding="utf-8"?>
<worksheet xmlns="http://schemas.openxmlformats.org/spreadsheetml/2006/main" xmlns:r="http://schemas.openxmlformats.org/officeDocument/2006/relationships">
  <sheetPr codeName="Sheet5">
    <pageSetUpPr fitToPage="1"/>
  </sheetPr>
  <dimension ref="A1:AJ87"/>
  <sheetViews>
    <sheetView showZeros="0" zoomScale="75" zoomScaleNormal="100" workbookViewId="0">
      <pane xSplit="5" ySplit="9" topLeftCell="F10" activePane="bottomRight" state="frozen"/>
      <selection pane="topRight" activeCell="F1" sqref="F1"/>
      <selection pane="bottomLeft" activeCell="A10" sqref="A10"/>
      <selection pane="bottomRight" activeCell="H12" sqref="H12:H21"/>
    </sheetView>
  </sheetViews>
  <sheetFormatPr defaultRowHeight="14.25"/>
  <cols>
    <col min="1" max="1" width="3.5" customWidth="1"/>
    <col min="2" max="2" width="4.625" customWidth="1"/>
    <col min="3" max="3" width="55.75" customWidth="1"/>
    <col min="4" max="4" width="20.75" style="16" customWidth="1"/>
    <col min="5" max="5" width="2.125" customWidth="1"/>
    <col min="6" max="11" width="10.625" customWidth="1"/>
    <col min="12" max="12" width="21.875" style="16" customWidth="1"/>
    <col min="13" max="13" width="187.5" bestFit="1" customWidth="1"/>
    <col min="14" max="14" width="8.875" customWidth="1"/>
  </cols>
  <sheetData>
    <row r="1" spans="1:25" s="115" customFormat="1" ht="26.25">
      <c r="A1" s="114" t="str">
        <f>+Cover!$E$8</f>
        <v>Regulatory Reporting Pack (RRP)</v>
      </c>
      <c r="D1" s="917"/>
      <c r="E1" s="116"/>
      <c r="G1" s="117" t="str">
        <f>+'Check&amp;Bal report'!$H$1</f>
        <v xml:space="preserve"> </v>
      </c>
      <c r="L1" s="917"/>
    </row>
    <row r="2" spans="1:25" s="115" customFormat="1" ht="26.25">
      <c r="A2" s="119" t="str">
        <f>+'Names and date input'!$D$21</f>
        <v>CN West</v>
      </c>
      <c r="B2" s="120"/>
      <c r="D2" s="994"/>
      <c r="E2" s="116"/>
      <c r="L2" s="917"/>
    </row>
    <row r="3" spans="1:25" s="123" customFormat="1" ht="27" thickBot="1">
      <c r="A3" s="122" t="str">
        <f>+'Names and date input'!$D$9</f>
        <v>2009-10</v>
      </c>
      <c r="D3" s="918"/>
      <c r="E3" s="125"/>
      <c r="L3" s="1028"/>
    </row>
    <row r="4" spans="1:25" s="112" customFormat="1">
      <c r="A4" s="108"/>
      <c r="D4" s="234"/>
      <c r="L4" s="234"/>
    </row>
    <row r="5" spans="1:25" s="112" customFormat="1" ht="20.25">
      <c r="A5" s="129" t="s">
        <v>54</v>
      </c>
      <c r="D5" s="234"/>
      <c r="F5" s="1320"/>
      <c r="G5" s="1321"/>
      <c r="H5" s="1320"/>
      <c r="I5" s="1320"/>
      <c r="L5" s="234"/>
    </row>
    <row r="6" spans="1:25">
      <c r="A6" s="112"/>
      <c r="B6" s="112"/>
      <c r="C6" s="112"/>
      <c r="D6" s="234"/>
      <c r="E6" s="112"/>
      <c r="F6" s="112"/>
      <c r="G6" s="112"/>
      <c r="H6" s="112"/>
      <c r="I6" s="112"/>
      <c r="J6" s="112"/>
      <c r="K6" s="112"/>
    </row>
    <row r="7" spans="1:25" ht="15" thickBot="1">
      <c r="A7" s="112"/>
      <c r="B7" s="112"/>
      <c r="C7" s="112"/>
      <c r="D7" s="234"/>
      <c r="E7" s="112"/>
      <c r="F7" s="112"/>
      <c r="G7" s="112"/>
      <c r="H7" s="112"/>
      <c r="I7" s="112"/>
      <c r="J7" s="112"/>
      <c r="K7" s="112"/>
    </row>
    <row r="8" spans="1:25" ht="90.75" customHeight="1" thickBot="1">
      <c r="A8" s="165"/>
      <c r="B8" s="166"/>
      <c r="C8" s="653"/>
      <c r="D8" s="654" t="s">
        <v>1066</v>
      </c>
      <c r="E8" s="3078"/>
      <c r="F8" s="2126" t="s">
        <v>311</v>
      </c>
      <c r="G8" s="2126" t="s">
        <v>231</v>
      </c>
      <c r="H8" s="2126" t="s">
        <v>715</v>
      </c>
      <c r="I8" s="2126" t="s">
        <v>830</v>
      </c>
      <c r="J8" s="2126" t="s">
        <v>398</v>
      </c>
      <c r="K8" s="2127" t="s">
        <v>570</v>
      </c>
      <c r="L8" s="1092" t="s">
        <v>1198</v>
      </c>
      <c r="M8" s="1092" t="s">
        <v>41</v>
      </c>
    </row>
    <row r="9" spans="1:25" ht="15">
      <c r="A9" s="655"/>
      <c r="B9" s="235"/>
      <c r="C9" s="209"/>
      <c r="D9" s="656" t="s">
        <v>482</v>
      </c>
      <c r="E9" s="3079"/>
      <c r="F9" s="268" t="s">
        <v>1168</v>
      </c>
      <c r="G9" s="268" t="s">
        <v>1168</v>
      </c>
      <c r="H9" s="268" t="s">
        <v>1168</v>
      </c>
      <c r="I9" s="1175" t="s">
        <v>1168</v>
      </c>
      <c r="J9" s="268" t="s">
        <v>1168</v>
      </c>
      <c r="K9" s="273" t="s">
        <v>1168</v>
      </c>
      <c r="L9" s="1156"/>
      <c r="M9" s="1093"/>
    </row>
    <row r="10" spans="1:25">
      <c r="A10" s="160"/>
      <c r="B10" s="128"/>
      <c r="C10" s="128"/>
      <c r="D10" s="919"/>
      <c r="E10" s="128"/>
      <c r="F10" s="229"/>
      <c r="G10" s="128"/>
      <c r="H10" s="229"/>
      <c r="I10" s="128"/>
      <c r="J10" s="229"/>
      <c r="K10" s="1146"/>
      <c r="L10" s="1099"/>
      <c r="M10" s="1094"/>
    </row>
    <row r="11" spans="1:25" ht="18">
      <c r="A11" s="1147" t="s">
        <v>1052</v>
      </c>
      <c r="B11" s="9"/>
      <c r="C11" s="9"/>
      <c r="D11" s="236"/>
      <c r="E11" s="128"/>
      <c r="F11" s="229"/>
      <c r="G11" s="128"/>
      <c r="H11" s="229"/>
      <c r="I11" s="128"/>
      <c r="J11" s="657"/>
      <c r="K11" s="1148"/>
      <c r="L11" s="1095"/>
      <c r="M11" s="435"/>
    </row>
    <row r="12" spans="1:25" ht="15">
      <c r="A12" s="160"/>
      <c r="B12" s="422" t="s">
        <v>275</v>
      </c>
      <c r="C12" s="128"/>
      <c r="D12" s="236" t="s">
        <v>1037</v>
      </c>
      <c r="E12" s="128"/>
      <c r="F12" s="657">
        <f>+'2.2 Detailed Cost Matrix'!H151+'2.2 Detailed Cost Matrix'!I151</f>
        <v>0</v>
      </c>
      <c r="G12" s="658">
        <f>SUM('2.2 Detailed Cost Matrix'!J151:M151)</f>
        <v>0</v>
      </c>
      <c r="H12" s="657">
        <f>+'2.2 Detailed Cost Matrix'!AD151</f>
        <v>0</v>
      </c>
      <c r="I12" s="1161">
        <f>SUM('2.2 Detailed Cost Matrix'!AF151:AM151)+'2.2 Detailed Cost Matrix'!AN166</f>
        <v>0</v>
      </c>
      <c r="J12" s="660"/>
      <c r="K12" s="1149"/>
      <c r="L12" s="1095" t="s">
        <v>60</v>
      </c>
      <c r="M12" s="435" t="s">
        <v>110</v>
      </c>
    </row>
    <row r="13" spans="1:25">
      <c r="A13" s="160"/>
      <c r="B13" s="128" t="s">
        <v>232</v>
      </c>
      <c r="C13" s="128"/>
      <c r="D13" s="236"/>
      <c r="E13" s="128"/>
      <c r="F13" s="229"/>
      <c r="G13" s="128"/>
      <c r="H13" s="229"/>
      <c r="I13" s="1162"/>
      <c r="J13" s="657"/>
      <c r="K13" s="1149"/>
      <c r="L13" s="1096"/>
      <c r="M13" s="435"/>
    </row>
    <row r="14" spans="1:25">
      <c r="A14" s="160"/>
      <c r="B14" s="128"/>
      <c r="C14" s="128" t="s">
        <v>592</v>
      </c>
      <c r="D14" s="236" t="s">
        <v>1038</v>
      </c>
      <c r="E14" s="128"/>
      <c r="F14" s="657">
        <f>+'2.2 Detailed Cost Matrix'!H195+'2.2 Detailed Cost Matrix'!I195</f>
        <v>0</v>
      </c>
      <c r="G14" s="661"/>
      <c r="H14" s="661"/>
      <c r="I14" s="1162">
        <f>SUM('2.2 Detailed Cost Matrix'!AF195:AH195,'2.2 Detailed Cost Matrix'!AK195,'2.2 Detailed Cost Matrix'!AM195)</f>
        <v>0</v>
      </c>
      <c r="J14" s="657"/>
      <c r="K14" s="1149"/>
      <c r="L14" s="1096" t="s">
        <v>61</v>
      </c>
      <c r="M14" s="1123" t="s">
        <v>750</v>
      </c>
    </row>
    <row r="15" spans="1:25">
      <c r="A15" s="160"/>
      <c r="B15" s="128"/>
      <c r="C15" s="128" t="s">
        <v>571</v>
      </c>
      <c r="D15" s="236" t="s">
        <v>1039</v>
      </c>
      <c r="E15" s="128"/>
      <c r="F15" s="657">
        <f>-SUM('2.2 Detailed Cost Matrix'!H25:I25)</f>
        <v>0</v>
      </c>
      <c r="G15" s="658">
        <f>-SUM('2.2 Detailed Cost Matrix'!J25:M25)</f>
        <v>0</v>
      </c>
      <c r="H15" s="657">
        <f>-'2.2 Detailed Cost Matrix'!AD25</f>
        <v>0</v>
      </c>
      <c r="I15" s="1162">
        <f>-SUM('2.2 Detailed Cost Matrix'!AF25:AM25)</f>
        <v>0</v>
      </c>
      <c r="J15" s="657"/>
      <c r="K15" s="1150"/>
      <c r="L15" s="1126" t="s">
        <v>9</v>
      </c>
      <c r="M15" s="1123" t="s">
        <v>278</v>
      </c>
      <c r="N15" s="12"/>
      <c r="O15" s="12"/>
      <c r="P15" s="12"/>
      <c r="Q15" s="12"/>
      <c r="R15" s="12"/>
      <c r="S15" s="12"/>
      <c r="T15" s="12"/>
      <c r="U15" s="12"/>
      <c r="V15" s="12"/>
      <c r="W15" s="12"/>
      <c r="X15" s="12"/>
      <c r="Y15" s="12"/>
    </row>
    <row r="16" spans="1:25">
      <c r="A16" s="160"/>
      <c r="B16" s="128"/>
      <c r="C16" s="269" t="s">
        <v>946</v>
      </c>
      <c r="D16" s="916" t="s">
        <v>1040</v>
      </c>
      <c r="E16" s="128"/>
      <c r="F16" s="663">
        <f>-SUM('2.6 Miscellaneous'!H81:I81)</f>
        <v>0</v>
      </c>
      <c r="G16" s="664">
        <f>-SUM('2.6 Miscellaneous'!J81:L81)</f>
        <v>0</v>
      </c>
      <c r="H16" s="660"/>
      <c r="I16" s="1163">
        <f>-SUM(F16:G16)</f>
        <v>0</v>
      </c>
      <c r="J16" s="663"/>
      <c r="K16" s="1149"/>
      <c r="L16" s="1097" t="s">
        <v>1</v>
      </c>
      <c r="M16" s="1123" t="s">
        <v>626</v>
      </c>
    </row>
    <row r="17" spans="1:13">
      <c r="A17" s="160"/>
      <c r="B17" s="128"/>
      <c r="C17" s="269" t="s">
        <v>642</v>
      </c>
      <c r="D17" s="916" t="s">
        <v>805</v>
      </c>
      <c r="E17" s="128"/>
      <c r="F17" s="663">
        <f>-SUM('2.6 Miscellaneous'!H85:I85)</f>
        <v>0</v>
      </c>
      <c r="G17" s="664">
        <f>-SUM('2.6 Miscellaneous'!J85:L85)</f>
        <v>0</v>
      </c>
      <c r="H17" s="660"/>
      <c r="I17" s="1164">
        <f>-SUM(F17:G17)</f>
        <v>0</v>
      </c>
      <c r="J17" s="663"/>
      <c r="K17" s="1149"/>
      <c r="L17" s="1097" t="s">
        <v>1</v>
      </c>
      <c r="M17" s="1123" t="s">
        <v>336</v>
      </c>
    </row>
    <row r="18" spans="1:13">
      <c r="A18" s="160"/>
      <c r="B18" s="128"/>
      <c r="C18" s="517" t="s">
        <v>334</v>
      </c>
      <c r="D18" s="916" t="s">
        <v>1041</v>
      </c>
      <c r="E18" s="128"/>
      <c r="F18" s="665">
        <f>-'2.6 Miscellaneous'!I83</f>
        <v>0</v>
      </c>
      <c r="G18" s="660"/>
      <c r="H18" s="660"/>
      <c r="I18" s="660"/>
      <c r="J18" s="663"/>
      <c r="K18" s="1149"/>
      <c r="L18" s="1097"/>
      <c r="M18" s="1123" t="s">
        <v>335</v>
      </c>
    </row>
    <row r="19" spans="1:13">
      <c r="A19" s="160"/>
      <c r="B19" s="128"/>
      <c r="C19" s="678" t="s">
        <v>768</v>
      </c>
      <c r="D19" s="916" t="s">
        <v>1042</v>
      </c>
      <c r="E19" s="128"/>
      <c r="F19" s="663">
        <f>-SUM('2.6 Miscellaneous'!G97:G99)</f>
        <v>0</v>
      </c>
      <c r="G19" s="661"/>
      <c r="H19" s="663">
        <f>-'2.6 Miscellaneous'!G100</f>
        <v>0</v>
      </c>
      <c r="I19" s="1164">
        <f>-SUM(F19:H19)</f>
        <v>0</v>
      </c>
      <c r="J19" s="663"/>
      <c r="K19" s="1149"/>
      <c r="L19" s="1097" t="s">
        <v>2</v>
      </c>
      <c r="M19" s="1123" t="s">
        <v>1197</v>
      </c>
    </row>
    <row r="20" spans="1:13">
      <c r="A20" s="160"/>
      <c r="B20" s="128"/>
      <c r="C20" s="269" t="s">
        <v>716</v>
      </c>
      <c r="D20" s="916" t="s">
        <v>662</v>
      </c>
      <c r="E20" s="128"/>
      <c r="F20" s="660"/>
      <c r="G20" s="661"/>
      <c r="H20" s="661"/>
      <c r="I20" s="1163">
        <f>-H20</f>
        <v>0</v>
      </c>
      <c r="J20" s="663"/>
      <c r="K20" s="1149"/>
      <c r="L20" s="1097" t="s">
        <v>2</v>
      </c>
      <c r="M20" s="1123" t="s">
        <v>661</v>
      </c>
    </row>
    <row r="21" spans="1:13" ht="15">
      <c r="A21" s="274"/>
      <c r="B21" s="422"/>
      <c r="C21" s="669" t="s">
        <v>573</v>
      </c>
      <c r="D21" s="920" t="s">
        <v>1043</v>
      </c>
      <c r="E21" s="128"/>
      <c r="F21" s="663">
        <f>-SUM('2.6 Miscellaneous'!H67:I68)-F16</f>
        <v>0</v>
      </c>
      <c r="G21" s="664">
        <f>-SUM('2.6 Miscellaneous'!J67:L68)-G16</f>
        <v>0</v>
      </c>
      <c r="H21" s="660"/>
      <c r="I21" s="1163">
        <f>-SUM(F21:G21)</f>
        <v>0</v>
      </c>
      <c r="J21" s="657"/>
      <c r="K21" s="1149"/>
      <c r="L21" s="1095" t="s">
        <v>10</v>
      </c>
      <c r="M21" s="1123" t="s">
        <v>1206</v>
      </c>
    </row>
    <row r="22" spans="1:13" ht="15">
      <c r="A22" s="274"/>
      <c r="B22" s="422"/>
      <c r="C22" s="669" t="s">
        <v>572</v>
      </c>
      <c r="D22" s="920" t="s">
        <v>1044</v>
      </c>
      <c r="E22" s="128"/>
      <c r="F22" s="660"/>
      <c r="G22" s="661"/>
      <c r="H22" s="668">
        <f>-'2.9 Business Support'!D29</f>
        <v>0</v>
      </c>
      <c r="I22" s="1163">
        <f>-H22</f>
        <v>0</v>
      </c>
      <c r="J22" s="657"/>
      <c r="K22" s="1149"/>
      <c r="L22" s="1095" t="s">
        <v>10</v>
      </c>
      <c r="M22" s="1123" t="s">
        <v>277</v>
      </c>
    </row>
    <row r="23" spans="1:13">
      <c r="A23" s="160"/>
      <c r="B23" s="128"/>
      <c r="C23" s="128" t="s">
        <v>593</v>
      </c>
      <c r="D23" s="236" t="s">
        <v>1045</v>
      </c>
      <c r="E23" s="128"/>
      <c r="F23" s="660"/>
      <c r="G23" s="661"/>
      <c r="H23" s="662">
        <f>+SUM('2.2 Detailed Cost Matrix'!AD187:AD187)</f>
        <v>0</v>
      </c>
      <c r="I23" s="1162">
        <f>-SUM(H23:H23)</f>
        <v>0</v>
      </c>
      <c r="J23" s="657"/>
      <c r="K23" s="1149"/>
      <c r="L23" s="1096" t="s">
        <v>7</v>
      </c>
      <c r="M23" s="1123" t="s">
        <v>192</v>
      </c>
    </row>
    <row r="24" spans="1:13">
      <c r="A24" s="160"/>
      <c r="B24" s="128"/>
      <c r="C24" s="130" t="s">
        <v>608</v>
      </c>
      <c r="D24" s="916" t="s">
        <v>739</v>
      </c>
      <c r="E24" s="128"/>
      <c r="F24" s="663">
        <f>+SUM('4.2 Indirect Cost Adjustment'!C49:D49)</f>
        <v>0</v>
      </c>
      <c r="G24" s="664">
        <f>+SUM('4.2 Indirect Cost Adjustment'!E49:H49)</f>
        <v>0</v>
      </c>
      <c r="H24" s="663">
        <f>+SUM('4.2 Indirect Cost Adjustment'!I49:L49)</f>
        <v>0</v>
      </c>
      <c r="I24" s="1165">
        <f>+SUM('4.2 Indirect Cost Adjustment'!M49:T49)</f>
        <v>0</v>
      </c>
      <c r="J24" s="663"/>
      <c r="K24" s="1149"/>
      <c r="L24" s="1097" t="s">
        <v>1062</v>
      </c>
      <c r="M24" s="1123" t="s">
        <v>418</v>
      </c>
    </row>
    <row r="25" spans="1:13">
      <c r="A25" s="160"/>
      <c r="B25" s="128"/>
      <c r="C25" s="128" t="s">
        <v>1057</v>
      </c>
      <c r="D25" s="236" t="s">
        <v>1046</v>
      </c>
      <c r="E25" s="128"/>
      <c r="F25" s="660"/>
      <c r="G25" s="658">
        <f>-SUM('2.2 Detailed Cost Matrix'!AF182:AH182,'2.2 Detailed Cost Matrix'!AL182:AM182)</f>
        <v>0</v>
      </c>
      <c r="H25" s="660"/>
      <c r="I25" s="1162">
        <f>-G25</f>
        <v>0</v>
      </c>
      <c r="J25" s="657"/>
      <c r="K25" s="1149"/>
      <c r="L25" s="1096"/>
      <c r="M25" s="1123" t="s">
        <v>1051</v>
      </c>
    </row>
    <row r="26" spans="1:13">
      <c r="A26" s="160"/>
      <c r="B26" s="128"/>
      <c r="C26" s="128" t="s">
        <v>609</v>
      </c>
      <c r="D26" s="236" t="s">
        <v>1047</v>
      </c>
      <c r="E26" s="128"/>
      <c r="F26" s="657">
        <f>-'4.4 RP Margin Adjustment'!D48</f>
        <v>0</v>
      </c>
      <c r="G26" s="658">
        <f>-'4.4 RP Margin Adjustment'!H48</f>
        <v>0</v>
      </c>
      <c r="H26" s="657">
        <f>-'4.4 RP Margin Adjustment'!Y48</f>
        <v>0</v>
      </c>
      <c r="I26" s="1162">
        <f>-SUM(F26:H26)</f>
        <v>0</v>
      </c>
      <c r="J26" s="657"/>
      <c r="K26" s="1149"/>
      <c r="L26" s="1096" t="s">
        <v>8</v>
      </c>
      <c r="M26" s="1123" t="s">
        <v>705</v>
      </c>
    </row>
    <row r="27" spans="1:13">
      <c r="A27" s="274"/>
      <c r="B27" s="128"/>
      <c r="C27" s="130" t="s">
        <v>930</v>
      </c>
      <c r="D27" s="916" t="s">
        <v>806</v>
      </c>
      <c r="E27" s="128"/>
      <c r="F27" s="663">
        <f>+'2.6 Miscellaneous'!G31+'2.6 Miscellaneous'!G32</f>
        <v>0</v>
      </c>
      <c r="G27" s="661"/>
      <c r="H27" s="660"/>
      <c r="I27" s="1162">
        <f>-F27</f>
        <v>0</v>
      </c>
      <c r="J27" s="663"/>
      <c r="K27" s="1149"/>
      <c r="L27" s="1097" t="s">
        <v>2</v>
      </c>
      <c r="M27" s="1123" t="s">
        <v>193</v>
      </c>
    </row>
    <row r="28" spans="1:13">
      <c r="A28" s="274"/>
      <c r="B28" s="128"/>
      <c r="C28" s="130" t="s">
        <v>431</v>
      </c>
      <c r="D28" s="916" t="s">
        <v>807</v>
      </c>
      <c r="E28" s="128"/>
      <c r="F28" s="660"/>
      <c r="G28" s="664">
        <f>+'2.6 Miscellaneous'!G33</f>
        <v>0</v>
      </c>
      <c r="H28" s="660"/>
      <c r="I28" s="1162">
        <f>-G28</f>
        <v>0</v>
      </c>
      <c r="J28" s="663"/>
      <c r="K28" s="1149"/>
      <c r="L28" s="1096" t="s">
        <v>1</v>
      </c>
      <c r="M28" s="1123" t="s">
        <v>143</v>
      </c>
    </row>
    <row r="29" spans="1:13">
      <c r="A29" s="274"/>
      <c r="B29" s="128" t="s">
        <v>237</v>
      </c>
      <c r="C29" s="269"/>
      <c r="D29" s="916"/>
      <c r="E29" s="128"/>
      <c r="F29" s="663"/>
      <c r="G29" s="664"/>
      <c r="H29" s="663"/>
      <c r="I29" s="1163"/>
      <c r="J29" s="663"/>
      <c r="K29" s="1149"/>
      <c r="L29" s="1097"/>
      <c r="M29" s="435"/>
    </row>
    <row r="30" spans="1:13">
      <c r="A30" s="274"/>
      <c r="B30" s="343"/>
      <c r="C30" s="669" t="s">
        <v>271</v>
      </c>
      <c r="D30" s="236" t="s">
        <v>1046</v>
      </c>
      <c r="E30" s="128"/>
      <c r="F30" s="663">
        <f>+'2.2 Detailed Cost Matrix'!H182</f>
        <v>0</v>
      </c>
      <c r="G30" s="670">
        <f>-F30</f>
        <v>0</v>
      </c>
      <c r="H30" s="660"/>
      <c r="I30" s="1166"/>
      <c r="J30" s="657"/>
      <c r="K30" s="1149"/>
      <c r="L30" s="1096" t="s">
        <v>2</v>
      </c>
      <c r="M30" s="435" t="s">
        <v>144</v>
      </c>
    </row>
    <row r="31" spans="1:13">
      <c r="A31" s="160"/>
      <c r="B31" s="128"/>
      <c r="C31" s="128"/>
      <c r="D31" s="236"/>
      <c r="E31" s="128"/>
      <c r="F31" s="229"/>
      <c r="G31" s="128"/>
      <c r="H31" s="229"/>
      <c r="I31" s="1162"/>
      <c r="J31" s="657"/>
      <c r="K31" s="1149"/>
      <c r="L31" s="1096"/>
      <c r="M31" s="435"/>
    </row>
    <row r="32" spans="1:13" ht="18">
      <c r="A32" s="1147" t="s">
        <v>1053</v>
      </c>
      <c r="B32" s="128"/>
      <c r="C32" s="128"/>
      <c r="D32" s="236"/>
      <c r="E32" s="128"/>
      <c r="F32" s="229"/>
      <c r="G32" s="128"/>
      <c r="H32" s="229"/>
      <c r="I32" s="1162"/>
      <c r="J32" s="657"/>
      <c r="K32" s="1149"/>
      <c r="L32" s="1096"/>
      <c r="M32" s="435"/>
    </row>
    <row r="33" spans="1:36" ht="15">
      <c r="A33" s="274"/>
      <c r="B33" s="1127" t="s">
        <v>574</v>
      </c>
      <c r="C33" s="9"/>
      <c r="D33" s="920" t="s">
        <v>804</v>
      </c>
      <c r="E33" s="128"/>
      <c r="F33" s="663">
        <f>SUM('2.5 Atypicals &amp; provisions'!H268:I268)</f>
        <v>0</v>
      </c>
      <c r="G33" s="664">
        <f>SUM('2.5 Atypicals &amp; provisions'!J268:M268)</f>
        <v>0</v>
      </c>
      <c r="H33" s="663">
        <f>+'2.5 Atypicals &amp; provisions'!AD268</f>
        <v>0</v>
      </c>
      <c r="I33" s="1167">
        <f>+'2.5 Atypicals &amp; provisions'!AN268-SUM('4.3 DPCR4 basis'!F33:H33)</f>
        <v>0</v>
      </c>
      <c r="J33" s="657"/>
      <c r="K33" s="1149"/>
      <c r="L33" s="1095" t="s">
        <v>60</v>
      </c>
      <c r="M33" s="435" t="s">
        <v>145</v>
      </c>
    </row>
    <row r="34" spans="1:36">
      <c r="A34" s="274"/>
      <c r="B34" s="128" t="s">
        <v>232</v>
      </c>
      <c r="C34" s="269"/>
      <c r="D34" s="920"/>
      <c r="E34" s="128"/>
      <c r="F34" s="663"/>
      <c r="G34" s="664"/>
      <c r="H34" s="663"/>
      <c r="I34" s="1167"/>
      <c r="J34" s="657"/>
      <c r="K34" s="1149"/>
      <c r="L34" s="1095"/>
      <c r="M34" s="1123"/>
    </row>
    <row r="35" spans="1:36" ht="15">
      <c r="A35" s="274"/>
      <c r="B35" s="422"/>
      <c r="C35" s="128" t="s">
        <v>1056</v>
      </c>
      <c r="D35" s="920" t="s">
        <v>62</v>
      </c>
      <c r="E35" s="128"/>
      <c r="F35" s="663">
        <f>-'2.5 Atypicals &amp; provisions'!AU311</f>
        <v>0</v>
      </c>
      <c r="G35" s="664">
        <f>-'2.5 Atypicals &amp; provisions'!AV311</f>
        <v>0</v>
      </c>
      <c r="H35" s="663">
        <f>-'2.5 Atypicals &amp; provisions'!AW311</f>
        <v>0</v>
      </c>
      <c r="I35" s="1168">
        <f>+'2.5 Atypicals &amp; provisions'!AN95-SUM('4.3 DPCR4 basis'!F35:H35)</f>
        <v>0</v>
      </c>
      <c r="J35" s="657"/>
      <c r="K35" s="1149"/>
      <c r="L35" s="1095" t="s">
        <v>6</v>
      </c>
      <c r="M35" s="1123" t="s">
        <v>553</v>
      </c>
    </row>
    <row r="36" spans="1:36" ht="15">
      <c r="A36" s="274"/>
      <c r="B36" s="422"/>
      <c r="C36" s="128" t="s">
        <v>1055</v>
      </c>
      <c r="D36" s="920" t="s">
        <v>808</v>
      </c>
      <c r="E36" s="128"/>
      <c r="F36" s="663">
        <f>-SUM('2.5 Atypicals &amp; provisions'!H270:I270)-F35</f>
        <v>0</v>
      </c>
      <c r="G36" s="664">
        <f>-SUM('2.5 Atypicals &amp; provisions'!J270:M270)-G35</f>
        <v>0</v>
      </c>
      <c r="H36" s="663">
        <f>-'2.5 Atypicals &amp; provisions'!AD270-H35</f>
        <v>0</v>
      </c>
      <c r="I36" s="1167">
        <f>-'2.5 Atypicals &amp; provisions'!AN270-SUM('4.3 DPCR4 basis'!F36:H36)+I35</f>
        <v>0</v>
      </c>
      <c r="J36" s="657"/>
      <c r="K36" s="1149"/>
      <c r="L36" s="1096" t="s">
        <v>9</v>
      </c>
      <c r="M36" s="1123" t="s">
        <v>684</v>
      </c>
    </row>
    <row r="37" spans="1:36" ht="15">
      <c r="A37" s="274"/>
      <c r="B37" s="422"/>
      <c r="C37" s="128" t="s">
        <v>609</v>
      </c>
      <c r="D37" s="920" t="s">
        <v>801</v>
      </c>
      <c r="E37" s="128"/>
      <c r="F37" s="663">
        <f>-'2.5 Atypicals &amp; provisions'!K323</f>
        <v>0</v>
      </c>
      <c r="G37" s="664">
        <f>-'2.5 Atypicals &amp; provisions'!M323</f>
        <v>0</v>
      </c>
      <c r="H37" s="663">
        <f>-'2.5 Atypicals &amp; provisions'!AD323</f>
        <v>0</v>
      </c>
      <c r="I37" s="1163"/>
      <c r="J37" s="657"/>
      <c r="K37" s="1149"/>
      <c r="L37" s="1096" t="s">
        <v>8</v>
      </c>
      <c r="M37" s="1123" t="s">
        <v>706</v>
      </c>
    </row>
    <row r="38" spans="1:36" s="12" customFormat="1" ht="49.5" customHeight="1">
      <c r="A38" s="1147" t="s">
        <v>272</v>
      </c>
      <c r="B38" s="13"/>
      <c r="C38" s="128"/>
      <c r="D38" s="236"/>
      <c r="E38" s="128"/>
      <c r="F38" s="657"/>
      <c r="G38" s="658"/>
      <c r="H38" s="657"/>
      <c r="I38" s="1162"/>
      <c r="J38" s="657"/>
      <c r="K38" s="1150"/>
      <c r="L38" s="1126"/>
      <c r="M38" s="1123" t="s">
        <v>923</v>
      </c>
    </row>
    <row r="39" spans="1:36" s="12" customFormat="1" ht="15" customHeight="1">
      <c r="A39" s="362"/>
      <c r="B39" s="422" t="s">
        <v>767</v>
      </c>
      <c r="C39" s="13"/>
      <c r="D39" s="236" t="s">
        <v>397</v>
      </c>
      <c r="E39" s="128"/>
      <c r="F39" s="660"/>
      <c r="G39" s="663">
        <f>+'2.10 Excluded Services'!H29</f>
        <v>0</v>
      </c>
      <c r="H39" s="664">
        <f>+'2.10 Excluded Services'!I29</f>
        <v>0</v>
      </c>
      <c r="I39" s="1166"/>
      <c r="J39" s="657"/>
      <c r="K39" s="1150"/>
      <c r="L39" s="1095" t="s">
        <v>1</v>
      </c>
      <c r="M39" s="1123" t="s">
        <v>707</v>
      </c>
    </row>
    <row r="40" spans="1:36" s="12" customFormat="1" ht="15" customHeight="1">
      <c r="A40" s="362"/>
      <c r="B40" s="128" t="s">
        <v>232</v>
      </c>
      <c r="C40" s="128"/>
      <c r="D40" s="236"/>
      <c r="E40" s="128"/>
      <c r="F40" s="663"/>
      <c r="G40" s="663"/>
      <c r="H40" s="663"/>
      <c r="I40" s="1167"/>
      <c r="J40" s="657"/>
      <c r="K40" s="1150"/>
      <c r="L40" s="1095"/>
      <c r="M40" s="1123"/>
    </row>
    <row r="41" spans="1:36" s="12" customFormat="1" ht="15" customHeight="1">
      <c r="A41" s="362"/>
      <c r="B41" s="128"/>
      <c r="C41" s="130" t="s">
        <v>273</v>
      </c>
      <c r="D41" s="236" t="s">
        <v>397</v>
      </c>
      <c r="E41" s="128"/>
      <c r="F41" s="660"/>
      <c r="G41" s="663">
        <f>-'2.10 Excluded Services'!M29</f>
        <v>0</v>
      </c>
      <c r="H41" s="664">
        <f>-'2.10 Excluded Services'!N29</f>
        <v>0</v>
      </c>
      <c r="I41" s="1166"/>
      <c r="J41" s="657"/>
      <c r="K41" s="1150"/>
      <c r="L41" s="1096" t="s">
        <v>9</v>
      </c>
      <c r="M41" s="435" t="s">
        <v>685</v>
      </c>
    </row>
    <row r="42" spans="1:36" s="12" customFormat="1" ht="15" customHeight="1">
      <c r="A42" s="362"/>
      <c r="B42" s="13"/>
      <c r="C42" s="128" t="s">
        <v>575</v>
      </c>
      <c r="D42" s="236" t="s">
        <v>397</v>
      </c>
      <c r="E42" s="128"/>
      <c r="F42" s="660"/>
      <c r="G42" s="663">
        <f>-'2.10 Excluded Services'!O29</f>
        <v>0</v>
      </c>
      <c r="H42" s="664">
        <f>-'2.10 Excluded Services'!P29</f>
        <v>0</v>
      </c>
      <c r="I42" s="1166"/>
      <c r="J42" s="657"/>
      <c r="K42" s="1150"/>
      <c r="L42" s="1097" t="s">
        <v>8</v>
      </c>
      <c r="M42" s="1123" t="s">
        <v>1049</v>
      </c>
    </row>
    <row r="43" spans="1:36" s="12" customFormat="1" ht="15" customHeight="1">
      <c r="A43" s="362"/>
      <c r="B43" s="128"/>
      <c r="C43" s="130" t="s">
        <v>425</v>
      </c>
      <c r="D43" s="236" t="s">
        <v>276</v>
      </c>
      <c r="E43" s="128"/>
      <c r="F43" s="671"/>
      <c r="G43" s="663">
        <f>-'2.10 Excluded Services'!K29</f>
        <v>0</v>
      </c>
      <c r="H43" s="671"/>
      <c r="I43" s="1166"/>
      <c r="J43" s="657"/>
      <c r="K43" s="1150"/>
      <c r="L43" s="1097" t="s">
        <v>1</v>
      </c>
      <c r="M43" s="1106" t="s">
        <v>696</v>
      </c>
    </row>
    <row r="44" spans="1:36" s="12" customFormat="1" ht="15" customHeight="1">
      <c r="A44" s="362"/>
      <c r="B44" s="128" t="s">
        <v>274</v>
      </c>
      <c r="C44" s="128"/>
      <c r="D44" s="236"/>
      <c r="E44" s="128"/>
      <c r="F44" s="663"/>
      <c r="G44" s="663"/>
      <c r="H44" s="663"/>
      <c r="I44" s="1167"/>
      <c r="J44" s="657"/>
      <c r="K44" s="1150"/>
      <c r="L44" s="1095"/>
      <c r="M44" s="1123"/>
    </row>
    <row r="45" spans="1:36" s="12" customFormat="1" ht="15" customHeight="1">
      <c r="A45" s="362"/>
      <c r="B45" s="128"/>
      <c r="C45" s="130" t="s">
        <v>256</v>
      </c>
      <c r="D45" s="236" t="s">
        <v>326</v>
      </c>
      <c r="E45" s="128"/>
      <c r="F45" s="671"/>
      <c r="G45" s="663">
        <f>+'2.10 Excluded Services'!K35</f>
        <v>2.9171290636953078</v>
      </c>
      <c r="H45" s="671"/>
      <c r="I45" s="1166"/>
      <c r="J45" s="657"/>
      <c r="K45" s="1150"/>
      <c r="L45" s="1097" t="s">
        <v>1</v>
      </c>
      <c r="M45" s="1106" t="s">
        <v>696</v>
      </c>
    </row>
    <row r="46" spans="1:36" s="12" customFormat="1" ht="15" customHeight="1">
      <c r="A46" s="362"/>
      <c r="B46" s="128"/>
      <c r="C46" s="128"/>
      <c r="D46" s="236"/>
      <c r="E46" s="128"/>
      <c r="F46" s="657"/>
      <c r="G46" s="658"/>
      <c r="H46" s="657"/>
      <c r="I46" s="1162"/>
      <c r="J46" s="657"/>
      <c r="K46" s="1150"/>
      <c r="L46" s="1126"/>
      <c r="M46" s="1123"/>
    </row>
    <row r="47" spans="1:36" ht="18">
      <c r="A47" s="1147" t="s">
        <v>1054</v>
      </c>
      <c r="B47" s="9"/>
      <c r="C47" s="9"/>
      <c r="D47" s="236"/>
      <c r="E47" s="128"/>
      <c r="F47" s="657"/>
      <c r="G47" s="658"/>
      <c r="H47" s="657"/>
      <c r="I47" s="1162"/>
      <c r="J47" s="657"/>
      <c r="K47" s="1150"/>
      <c r="L47" s="1126"/>
      <c r="M47" s="1123"/>
      <c r="N47" s="12"/>
      <c r="O47" s="12"/>
      <c r="P47" s="12"/>
      <c r="Q47" s="12"/>
      <c r="R47" s="12"/>
      <c r="S47" s="12"/>
      <c r="T47" s="12"/>
      <c r="U47" s="12"/>
      <c r="V47" s="12"/>
      <c r="W47" s="12"/>
      <c r="X47" s="12"/>
      <c r="Y47" s="12"/>
      <c r="Z47" s="12"/>
      <c r="AA47" s="12"/>
      <c r="AB47" s="12"/>
      <c r="AC47" s="12"/>
      <c r="AD47" s="12"/>
      <c r="AE47" s="12"/>
      <c r="AF47" s="12"/>
      <c r="AG47" s="12"/>
      <c r="AH47" s="12"/>
      <c r="AI47" s="12"/>
      <c r="AJ47" s="12"/>
    </row>
    <row r="48" spans="1:36" ht="15">
      <c r="A48" s="274"/>
      <c r="B48" s="422"/>
      <c r="C48" s="128" t="s">
        <v>748</v>
      </c>
      <c r="D48" s="923" t="s">
        <v>683</v>
      </c>
      <c r="E48" s="128"/>
      <c r="F48" s="660"/>
      <c r="G48" s="661"/>
      <c r="H48" s="660"/>
      <c r="I48" s="1162">
        <f>+'3.2 Cash Pension contributions'!AA121-J49-J48</f>
        <v>0</v>
      </c>
      <c r="J48" s="657">
        <f>+'3.2 Cash Pension contributions'!AA115</f>
        <v>0</v>
      </c>
      <c r="K48" s="1149"/>
      <c r="L48" s="1095" t="s">
        <v>5</v>
      </c>
      <c r="M48" s="435" t="s">
        <v>95</v>
      </c>
    </row>
    <row r="49" spans="1:13" s="12" customFormat="1" ht="15" customHeight="1">
      <c r="A49" s="362"/>
      <c r="B49" s="128"/>
      <c r="C49" s="130" t="s">
        <v>749</v>
      </c>
      <c r="D49" s="236" t="s">
        <v>736</v>
      </c>
      <c r="E49" s="128"/>
      <c r="F49" s="1124"/>
      <c r="G49" s="1125"/>
      <c r="H49" s="1124"/>
      <c r="I49" s="1166"/>
      <c r="J49" s="657">
        <f>+'3.2 Cash Pension contributions'!AA117</f>
        <v>0</v>
      </c>
      <c r="K49" s="1150"/>
      <c r="L49" s="1126" t="s">
        <v>5</v>
      </c>
      <c r="M49" s="1123" t="s">
        <v>1050</v>
      </c>
    </row>
    <row r="50" spans="1:13" ht="15">
      <c r="A50" s="274"/>
      <c r="B50" s="422"/>
      <c r="C50" s="128" t="s">
        <v>576</v>
      </c>
      <c r="D50" s="923" t="s">
        <v>737</v>
      </c>
      <c r="E50" s="128"/>
      <c r="F50" s="660"/>
      <c r="G50" s="661"/>
      <c r="H50" s="660"/>
      <c r="I50" s="1169"/>
      <c r="J50" s="657">
        <f>+'3.2 Cash Pension contributions'!P89</f>
        <v>0</v>
      </c>
      <c r="K50" s="1149"/>
      <c r="L50" s="1096" t="s">
        <v>5</v>
      </c>
      <c r="M50" s="1123" t="s">
        <v>646</v>
      </c>
    </row>
    <row r="51" spans="1:13">
      <c r="A51" s="160"/>
      <c r="B51" s="128" t="s">
        <v>232</v>
      </c>
      <c r="C51" s="269"/>
      <c r="D51" s="920"/>
      <c r="E51" s="128"/>
      <c r="F51" s="666"/>
      <c r="G51" s="667"/>
      <c r="H51" s="666"/>
      <c r="I51" s="1163"/>
      <c r="J51" s="666"/>
      <c r="K51" s="1149"/>
      <c r="L51" s="1098"/>
      <c r="M51" s="1123"/>
    </row>
    <row r="52" spans="1:13" ht="15">
      <c r="A52" s="274"/>
      <c r="B52" s="422"/>
      <c r="C52" s="669" t="s">
        <v>924</v>
      </c>
      <c r="D52" s="236" t="s">
        <v>738</v>
      </c>
      <c r="E52" s="128"/>
      <c r="F52" s="660"/>
      <c r="G52" s="661"/>
      <c r="H52" s="660"/>
      <c r="I52" s="1166"/>
      <c r="J52" s="657">
        <f>(-'3.2 Cash Pension contributions'!P25-IF('Names and date input'!G36=1,'3.2 Cash Pension contributions'!P52,0))*(1-VLOOKUP('Names and date input'!D20,'6 Working data'!B91:D104,3))</f>
        <v>0</v>
      </c>
      <c r="K52" s="1149"/>
      <c r="L52" s="1095" t="s">
        <v>1063</v>
      </c>
      <c r="M52" s="1123" t="s">
        <v>415</v>
      </c>
    </row>
    <row r="53" spans="1:13">
      <c r="A53" s="160"/>
      <c r="B53" s="128"/>
      <c r="C53" s="269" t="s">
        <v>463</v>
      </c>
      <c r="D53" s="916" t="s">
        <v>1048</v>
      </c>
      <c r="E53" s="128"/>
      <c r="F53" s="657">
        <f>-'2.6 Miscellaneous'!H62</f>
        <v>0</v>
      </c>
      <c r="G53" s="657">
        <f>-'2.6 Miscellaneous'!I62</f>
        <v>0</v>
      </c>
      <c r="H53" s="657">
        <f>-'2.6 Miscellaneous'!J62</f>
        <v>0</v>
      </c>
      <c r="I53" s="1170">
        <f>-'2.6 Miscellaneous'!K62</f>
        <v>0</v>
      </c>
      <c r="J53" s="657">
        <f>-'2.6 Miscellaneous'!G63</f>
        <v>0</v>
      </c>
      <c r="K53" s="1149"/>
      <c r="L53" s="1097"/>
      <c r="M53" s="1123" t="s">
        <v>717</v>
      </c>
    </row>
    <row r="54" spans="1:13" s="12" customFormat="1" ht="15" customHeight="1">
      <c r="A54" s="362"/>
      <c r="B54" s="128"/>
      <c r="C54" s="128"/>
      <c r="D54" s="236"/>
      <c r="E54" s="128"/>
      <c r="F54" s="657"/>
      <c r="G54" s="658"/>
      <c r="H54" s="657"/>
      <c r="I54" s="1162"/>
      <c r="J54" s="657"/>
      <c r="K54" s="1150"/>
      <c r="L54" s="1099"/>
      <c r="M54" s="1123"/>
    </row>
    <row r="55" spans="1:13">
      <c r="A55" s="274"/>
      <c r="B55" s="128"/>
      <c r="C55" s="269" t="s">
        <v>644</v>
      </c>
      <c r="D55" s="916" t="s">
        <v>109</v>
      </c>
      <c r="E55" s="128"/>
      <c r="F55" s="650">
        <f>+F87</f>
        <v>0</v>
      </c>
      <c r="G55" s="651">
        <f>+G87</f>
        <v>0</v>
      </c>
      <c r="H55" s="650">
        <f>+H87</f>
        <v>0</v>
      </c>
      <c r="I55" s="1171">
        <f>+I87</f>
        <v>0</v>
      </c>
      <c r="J55" s="650">
        <f>+J87</f>
        <v>0</v>
      </c>
      <c r="K55" s="1151"/>
      <c r="L55" s="1096" t="s">
        <v>11</v>
      </c>
      <c r="M55" s="435"/>
    </row>
    <row r="56" spans="1:13" ht="15">
      <c r="A56" s="274"/>
      <c r="B56" s="673"/>
      <c r="C56" s="481" t="s">
        <v>236</v>
      </c>
      <c r="D56" s="236"/>
      <c r="E56" s="128"/>
      <c r="F56" s="674">
        <f>SUM(F12:F55)</f>
        <v>0</v>
      </c>
      <c r="G56" s="674">
        <f>SUM(G12:G55)</f>
        <v>2.9171290636953078</v>
      </c>
      <c r="H56" s="674">
        <f>SUM(H12:H55)</f>
        <v>0</v>
      </c>
      <c r="I56" s="1172">
        <f>SUM(I12:I55)</f>
        <v>0</v>
      </c>
      <c r="J56" s="674">
        <f>SUM(J12:J55)</f>
        <v>0</v>
      </c>
      <c r="K56" s="1150"/>
      <c r="L56" s="1157"/>
      <c r="M56" s="435"/>
    </row>
    <row r="57" spans="1:13">
      <c r="A57" s="274"/>
      <c r="B57" s="128"/>
      <c r="C57" s="128"/>
      <c r="D57" s="236"/>
      <c r="E57" s="128"/>
      <c r="F57" s="657"/>
      <c r="G57" s="658"/>
      <c r="H57" s="657"/>
      <c r="I57" s="1162"/>
      <c r="J57" s="657"/>
      <c r="K57" s="1150"/>
      <c r="L57" s="1099"/>
      <c r="M57" s="435"/>
    </row>
    <row r="58" spans="1:13">
      <c r="A58" s="274"/>
      <c r="B58" s="128" t="s">
        <v>235</v>
      </c>
      <c r="C58" s="128"/>
      <c r="D58" s="236"/>
      <c r="E58" s="128"/>
      <c r="F58" s="672"/>
      <c r="G58" s="675"/>
      <c r="H58" s="657"/>
      <c r="I58" s="1162"/>
      <c r="J58" s="657"/>
      <c r="K58" s="1150"/>
      <c r="L58" s="1099"/>
      <c r="M58" s="435"/>
    </row>
    <row r="59" spans="1:13">
      <c r="A59" s="274"/>
      <c r="B59" s="128"/>
      <c r="C59" s="128" t="s">
        <v>234</v>
      </c>
      <c r="D59" s="921">
        <v>0.38</v>
      </c>
      <c r="E59" s="128"/>
      <c r="F59" s="672">
        <f>ROUND((+H56*$D59),1)</f>
        <v>0</v>
      </c>
      <c r="G59" s="672">
        <f>ROUND(+H56*(1-$D59),1)</f>
        <v>0</v>
      </c>
      <c r="H59" s="672">
        <f>-SUM(F59:G59)</f>
        <v>0</v>
      </c>
      <c r="I59" s="1166"/>
      <c r="J59" s="657"/>
      <c r="K59" s="1150"/>
      <c r="L59" s="1099" t="s">
        <v>3</v>
      </c>
      <c r="M59" s="435"/>
    </row>
    <row r="60" spans="1:13" ht="15">
      <c r="A60" s="274"/>
      <c r="B60" s="128"/>
      <c r="C60" s="128"/>
      <c r="D60" s="236"/>
      <c r="E60" s="128"/>
      <c r="F60" s="867">
        <f>SUM(F56:F59)</f>
        <v>0</v>
      </c>
      <c r="G60" s="867">
        <f>SUM(G56:G59)</f>
        <v>2.9171290636953078</v>
      </c>
      <c r="H60" s="867">
        <f>SUM(H56:H59)</f>
        <v>0</v>
      </c>
      <c r="I60" s="1173">
        <f>SUM(I56:I59)</f>
        <v>0</v>
      </c>
      <c r="J60" s="867">
        <f>SUM(J56:J59)</f>
        <v>0</v>
      </c>
      <c r="K60" s="1152"/>
      <c r="L60" s="1099"/>
      <c r="M60" s="435"/>
    </row>
    <row r="61" spans="1:13">
      <c r="A61" s="274"/>
      <c r="B61" s="128"/>
      <c r="C61" s="128" t="s">
        <v>541</v>
      </c>
      <c r="D61" s="236"/>
      <c r="E61" s="128"/>
      <c r="F61" s="866">
        <v>1</v>
      </c>
      <c r="G61" s="866">
        <v>0.23499999999999999</v>
      </c>
      <c r="H61" s="866">
        <v>0</v>
      </c>
      <c r="I61" s="1174">
        <v>0</v>
      </c>
      <c r="J61" s="866">
        <v>0.57699999999999996</v>
      </c>
      <c r="K61" s="1152"/>
      <c r="L61" s="1099" t="s">
        <v>4</v>
      </c>
      <c r="M61" s="435"/>
    </row>
    <row r="62" spans="1:13">
      <c r="A62" s="274"/>
      <c r="B62" s="128"/>
      <c r="C62" s="128"/>
      <c r="D62" s="236"/>
      <c r="E62" s="128"/>
      <c r="F62" s="229"/>
      <c r="G62" s="128"/>
      <c r="H62" s="229"/>
      <c r="I62" s="1159"/>
      <c r="J62" s="229"/>
      <c r="K62" s="1146"/>
      <c r="L62" s="1099"/>
      <c r="M62" s="435"/>
    </row>
    <row r="63" spans="1:13" ht="15.75" thickBot="1">
      <c r="A63" s="274"/>
      <c r="B63" s="422"/>
      <c r="C63" s="481" t="s">
        <v>433</v>
      </c>
      <c r="D63" s="236"/>
      <c r="E63" s="128"/>
      <c r="F63" s="868">
        <f>ROUND(+F60*F61,1)</f>
        <v>0</v>
      </c>
      <c r="G63" s="868">
        <f>ROUND(+G60*G61,1)</f>
        <v>0.7</v>
      </c>
      <c r="H63" s="661">
        <f>ROUND(+H60*H61,1)</f>
        <v>0</v>
      </c>
      <c r="I63" s="1160"/>
      <c r="J63" s="868">
        <f>ROUND(+J60*J61,1)</f>
        <v>0</v>
      </c>
      <c r="K63" s="1153">
        <f>SUM(F63:J63)</f>
        <v>0.7</v>
      </c>
      <c r="L63" s="1099" t="s">
        <v>4</v>
      </c>
      <c r="M63" s="435"/>
    </row>
    <row r="64" spans="1:13" ht="15.75" thickTop="1">
      <c r="A64" s="274"/>
      <c r="B64" s="422"/>
      <c r="C64" s="481"/>
      <c r="D64" s="236"/>
      <c r="E64" s="128"/>
      <c r="F64" s="676"/>
      <c r="G64" s="461"/>
      <c r="H64" s="676"/>
      <c r="I64" s="461"/>
      <c r="J64" s="676"/>
      <c r="K64" s="1141"/>
      <c r="L64" s="1099"/>
      <c r="M64" s="435"/>
    </row>
    <row r="65" spans="1:13" ht="15.75" thickBot="1">
      <c r="A65" s="274"/>
      <c r="B65" s="422"/>
      <c r="C65" s="481" t="s">
        <v>291</v>
      </c>
      <c r="D65" s="236"/>
      <c r="E65" s="128"/>
      <c r="F65" s="676"/>
      <c r="G65" s="868">
        <f>+G60-G63</f>
        <v>2.2171290636953076</v>
      </c>
      <c r="H65" s="676"/>
      <c r="I65" s="676"/>
      <c r="J65" s="868">
        <f>+J60-J63</f>
        <v>0</v>
      </c>
      <c r="K65" s="1153">
        <f>SUM(F65:J65)</f>
        <v>2.2171290636953076</v>
      </c>
      <c r="L65" s="1099"/>
      <c r="M65" s="435"/>
    </row>
    <row r="66" spans="1:13" ht="15.75" thickTop="1">
      <c r="A66" s="274"/>
      <c r="B66" s="22"/>
      <c r="C66" s="267"/>
      <c r="D66" s="906"/>
      <c r="E66" s="9"/>
      <c r="F66" s="288"/>
      <c r="G66" s="96"/>
      <c r="H66" s="288"/>
      <c r="I66" s="96"/>
      <c r="J66" s="288"/>
      <c r="K66" s="1154"/>
      <c r="L66" s="1099"/>
      <c r="M66" s="1094"/>
    </row>
    <row r="67" spans="1:13" ht="17.25" customHeight="1" thickBot="1">
      <c r="A67" s="275"/>
      <c r="B67" s="276"/>
      <c r="C67" s="276"/>
      <c r="D67" s="922"/>
      <c r="E67" s="276"/>
      <c r="F67" s="289"/>
      <c r="G67" s="290"/>
      <c r="H67" s="289"/>
      <c r="I67" s="290"/>
      <c r="J67" s="289"/>
      <c r="K67" s="1155"/>
      <c r="L67" s="1158"/>
      <c r="M67" s="1100" t="s">
        <v>641</v>
      </c>
    </row>
    <row r="68" spans="1:13">
      <c r="K68" s="18" t="str">
        <f>IF(ABS(SUM(F59:K59))&lt;0.1,"OK","errror")</f>
        <v>OK</v>
      </c>
    </row>
    <row r="69" spans="1:13">
      <c r="G69" s="1585"/>
    </row>
    <row r="71" spans="1:13" ht="15" thickBot="1"/>
    <row r="72" spans="1:13" ht="15">
      <c r="C72" s="1020" t="s">
        <v>644</v>
      </c>
      <c r="D72" s="443"/>
      <c r="E72" s="271"/>
      <c r="F72" s="271"/>
      <c r="G72" s="1021"/>
      <c r="H72" s="1021"/>
      <c r="I72" s="1021"/>
      <c r="J72" s="1022"/>
    </row>
    <row r="73" spans="1:13" ht="75">
      <c r="C73" s="3080" t="s">
        <v>861</v>
      </c>
      <c r="D73" s="3081"/>
      <c r="E73" s="9"/>
      <c r="F73" s="677" t="s">
        <v>311</v>
      </c>
      <c r="G73" s="652" t="s">
        <v>231</v>
      </c>
      <c r="H73" s="652" t="s">
        <v>715</v>
      </c>
      <c r="I73" s="1176" t="s">
        <v>830</v>
      </c>
      <c r="J73" s="1019" t="s">
        <v>398</v>
      </c>
    </row>
    <row r="74" spans="1:13">
      <c r="C74" s="3074"/>
      <c r="D74" s="3075"/>
      <c r="E74" s="9"/>
      <c r="F74" s="975"/>
      <c r="G74" s="869"/>
      <c r="H74" s="869"/>
      <c r="I74" s="869"/>
      <c r="J74" s="1023"/>
    </row>
    <row r="75" spans="1:13">
      <c r="C75" s="3074"/>
      <c r="D75" s="3075"/>
      <c r="E75" s="9"/>
      <c r="F75" s="975"/>
      <c r="G75" s="869"/>
      <c r="H75" s="869"/>
      <c r="I75" s="869"/>
      <c r="J75" s="1023"/>
    </row>
    <row r="76" spans="1:13">
      <c r="C76" s="3074"/>
      <c r="D76" s="3075"/>
      <c r="E76" s="9"/>
      <c r="F76" s="975"/>
      <c r="G76" s="869"/>
      <c r="H76" s="869"/>
      <c r="I76" s="869"/>
      <c r="J76" s="1023"/>
    </row>
    <row r="77" spans="1:13">
      <c r="C77" s="3074"/>
      <c r="D77" s="3075"/>
      <c r="E77" s="9"/>
      <c r="F77" s="975"/>
      <c r="G77" s="869"/>
      <c r="H77" s="869"/>
      <c r="I77" s="869"/>
      <c r="J77" s="1023"/>
    </row>
    <row r="78" spans="1:13">
      <c r="C78" s="3074"/>
      <c r="D78" s="3075"/>
      <c r="E78" s="9"/>
      <c r="F78" s="975"/>
      <c r="G78" s="869"/>
      <c r="H78" s="869"/>
      <c r="I78" s="869"/>
      <c r="J78" s="1023"/>
    </row>
    <row r="79" spans="1:13">
      <c r="C79" s="3074"/>
      <c r="D79" s="3075"/>
      <c r="E79" s="9"/>
      <c r="F79" s="975"/>
      <c r="G79" s="869"/>
      <c r="H79" s="869"/>
      <c r="I79" s="869"/>
      <c r="J79" s="1023"/>
    </row>
    <row r="80" spans="1:13">
      <c r="C80" s="3074"/>
      <c r="D80" s="3075"/>
      <c r="E80" s="9"/>
      <c r="F80" s="975"/>
      <c r="G80" s="869"/>
      <c r="H80" s="869"/>
      <c r="I80" s="869"/>
      <c r="J80" s="1023"/>
    </row>
    <row r="81" spans="3:10">
      <c r="C81" s="3074"/>
      <c r="D81" s="3075"/>
      <c r="E81" s="9"/>
      <c r="F81" s="975"/>
      <c r="G81" s="869"/>
      <c r="H81" s="869"/>
      <c r="I81" s="869"/>
      <c r="J81" s="1023"/>
    </row>
    <row r="82" spans="3:10">
      <c r="C82" s="3074"/>
      <c r="D82" s="3075"/>
      <c r="E82" s="9"/>
      <c r="F82" s="975"/>
      <c r="G82" s="869"/>
      <c r="H82" s="869"/>
      <c r="I82" s="869"/>
      <c r="J82" s="1023"/>
    </row>
    <row r="83" spans="3:10">
      <c r="C83" s="3074"/>
      <c r="D83" s="3075"/>
      <c r="E83" s="9"/>
      <c r="F83" s="975"/>
      <c r="G83" s="869"/>
      <c r="H83" s="869"/>
      <c r="I83" s="869"/>
      <c r="J83" s="1023"/>
    </row>
    <row r="84" spans="3:10">
      <c r="C84" s="3074"/>
      <c r="D84" s="3075"/>
      <c r="E84" s="9"/>
      <c r="F84" s="975"/>
      <c r="G84" s="869"/>
      <c r="H84" s="869"/>
      <c r="I84" s="869"/>
      <c r="J84" s="1023"/>
    </row>
    <row r="85" spans="3:10">
      <c r="C85" s="3074"/>
      <c r="D85" s="3075"/>
      <c r="E85" s="9"/>
      <c r="F85" s="975"/>
      <c r="G85" s="869"/>
      <c r="H85" s="869"/>
      <c r="I85" s="869"/>
      <c r="J85" s="1023"/>
    </row>
    <row r="86" spans="3:10">
      <c r="C86" s="3074"/>
      <c r="D86" s="3075"/>
      <c r="E86" s="9"/>
      <c r="F86" s="975"/>
      <c r="G86" s="869"/>
      <c r="H86" s="869"/>
      <c r="I86" s="869"/>
      <c r="J86" s="1023"/>
    </row>
    <row r="87" spans="3:10" ht="15.75" thickBot="1">
      <c r="C87" s="3076" t="s">
        <v>613</v>
      </c>
      <c r="D87" s="3077"/>
      <c r="E87" s="276"/>
      <c r="F87" s="976">
        <f>SUM(F74:F86)</f>
        <v>0</v>
      </c>
      <c r="G87" s="977">
        <f>SUM(G74:G86)</f>
        <v>0</v>
      </c>
      <c r="H87" s="977">
        <f>SUM(H74:H86)</f>
        <v>0</v>
      </c>
      <c r="I87" s="977">
        <f>SUM(I74:I86)</f>
        <v>0</v>
      </c>
      <c r="J87" s="1024">
        <f>SUM(J74:J86)</f>
        <v>0</v>
      </c>
    </row>
  </sheetData>
  <sheetProtection password="C634" sheet="1"/>
  <mergeCells count="16">
    <mergeCell ref="C78:D78"/>
    <mergeCell ref="C79:D79"/>
    <mergeCell ref="E8:E9"/>
    <mergeCell ref="C73:D73"/>
    <mergeCell ref="C74:D74"/>
    <mergeCell ref="C75:D75"/>
    <mergeCell ref="C76:D76"/>
    <mergeCell ref="C77:D77"/>
    <mergeCell ref="C80:D80"/>
    <mergeCell ref="C81:D81"/>
    <mergeCell ref="C82:D82"/>
    <mergeCell ref="C87:D87"/>
    <mergeCell ref="C83:D83"/>
    <mergeCell ref="C84:D84"/>
    <mergeCell ref="C85:D85"/>
    <mergeCell ref="C86:D86"/>
  </mergeCells>
  <phoneticPr fontId="47" type="noConversion"/>
  <printOptions horizontalCentered="1"/>
  <pageMargins left="0.15748031496062992" right="0.15748031496062992" top="0.59055118110236227" bottom="0.59055118110236227" header="0.31496062992125984" footer="0.11811023622047245"/>
  <pageSetup paperSize="8" scale="51" orientation="landscape" r:id="rId1"/>
  <headerFooter alignWithMargins="0">
    <oddHeader>&amp;R&amp;"CG Omega,Bold"&amp;18&amp;A</oddHeader>
    <oddFooter>&amp;L&amp;8&amp;D
&amp;T&amp;R&amp;8&amp;Z&amp;F</oddFooter>
  </headerFooter>
  <legacyDrawing r:id="rId2"/>
</worksheet>
</file>

<file path=xl/worksheets/sheet30.xml><?xml version="1.0" encoding="utf-8"?>
<worksheet xmlns="http://schemas.openxmlformats.org/spreadsheetml/2006/main" xmlns:r="http://schemas.openxmlformats.org/officeDocument/2006/relationships">
  <sheetPr codeName="Sheet24">
    <pageSetUpPr fitToPage="1"/>
  </sheetPr>
  <dimension ref="A1:AL48"/>
  <sheetViews>
    <sheetView zoomScale="70" workbookViewId="0">
      <pane xSplit="9" ySplit="9" topLeftCell="J10" activePane="bottomRight" state="frozen"/>
      <selection pane="topRight" activeCell="J1" sqref="J1"/>
      <selection pane="bottomLeft" activeCell="A10" sqref="A10"/>
      <selection pane="bottomRight"/>
    </sheetView>
  </sheetViews>
  <sheetFormatPr defaultRowHeight="14.25"/>
  <cols>
    <col min="1" max="1" width="36.75" customWidth="1"/>
    <col min="2" max="2" width="2.375" customWidth="1"/>
    <col min="3" max="34" width="6.75" customWidth="1"/>
    <col min="36" max="36" width="4.75" customWidth="1"/>
    <col min="37" max="37" width="9.875" customWidth="1"/>
    <col min="38" max="38" width="13.625" customWidth="1"/>
  </cols>
  <sheetData>
    <row r="1" spans="1:36" s="241" customFormat="1" ht="26.25">
      <c r="A1" s="67" t="str">
        <f>+Cover!$E$8</f>
        <v>Regulatory Reporting Pack (RRP)</v>
      </c>
      <c r="D1" s="39"/>
      <c r="F1" s="242"/>
      <c r="H1" s="242"/>
      <c r="N1" s="242"/>
    </row>
    <row r="2" spans="1:36" s="241" customFormat="1" ht="26.25">
      <c r="A2" s="41" t="str">
        <f>+'Names and date input'!$D$21</f>
        <v>CN West</v>
      </c>
    </row>
    <row r="3" spans="1:36" s="245" customFormat="1" ht="27" thickBot="1">
      <c r="A3" s="69" t="str">
        <f>+'Names and date input'!$D$9</f>
        <v>2009-10</v>
      </c>
    </row>
    <row r="4" spans="1:36" s="148" customFormat="1" ht="12.75">
      <c r="A4" s="450"/>
      <c r="AG4" s="157"/>
      <c r="AH4" s="157"/>
    </row>
    <row r="5" spans="1:36" s="148" customFormat="1" ht="23.25">
      <c r="A5" s="2059" t="s">
        <v>896</v>
      </c>
      <c r="AG5" s="157"/>
      <c r="AH5" s="157"/>
    </row>
    <row r="6" spans="1:36" s="148" customFormat="1" ht="13.5" thickBot="1">
      <c r="A6" s="158"/>
      <c r="AG6" s="157"/>
      <c r="AH6" s="157"/>
    </row>
    <row r="7" spans="1:36" s="148" customFormat="1" ht="27.75" customHeight="1" thickBot="1">
      <c r="A7" s="451"/>
      <c r="B7" s="135"/>
      <c r="C7" s="248"/>
      <c r="D7" s="249"/>
      <c r="E7" s="249"/>
      <c r="F7" s="136" t="s">
        <v>86</v>
      </c>
      <c r="G7" s="136"/>
      <c r="H7" s="136"/>
      <c r="I7" s="249"/>
      <c r="J7" s="136"/>
      <c r="K7" s="136"/>
      <c r="L7" s="136"/>
      <c r="M7" s="136"/>
      <c r="N7" s="136"/>
      <c r="O7" s="136"/>
      <c r="P7" s="136"/>
      <c r="Q7" s="136"/>
      <c r="R7" s="136"/>
      <c r="S7" s="136"/>
      <c r="T7" s="136"/>
      <c r="U7" s="136"/>
      <c r="V7" s="136"/>
      <c r="W7" s="136"/>
      <c r="X7" s="136"/>
      <c r="Y7" s="249"/>
      <c r="Z7" s="580"/>
      <c r="AA7" s="2812" t="s">
        <v>540</v>
      </c>
      <c r="AB7" s="2812"/>
      <c r="AC7" s="2812"/>
      <c r="AD7" s="1520"/>
      <c r="AE7" s="2814" t="s">
        <v>87</v>
      </c>
      <c r="AF7" s="2815"/>
      <c r="AG7" s="2818" t="s">
        <v>632</v>
      </c>
      <c r="AH7" s="2819"/>
      <c r="AI7" s="587"/>
    </row>
    <row r="8" spans="1:36" s="148" customFormat="1" ht="25.5" customHeight="1">
      <c r="A8" s="232"/>
      <c r="B8" s="137"/>
      <c r="C8" s="250" t="s">
        <v>619</v>
      </c>
      <c r="D8" s="138"/>
      <c r="E8" s="138"/>
      <c r="F8" s="138"/>
      <c r="G8" s="138"/>
      <c r="H8" s="138"/>
      <c r="I8" s="575"/>
      <c r="J8" s="253" t="s">
        <v>620</v>
      </c>
      <c r="K8" s="253"/>
      <c r="L8" s="253"/>
      <c r="M8" s="253"/>
      <c r="N8" s="254"/>
      <c r="O8" s="254"/>
      <c r="P8" s="254"/>
      <c r="Q8" s="254"/>
      <c r="R8" s="254"/>
      <c r="S8" s="254"/>
      <c r="T8" s="254"/>
      <c r="U8" s="254"/>
      <c r="V8" s="254"/>
      <c r="W8" s="254"/>
      <c r="X8" s="254"/>
      <c r="Y8" s="254"/>
      <c r="Z8" s="581"/>
      <c r="AA8" s="2813"/>
      <c r="AB8" s="2813"/>
      <c r="AC8" s="2813"/>
      <c r="AD8" s="1521" t="s">
        <v>1003</v>
      </c>
      <c r="AE8" s="2816"/>
      <c r="AF8" s="2817"/>
      <c r="AG8" s="2820"/>
      <c r="AH8" s="2821"/>
      <c r="AI8" s="588"/>
    </row>
    <row r="9" spans="1:36" s="279" customFormat="1" ht="130.5" customHeight="1">
      <c r="A9" s="2058" t="s">
        <v>1200</v>
      </c>
      <c r="B9" s="277"/>
      <c r="C9" s="544" t="s">
        <v>635</v>
      </c>
      <c r="D9" s="545" t="s">
        <v>581</v>
      </c>
      <c r="E9" s="545" t="s">
        <v>765</v>
      </c>
      <c r="F9" s="545" t="s">
        <v>584</v>
      </c>
      <c r="G9" s="545" t="s">
        <v>826</v>
      </c>
      <c r="H9" s="545" t="s">
        <v>1167</v>
      </c>
      <c r="I9" s="546" t="s">
        <v>133</v>
      </c>
      <c r="J9" s="547" t="s">
        <v>876</v>
      </c>
      <c r="K9" s="545" t="s">
        <v>877</v>
      </c>
      <c r="L9" s="545" t="s">
        <v>583</v>
      </c>
      <c r="M9" s="545" t="s">
        <v>827</v>
      </c>
      <c r="N9" s="545" t="s">
        <v>828</v>
      </c>
      <c r="O9" s="545" t="s">
        <v>448</v>
      </c>
      <c r="P9" s="545" t="s">
        <v>305</v>
      </c>
      <c r="Q9" s="545" t="s">
        <v>485</v>
      </c>
      <c r="R9" s="545" t="s">
        <v>152</v>
      </c>
      <c r="S9" s="545" t="s">
        <v>507</v>
      </c>
      <c r="T9" s="545" t="s">
        <v>154</v>
      </c>
      <c r="U9" s="545" t="s">
        <v>878</v>
      </c>
      <c r="V9" s="545" t="s">
        <v>879</v>
      </c>
      <c r="W9" s="545" t="s">
        <v>579</v>
      </c>
      <c r="X9" s="545" t="s">
        <v>229</v>
      </c>
      <c r="Y9" s="547" t="s">
        <v>556</v>
      </c>
      <c r="Z9" s="548" t="s">
        <v>88</v>
      </c>
      <c r="AA9" s="549" t="s">
        <v>558</v>
      </c>
      <c r="AB9" s="2057" t="s">
        <v>1188</v>
      </c>
      <c r="AC9" s="550" t="s">
        <v>756</v>
      </c>
      <c r="AD9" s="548" t="s">
        <v>1003</v>
      </c>
      <c r="AE9" s="551" t="s">
        <v>153</v>
      </c>
      <c r="AF9" s="552" t="s">
        <v>557</v>
      </c>
      <c r="AG9" s="571" t="s">
        <v>153</v>
      </c>
      <c r="AH9" s="553" t="s">
        <v>557</v>
      </c>
      <c r="AI9" s="554" t="s">
        <v>559</v>
      </c>
    </row>
    <row r="10" spans="1:36" s="148" customFormat="1" ht="12.75">
      <c r="A10" s="232"/>
      <c r="B10" s="137"/>
      <c r="C10" s="257" t="s">
        <v>1168</v>
      </c>
      <c r="D10" s="258" t="s">
        <v>1168</v>
      </c>
      <c r="E10" s="258" t="s">
        <v>1168</v>
      </c>
      <c r="F10" s="258" t="s">
        <v>1168</v>
      </c>
      <c r="G10" s="258" t="s">
        <v>1168</v>
      </c>
      <c r="H10" s="258" t="s">
        <v>1168</v>
      </c>
      <c r="I10" s="259" t="s">
        <v>1168</v>
      </c>
      <c r="J10" s="260" t="s">
        <v>1168</v>
      </c>
      <c r="K10" s="258" t="s">
        <v>1168</v>
      </c>
      <c r="L10" s="258" t="s">
        <v>1168</v>
      </c>
      <c r="M10" s="258" t="s">
        <v>1168</v>
      </c>
      <c r="N10" s="258" t="s">
        <v>1168</v>
      </c>
      <c r="O10" s="258" t="s">
        <v>1168</v>
      </c>
      <c r="P10" s="258" t="s">
        <v>1168</v>
      </c>
      <c r="Q10" s="258" t="s">
        <v>1168</v>
      </c>
      <c r="R10" s="258" t="s">
        <v>1168</v>
      </c>
      <c r="S10" s="258" t="s">
        <v>1168</v>
      </c>
      <c r="T10" s="258" t="s">
        <v>1168</v>
      </c>
      <c r="U10" s="258" t="s">
        <v>1168</v>
      </c>
      <c r="V10" s="258" t="s">
        <v>1168</v>
      </c>
      <c r="W10" s="258" t="s">
        <v>1168</v>
      </c>
      <c r="X10" s="258" t="s">
        <v>1168</v>
      </c>
      <c r="Y10" s="260" t="s">
        <v>1168</v>
      </c>
      <c r="Z10" s="153" t="s">
        <v>1168</v>
      </c>
      <c r="AA10" s="260" t="s">
        <v>1168</v>
      </c>
      <c r="AB10" s="127" t="s">
        <v>1168</v>
      </c>
      <c r="AC10" s="261" t="s">
        <v>1168</v>
      </c>
      <c r="AD10" s="318" t="s">
        <v>1168</v>
      </c>
      <c r="AE10" s="257" t="s">
        <v>1168</v>
      </c>
      <c r="AF10" s="316" t="s">
        <v>1168</v>
      </c>
      <c r="AG10" s="318" t="s">
        <v>1168</v>
      </c>
      <c r="AH10" s="319" t="s">
        <v>1168</v>
      </c>
      <c r="AI10" s="259" t="s">
        <v>1168</v>
      </c>
    </row>
    <row r="11" spans="1:36" ht="15" thickBot="1"/>
    <row r="12" spans="1:36" s="148" customFormat="1" ht="16.5" thickBot="1">
      <c r="A12" s="2060" t="s">
        <v>794</v>
      </c>
      <c r="B12" s="494"/>
      <c r="C12" s="971"/>
      <c r="D12" s="971"/>
      <c r="E12" s="971"/>
      <c r="F12" s="971"/>
      <c r="G12" s="971"/>
      <c r="H12" s="971"/>
      <c r="I12" s="494"/>
      <c r="J12" s="971"/>
      <c r="K12" s="971"/>
      <c r="L12" s="971"/>
      <c r="M12" s="971"/>
      <c r="N12" s="971"/>
      <c r="O12" s="971"/>
      <c r="P12" s="971"/>
      <c r="Q12" s="971"/>
      <c r="R12" s="971"/>
      <c r="S12" s="971"/>
      <c r="T12" s="971"/>
      <c r="U12" s="971"/>
      <c r="V12" s="971"/>
      <c r="W12" s="971"/>
      <c r="X12" s="971"/>
      <c r="Y12" s="494"/>
      <c r="Z12" s="494"/>
      <c r="AA12" s="971"/>
      <c r="AB12" s="971"/>
      <c r="AC12" s="971"/>
      <c r="AD12" s="971"/>
      <c r="AE12" s="971"/>
      <c r="AF12" s="971"/>
      <c r="AG12" s="971"/>
      <c r="AH12" s="971"/>
      <c r="AI12" s="1281"/>
    </row>
    <row r="13" spans="1:36" s="157" customFormat="1" ht="12.75">
      <c r="A13" s="1280" t="str">
        <f>'Names and date input'!$D$28</f>
        <v>RP1</v>
      </c>
      <c r="B13" s="969"/>
      <c r="C13" s="1282">
        <f>SUM('2.2 Detailed Cost Matrix'!H14,'2.2 Detailed Cost Matrix'!H28,'2.2 Detailed Cost Matrix'!H42,'2.2 Detailed Cost Matrix'!H56,'2.2 Detailed Cost Matrix'!H70,'2.2 Detailed Cost Matrix'!H84,'2.2 Detailed Cost Matrix'!H98,'2.2 Detailed Cost Matrix'!H112,'2.2 Detailed Cost Matrix'!H126,'2.2 Detailed Cost Matrix'!H140,'2.2 Detailed Cost Matrix'!H169,'2.2 Detailed Cost Matrix'!H198)</f>
        <v>0</v>
      </c>
      <c r="D13" s="1283">
        <f>SUM('2.2 Detailed Cost Matrix'!I14,'2.2 Detailed Cost Matrix'!I28,'2.2 Detailed Cost Matrix'!I42,'2.2 Detailed Cost Matrix'!I56,'2.2 Detailed Cost Matrix'!I70,'2.2 Detailed Cost Matrix'!I84,'2.2 Detailed Cost Matrix'!I98,'2.2 Detailed Cost Matrix'!I112,'2.2 Detailed Cost Matrix'!I126,'2.2 Detailed Cost Matrix'!I140,'2.2 Detailed Cost Matrix'!I169,'2.2 Detailed Cost Matrix'!I198)</f>
        <v>0</v>
      </c>
      <c r="E13" s="1283">
        <f>SUM('2.2 Detailed Cost Matrix'!J14,'2.2 Detailed Cost Matrix'!J28,'2.2 Detailed Cost Matrix'!J42,'2.2 Detailed Cost Matrix'!J56,'2.2 Detailed Cost Matrix'!J70,'2.2 Detailed Cost Matrix'!J84,'2.2 Detailed Cost Matrix'!J98,'2.2 Detailed Cost Matrix'!J112,'2.2 Detailed Cost Matrix'!J126,'2.2 Detailed Cost Matrix'!J140,'2.2 Detailed Cost Matrix'!J169,'2.2 Detailed Cost Matrix'!J198)</f>
        <v>0</v>
      </c>
      <c r="F13" s="1283">
        <f>SUM('2.2 Detailed Cost Matrix'!K14,'2.2 Detailed Cost Matrix'!K28,'2.2 Detailed Cost Matrix'!K42,'2.2 Detailed Cost Matrix'!K56,'2.2 Detailed Cost Matrix'!K70,'2.2 Detailed Cost Matrix'!K84,'2.2 Detailed Cost Matrix'!K98,'2.2 Detailed Cost Matrix'!K112,'2.2 Detailed Cost Matrix'!K126,'2.2 Detailed Cost Matrix'!K140,'2.2 Detailed Cost Matrix'!K169,'2.2 Detailed Cost Matrix'!K198)</f>
        <v>0</v>
      </c>
      <c r="G13" s="1283">
        <f>SUM('2.2 Detailed Cost Matrix'!L14,'2.2 Detailed Cost Matrix'!L28,'2.2 Detailed Cost Matrix'!L42,'2.2 Detailed Cost Matrix'!L56,'2.2 Detailed Cost Matrix'!L70,'2.2 Detailed Cost Matrix'!L84,'2.2 Detailed Cost Matrix'!L98,'2.2 Detailed Cost Matrix'!L112,'2.2 Detailed Cost Matrix'!L126,'2.2 Detailed Cost Matrix'!L140,'2.2 Detailed Cost Matrix'!L169,'2.2 Detailed Cost Matrix'!L198)</f>
        <v>0</v>
      </c>
      <c r="H13" s="1283">
        <f>SUM('2.2 Detailed Cost Matrix'!M14,'2.2 Detailed Cost Matrix'!M28,'2.2 Detailed Cost Matrix'!M42,'2.2 Detailed Cost Matrix'!M56,'2.2 Detailed Cost Matrix'!M70,'2.2 Detailed Cost Matrix'!M84,'2.2 Detailed Cost Matrix'!M98,'2.2 Detailed Cost Matrix'!M112,'2.2 Detailed Cost Matrix'!M126,'2.2 Detailed Cost Matrix'!M140,'2.2 Detailed Cost Matrix'!M169,'2.2 Detailed Cost Matrix'!M198)</f>
        <v>0</v>
      </c>
      <c r="I13" s="1284">
        <f t="shared" ref="I13:I23" si="0">SUM(C13:H13)</f>
        <v>0</v>
      </c>
      <c r="J13" s="1285">
        <f>SUM('2.2 Detailed Cost Matrix'!O14,'2.2 Detailed Cost Matrix'!O28,'2.2 Detailed Cost Matrix'!O42,'2.2 Detailed Cost Matrix'!O56,'2.2 Detailed Cost Matrix'!O70,'2.2 Detailed Cost Matrix'!O84,'2.2 Detailed Cost Matrix'!O98,'2.2 Detailed Cost Matrix'!O112,'2.2 Detailed Cost Matrix'!O126,'2.2 Detailed Cost Matrix'!O140,'2.2 Detailed Cost Matrix'!O169,'2.2 Detailed Cost Matrix'!O198)</f>
        <v>0</v>
      </c>
      <c r="K13" s="1283">
        <f>SUM('2.2 Detailed Cost Matrix'!P14,'2.2 Detailed Cost Matrix'!P28,'2.2 Detailed Cost Matrix'!P42,'2.2 Detailed Cost Matrix'!P56,'2.2 Detailed Cost Matrix'!P70,'2.2 Detailed Cost Matrix'!P84,'2.2 Detailed Cost Matrix'!P98,'2.2 Detailed Cost Matrix'!P112,'2.2 Detailed Cost Matrix'!P126,'2.2 Detailed Cost Matrix'!P140,'2.2 Detailed Cost Matrix'!P169,'2.2 Detailed Cost Matrix'!P198)</f>
        <v>0</v>
      </c>
      <c r="L13" s="1283">
        <f>SUM('2.2 Detailed Cost Matrix'!Q14,'2.2 Detailed Cost Matrix'!Q28,'2.2 Detailed Cost Matrix'!Q42,'2.2 Detailed Cost Matrix'!Q56,'2.2 Detailed Cost Matrix'!Q70,'2.2 Detailed Cost Matrix'!Q84,'2.2 Detailed Cost Matrix'!Q98,'2.2 Detailed Cost Matrix'!Q112,'2.2 Detailed Cost Matrix'!Q126,'2.2 Detailed Cost Matrix'!Q140,'2.2 Detailed Cost Matrix'!Q169,'2.2 Detailed Cost Matrix'!Q198)</f>
        <v>0</v>
      </c>
      <c r="M13" s="1283">
        <f>SUM('2.2 Detailed Cost Matrix'!R14,'2.2 Detailed Cost Matrix'!R28,'2.2 Detailed Cost Matrix'!R42,'2.2 Detailed Cost Matrix'!R56,'2.2 Detailed Cost Matrix'!R70,'2.2 Detailed Cost Matrix'!R84,'2.2 Detailed Cost Matrix'!R98,'2.2 Detailed Cost Matrix'!R112,'2.2 Detailed Cost Matrix'!R126,'2.2 Detailed Cost Matrix'!R140,'2.2 Detailed Cost Matrix'!R169,'2.2 Detailed Cost Matrix'!R198)</f>
        <v>0</v>
      </c>
      <c r="N13" s="1283">
        <f>SUM('2.2 Detailed Cost Matrix'!S14,'2.2 Detailed Cost Matrix'!S28,'2.2 Detailed Cost Matrix'!S42,'2.2 Detailed Cost Matrix'!S56,'2.2 Detailed Cost Matrix'!S70,'2.2 Detailed Cost Matrix'!S84,'2.2 Detailed Cost Matrix'!S98,'2.2 Detailed Cost Matrix'!S112,'2.2 Detailed Cost Matrix'!S126,'2.2 Detailed Cost Matrix'!S140,'2.2 Detailed Cost Matrix'!S169,'2.2 Detailed Cost Matrix'!S198)</f>
        <v>0</v>
      </c>
      <c r="O13" s="1283">
        <f>SUM('2.2 Detailed Cost Matrix'!T14,'2.2 Detailed Cost Matrix'!T28,'2.2 Detailed Cost Matrix'!T42,'2.2 Detailed Cost Matrix'!T56,'2.2 Detailed Cost Matrix'!T70,'2.2 Detailed Cost Matrix'!T84,'2.2 Detailed Cost Matrix'!T98,'2.2 Detailed Cost Matrix'!T112,'2.2 Detailed Cost Matrix'!T126,'2.2 Detailed Cost Matrix'!T140,'2.2 Detailed Cost Matrix'!T169,'2.2 Detailed Cost Matrix'!T198)</f>
        <v>0</v>
      </c>
      <c r="P13" s="1283">
        <f>SUM('2.2 Detailed Cost Matrix'!U14,'2.2 Detailed Cost Matrix'!U28,'2.2 Detailed Cost Matrix'!U42,'2.2 Detailed Cost Matrix'!U56,'2.2 Detailed Cost Matrix'!U70,'2.2 Detailed Cost Matrix'!U84,'2.2 Detailed Cost Matrix'!U98,'2.2 Detailed Cost Matrix'!U112,'2.2 Detailed Cost Matrix'!U126,'2.2 Detailed Cost Matrix'!U140,'2.2 Detailed Cost Matrix'!U169,'2.2 Detailed Cost Matrix'!U198)</f>
        <v>0</v>
      </c>
      <c r="Q13" s="1283">
        <f>SUM('2.2 Detailed Cost Matrix'!V14,'2.2 Detailed Cost Matrix'!V28,'2.2 Detailed Cost Matrix'!V42,'2.2 Detailed Cost Matrix'!V56,'2.2 Detailed Cost Matrix'!V70,'2.2 Detailed Cost Matrix'!V84,'2.2 Detailed Cost Matrix'!V98,'2.2 Detailed Cost Matrix'!V112,'2.2 Detailed Cost Matrix'!V126,'2.2 Detailed Cost Matrix'!V140,'2.2 Detailed Cost Matrix'!V169,'2.2 Detailed Cost Matrix'!V198)</f>
        <v>0</v>
      </c>
      <c r="R13" s="1283">
        <f>SUM('2.2 Detailed Cost Matrix'!W14,'2.2 Detailed Cost Matrix'!W28,'2.2 Detailed Cost Matrix'!W42,'2.2 Detailed Cost Matrix'!W56,'2.2 Detailed Cost Matrix'!W70,'2.2 Detailed Cost Matrix'!W84,'2.2 Detailed Cost Matrix'!W98,'2.2 Detailed Cost Matrix'!W112,'2.2 Detailed Cost Matrix'!W126,'2.2 Detailed Cost Matrix'!W140,'2.2 Detailed Cost Matrix'!W169,'2.2 Detailed Cost Matrix'!W198)</f>
        <v>0</v>
      </c>
      <c r="S13" s="1283">
        <f>SUM('2.2 Detailed Cost Matrix'!X14,'2.2 Detailed Cost Matrix'!X28,'2.2 Detailed Cost Matrix'!X42,'2.2 Detailed Cost Matrix'!X56,'2.2 Detailed Cost Matrix'!X70,'2.2 Detailed Cost Matrix'!X84,'2.2 Detailed Cost Matrix'!X98,'2.2 Detailed Cost Matrix'!X112,'2.2 Detailed Cost Matrix'!X126,'2.2 Detailed Cost Matrix'!X140,'2.2 Detailed Cost Matrix'!X169,'2.2 Detailed Cost Matrix'!X198)</f>
        <v>0</v>
      </c>
      <c r="T13" s="1283">
        <f>SUM('2.2 Detailed Cost Matrix'!Y14,'2.2 Detailed Cost Matrix'!Y28,'2.2 Detailed Cost Matrix'!Y42,'2.2 Detailed Cost Matrix'!Y56,'2.2 Detailed Cost Matrix'!Y70,'2.2 Detailed Cost Matrix'!Y84,'2.2 Detailed Cost Matrix'!Y98,'2.2 Detailed Cost Matrix'!Y112,'2.2 Detailed Cost Matrix'!Y126,'2.2 Detailed Cost Matrix'!Y140,'2.2 Detailed Cost Matrix'!Y169,'2.2 Detailed Cost Matrix'!Y198)</f>
        <v>0</v>
      </c>
      <c r="U13" s="1283">
        <f>SUM('2.2 Detailed Cost Matrix'!Z14,'2.2 Detailed Cost Matrix'!Z28,'2.2 Detailed Cost Matrix'!Z42,'2.2 Detailed Cost Matrix'!Z56,'2.2 Detailed Cost Matrix'!Z70,'2.2 Detailed Cost Matrix'!Z84,'2.2 Detailed Cost Matrix'!Z98,'2.2 Detailed Cost Matrix'!Z112,'2.2 Detailed Cost Matrix'!Z126,'2.2 Detailed Cost Matrix'!Z140,'2.2 Detailed Cost Matrix'!Z169,'2.2 Detailed Cost Matrix'!Z198)</f>
        <v>0</v>
      </c>
      <c r="V13" s="1283">
        <f>SUM('2.2 Detailed Cost Matrix'!AA14,'2.2 Detailed Cost Matrix'!AA28,'2.2 Detailed Cost Matrix'!AA42,'2.2 Detailed Cost Matrix'!AA56,'2.2 Detailed Cost Matrix'!AA70,'2.2 Detailed Cost Matrix'!AA84,'2.2 Detailed Cost Matrix'!AA98,'2.2 Detailed Cost Matrix'!AA112,'2.2 Detailed Cost Matrix'!AA126,'2.2 Detailed Cost Matrix'!AA140,'2.2 Detailed Cost Matrix'!AA169,'2.2 Detailed Cost Matrix'!AA198)</f>
        <v>0</v>
      </c>
      <c r="W13" s="1283">
        <f>SUM('2.2 Detailed Cost Matrix'!AB14,'2.2 Detailed Cost Matrix'!AB28,'2.2 Detailed Cost Matrix'!AB42,'2.2 Detailed Cost Matrix'!AB56,'2.2 Detailed Cost Matrix'!AB70,'2.2 Detailed Cost Matrix'!AB84,'2.2 Detailed Cost Matrix'!AB98,'2.2 Detailed Cost Matrix'!AB112,'2.2 Detailed Cost Matrix'!AB126,'2.2 Detailed Cost Matrix'!AB140,'2.2 Detailed Cost Matrix'!AB169,'2.2 Detailed Cost Matrix'!AB198)</f>
        <v>0</v>
      </c>
      <c r="X13" s="1283">
        <f>SUM('2.2 Detailed Cost Matrix'!AC14,'2.2 Detailed Cost Matrix'!AC28,'2.2 Detailed Cost Matrix'!AC42,'2.2 Detailed Cost Matrix'!AC56,'2.2 Detailed Cost Matrix'!AC70,'2.2 Detailed Cost Matrix'!AC84,'2.2 Detailed Cost Matrix'!AC98,'2.2 Detailed Cost Matrix'!AC112,'2.2 Detailed Cost Matrix'!AC126,'2.2 Detailed Cost Matrix'!AC140,'2.2 Detailed Cost Matrix'!AC169,'2.2 Detailed Cost Matrix'!AC198)</f>
        <v>0</v>
      </c>
      <c r="Y13" s="1286">
        <f t="shared" ref="Y13:Y23" si="1">SUM(J13:X13)</f>
        <v>0</v>
      </c>
      <c r="Z13" s="1287">
        <f t="shared" ref="Z13:Z23" si="2">I13+Y13</f>
        <v>0</v>
      </c>
      <c r="AA13" s="1282">
        <f>SUM('2.2 Detailed Cost Matrix'!AF14,'2.2 Detailed Cost Matrix'!AF28,'2.2 Detailed Cost Matrix'!AF42,'2.2 Detailed Cost Matrix'!AF56,'2.2 Detailed Cost Matrix'!AF70,'2.2 Detailed Cost Matrix'!AF84,'2.2 Detailed Cost Matrix'!AF98,'2.2 Detailed Cost Matrix'!AF112,'2.2 Detailed Cost Matrix'!AF126,'2.2 Detailed Cost Matrix'!AF140,'2.2 Detailed Cost Matrix'!AF169,'2.2 Detailed Cost Matrix'!AF198)</f>
        <v>0</v>
      </c>
      <c r="AB13" s="1283">
        <f>SUM('2.2 Detailed Cost Matrix'!AG14,'2.2 Detailed Cost Matrix'!AG28,'2.2 Detailed Cost Matrix'!AG42,'2.2 Detailed Cost Matrix'!AG56,'2.2 Detailed Cost Matrix'!AG70,'2.2 Detailed Cost Matrix'!AG84,'2.2 Detailed Cost Matrix'!AG98,'2.2 Detailed Cost Matrix'!AG112,'2.2 Detailed Cost Matrix'!AG126,'2.2 Detailed Cost Matrix'!AG140,'2.2 Detailed Cost Matrix'!AG169,'2.2 Detailed Cost Matrix'!AG198)</f>
        <v>0</v>
      </c>
      <c r="AC13" s="1288">
        <f>SUM('2.2 Detailed Cost Matrix'!AH14,'2.2 Detailed Cost Matrix'!AH28,'2.2 Detailed Cost Matrix'!AH42,'2.2 Detailed Cost Matrix'!AH56,'2.2 Detailed Cost Matrix'!AH70,'2.2 Detailed Cost Matrix'!AH84,'2.2 Detailed Cost Matrix'!AH98,'2.2 Detailed Cost Matrix'!AH112,'2.2 Detailed Cost Matrix'!AH126,'2.2 Detailed Cost Matrix'!AH140,'2.2 Detailed Cost Matrix'!AH169,'2.2 Detailed Cost Matrix'!AH198)</f>
        <v>0</v>
      </c>
      <c r="AD13" s="1288">
        <f>SUM('2.2 Detailed Cost Matrix'!AI14,'2.2 Detailed Cost Matrix'!AI28,'2.2 Detailed Cost Matrix'!AI42,'2.2 Detailed Cost Matrix'!AI56,'2.2 Detailed Cost Matrix'!AI70,'2.2 Detailed Cost Matrix'!AI84,'2.2 Detailed Cost Matrix'!AI98,'2.2 Detailed Cost Matrix'!AI112,'2.2 Detailed Cost Matrix'!AI126,'2.2 Detailed Cost Matrix'!AI140,'2.2 Detailed Cost Matrix'!AI169,'2.2 Detailed Cost Matrix'!AI198)</f>
        <v>0</v>
      </c>
      <c r="AE13" s="1282">
        <f>SUM('2.2 Detailed Cost Matrix'!AJ14,'2.2 Detailed Cost Matrix'!AJ28,'2.2 Detailed Cost Matrix'!AJ42,'2.2 Detailed Cost Matrix'!AJ56,'2.2 Detailed Cost Matrix'!AJ70,'2.2 Detailed Cost Matrix'!AJ84,'2.2 Detailed Cost Matrix'!AJ98,'2.2 Detailed Cost Matrix'!AJ112,'2.2 Detailed Cost Matrix'!AJ126,'2.2 Detailed Cost Matrix'!AJ140,'2.2 Detailed Cost Matrix'!AJ169,'2.2 Detailed Cost Matrix'!AJ198)</f>
        <v>0</v>
      </c>
      <c r="AF13" s="1288">
        <f>SUM('2.2 Detailed Cost Matrix'!AK14,'2.2 Detailed Cost Matrix'!AK28,'2.2 Detailed Cost Matrix'!AK42,'2.2 Detailed Cost Matrix'!AK56,'2.2 Detailed Cost Matrix'!AK70,'2.2 Detailed Cost Matrix'!AK84,'2.2 Detailed Cost Matrix'!AK98,'2.2 Detailed Cost Matrix'!AK112,'2.2 Detailed Cost Matrix'!AK126,'2.2 Detailed Cost Matrix'!AK140,'2.2 Detailed Cost Matrix'!AK169,'2.2 Detailed Cost Matrix'!AK198)</f>
        <v>0</v>
      </c>
      <c r="AG13" s="1282">
        <f>SUM('2.2 Detailed Cost Matrix'!AL14,'2.2 Detailed Cost Matrix'!AL28,'2.2 Detailed Cost Matrix'!AL42,'2.2 Detailed Cost Matrix'!AL56,'2.2 Detailed Cost Matrix'!AL70,'2.2 Detailed Cost Matrix'!AL84,'2.2 Detailed Cost Matrix'!AL98,'2.2 Detailed Cost Matrix'!AL112,'2.2 Detailed Cost Matrix'!AL126,'2.2 Detailed Cost Matrix'!AL140,'2.2 Detailed Cost Matrix'!AL169,'2.2 Detailed Cost Matrix'!AL198)</f>
        <v>0</v>
      </c>
      <c r="AH13" s="1288">
        <f>SUM('2.2 Detailed Cost Matrix'!AM14,'2.2 Detailed Cost Matrix'!AM28,'2.2 Detailed Cost Matrix'!AM42,'2.2 Detailed Cost Matrix'!AM56,'2.2 Detailed Cost Matrix'!AM70,'2.2 Detailed Cost Matrix'!AM84,'2.2 Detailed Cost Matrix'!AM98,'2.2 Detailed Cost Matrix'!AM112,'2.2 Detailed Cost Matrix'!AM126,'2.2 Detailed Cost Matrix'!AM140,'2.2 Detailed Cost Matrix'!AM169,'2.2 Detailed Cost Matrix'!AM198)</f>
        <v>0</v>
      </c>
      <c r="AI13" s="1287">
        <f t="shared" ref="AI13:AI22" si="3">SUM(Z13:AH13)</f>
        <v>0</v>
      </c>
      <c r="AJ13" s="264"/>
    </row>
    <row r="14" spans="1:36" s="157" customFormat="1" ht="12.75">
      <c r="A14" s="1289" t="str">
        <f>'Names and date input'!$D$29</f>
        <v>RP2</v>
      </c>
      <c r="B14" s="145"/>
      <c r="C14" s="1290">
        <f>SUM('2.2 Detailed Cost Matrix'!H15,'2.2 Detailed Cost Matrix'!H29,'2.2 Detailed Cost Matrix'!H43,'2.2 Detailed Cost Matrix'!H57,'2.2 Detailed Cost Matrix'!H71,'2.2 Detailed Cost Matrix'!H85,'2.2 Detailed Cost Matrix'!H99,'2.2 Detailed Cost Matrix'!H113,'2.2 Detailed Cost Matrix'!H127,'2.2 Detailed Cost Matrix'!H141,'2.2 Detailed Cost Matrix'!H170,'2.2 Detailed Cost Matrix'!H199)</f>
        <v>0</v>
      </c>
      <c r="D14" s="1291">
        <f>SUM('2.2 Detailed Cost Matrix'!I15,'2.2 Detailed Cost Matrix'!I29,'2.2 Detailed Cost Matrix'!I43,'2.2 Detailed Cost Matrix'!I57,'2.2 Detailed Cost Matrix'!I71,'2.2 Detailed Cost Matrix'!I85,'2.2 Detailed Cost Matrix'!I99,'2.2 Detailed Cost Matrix'!I113,'2.2 Detailed Cost Matrix'!I127,'2.2 Detailed Cost Matrix'!I141,'2.2 Detailed Cost Matrix'!I170,'2.2 Detailed Cost Matrix'!I199)</f>
        <v>0</v>
      </c>
      <c r="E14" s="1291">
        <f>SUM('2.2 Detailed Cost Matrix'!J15,'2.2 Detailed Cost Matrix'!J29,'2.2 Detailed Cost Matrix'!J43,'2.2 Detailed Cost Matrix'!J57,'2.2 Detailed Cost Matrix'!J71,'2.2 Detailed Cost Matrix'!J85,'2.2 Detailed Cost Matrix'!J99,'2.2 Detailed Cost Matrix'!J113,'2.2 Detailed Cost Matrix'!J127,'2.2 Detailed Cost Matrix'!J141,'2.2 Detailed Cost Matrix'!J170,'2.2 Detailed Cost Matrix'!J199)</f>
        <v>0</v>
      </c>
      <c r="F14" s="1291">
        <f>SUM('2.2 Detailed Cost Matrix'!K15,'2.2 Detailed Cost Matrix'!K29,'2.2 Detailed Cost Matrix'!K43,'2.2 Detailed Cost Matrix'!K57,'2.2 Detailed Cost Matrix'!K71,'2.2 Detailed Cost Matrix'!K85,'2.2 Detailed Cost Matrix'!K99,'2.2 Detailed Cost Matrix'!K113,'2.2 Detailed Cost Matrix'!K127,'2.2 Detailed Cost Matrix'!K141,'2.2 Detailed Cost Matrix'!K170,'2.2 Detailed Cost Matrix'!K199)</f>
        <v>0</v>
      </c>
      <c r="G14" s="1291">
        <f>SUM('2.2 Detailed Cost Matrix'!L15,'2.2 Detailed Cost Matrix'!L29,'2.2 Detailed Cost Matrix'!L43,'2.2 Detailed Cost Matrix'!L57,'2.2 Detailed Cost Matrix'!L71,'2.2 Detailed Cost Matrix'!L85,'2.2 Detailed Cost Matrix'!L99,'2.2 Detailed Cost Matrix'!L113,'2.2 Detailed Cost Matrix'!L127,'2.2 Detailed Cost Matrix'!L141,'2.2 Detailed Cost Matrix'!L170,'2.2 Detailed Cost Matrix'!L199)</f>
        <v>0</v>
      </c>
      <c r="H14" s="1291">
        <f>SUM('2.2 Detailed Cost Matrix'!M15,'2.2 Detailed Cost Matrix'!M29,'2.2 Detailed Cost Matrix'!M43,'2.2 Detailed Cost Matrix'!M57,'2.2 Detailed Cost Matrix'!M71,'2.2 Detailed Cost Matrix'!M85,'2.2 Detailed Cost Matrix'!M99,'2.2 Detailed Cost Matrix'!M113,'2.2 Detailed Cost Matrix'!M127,'2.2 Detailed Cost Matrix'!M141,'2.2 Detailed Cost Matrix'!M170,'2.2 Detailed Cost Matrix'!M199)</f>
        <v>0</v>
      </c>
      <c r="I14" s="1292">
        <f t="shared" si="0"/>
        <v>0</v>
      </c>
      <c r="J14" s="1293">
        <f>SUM('2.2 Detailed Cost Matrix'!O15,'2.2 Detailed Cost Matrix'!O29,'2.2 Detailed Cost Matrix'!O43,'2.2 Detailed Cost Matrix'!O57,'2.2 Detailed Cost Matrix'!O71,'2.2 Detailed Cost Matrix'!O85,'2.2 Detailed Cost Matrix'!O99,'2.2 Detailed Cost Matrix'!O113,'2.2 Detailed Cost Matrix'!O127,'2.2 Detailed Cost Matrix'!O141,'2.2 Detailed Cost Matrix'!O170,'2.2 Detailed Cost Matrix'!O199)</f>
        <v>0</v>
      </c>
      <c r="K14" s="1291">
        <f>SUM('2.2 Detailed Cost Matrix'!P15,'2.2 Detailed Cost Matrix'!P29,'2.2 Detailed Cost Matrix'!P43,'2.2 Detailed Cost Matrix'!P57,'2.2 Detailed Cost Matrix'!P71,'2.2 Detailed Cost Matrix'!P85,'2.2 Detailed Cost Matrix'!P99,'2.2 Detailed Cost Matrix'!P113,'2.2 Detailed Cost Matrix'!P127,'2.2 Detailed Cost Matrix'!P141,'2.2 Detailed Cost Matrix'!P170,'2.2 Detailed Cost Matrix'!P199)</f>
        <v>0</v>
      </c>
      <c r="L14" s="1291">
        <f>SUM('2.2 Detailed Cost Matrix'!Q15,'2.2 Detailed Cost Matrix'!Q29,'2.2 Detailed Cost Matrix'!Q43,'2.2 Detailed Cost Matrix'!Q57,'2.2 Detailed Cost Matrix'!Q71,'2.2 Detailed Cost Matrix'!Q85,'2.2 Detailed Cost Matrix'!Q99,'2.2 Detailed Cost Matrix'!Q113,'2.2 Detailed Cost Matrix'!Q127,'2.2 Detailed Cost Matrix'!Q141,'2.2 Detailed Cost Matrix'!Q170,'2.2 Detailed Cost Matrix'!Q199)</f>
        <v>0</v>
      </c>
      <c r="M14" s="1291">
        <f>SUM('2.2 Detailed Cost Matrix'!R15,'2.2 Detailed Cost Matrix'!R29,'2.2 Detailed Cost Matrix'!R43,'2.2 Detailed Cost Matrix'!R57,'2.2 Detailed Cost Matrix'!R71,'2.2 Detailed Cost Matrix'!R85,'2.2 Detailed Cost Matrix'!R99,'2.2 Detailed Cost Matrix'!R113,'2.2 Detailed Cost Matrix'!R127,'2.2 Detailed Cost Matrix'!R141,'2.2 Detailed Cost Matrix'!R170,'2.2 Detailed Cost Matrix'!R199)</f>
        <v>0</v>
      </c>
      <c r="N14" s="1291">
        <f>SUM('2.2 Detailed Cost Matrix'!S15,'2.2 Detailed Cost Matrix'!S29,'2.2 Detailed Cost Matrix'!S43,'2.2 Detailed Cost Matrix'!S57,'2.2 Detailed Cost Matrix'!S71,'2.2 Detailed Cost Matrix'!S85,'2.2 Detailed Cost Matrix'!S99,'2.2 Detailed Cost Matrix'!S113,'2.2 Detailed Cost Matrix'!S127,'2.2 Detailed Cost Matrix'!S141,'2.2 Detailed Cost Matrix'!S170,'2.2 Detailed Cost Matrix'!S199)</f>
        <v>0</v>
      </c>
      <c r="O14" s="1291">
        <f>SUM('2.2 Detailed Cost Matrix'!T15,'2.2 Detailed Cost Matrix'!T29,'2.2 Detailed Cost Matrix'!T43,'2.2 Detailed Cost Matrix'!T57,'2.2 Detailed Cost Matrix'!T71,'2.2 Detailed Cost Matrix'!T85,'2.2 Detailed Cost Matrix'!T99,'2.2 Detailed Cost Matrix'!T113,'2.2 Detailed Cost Matrix'!T127,'2.2 Detailed Cost Matrix'!T141,'2.2 Detailed Cost Matrix'!T170,'2.2 Detailed Cost Matrix'!T199)</f>
        <v>0</v>
      </c>
      <c r="P14" s="1291">
        <f>SUM('2.2 Detailed Cost Matrix'!U15,'2.2 Detailed Cost Matrix'!U29,'2.2 Detailed Cost Matrix'!U43,'2.2 Detailed Cost Matrix'!U57,'2.2 Detailed Cost Matrix'!U71,'2.2 Detailed Cost Matrix'!U85,'2.2 Detailed Cost Matrix'!U99,'2.2 Detailed Cost Matrix'!U113,'2.2 Detailed Cost Matrix'!U127,'2.2 Detailed Cost Matrix'!U141,'2.2 Detailed Cost Matrix'!U170,'2.2 Detailed Cost Matrix'!U199)</f>
        <v>0</v>
      </c>
      <c r="Q14" s="1291">
        <f>SUM('2.2 Detailed Cost Matrix'!V15,'2.2 Detailed Cost Matrix'!V29,'2.2 Detailed Cost Matrix'!V43,'2.2 Detailed Cost Matrix'!V57,'2.2 Detailed Cost Matrix'!V71,'2.2 Detailed Cost Matrix'!V85,'2.2 Detailed Cost Matrix'!V99,'2.2 Detailed Cost Matrix'!V113,'2.2 Detailed Cost Matrix'!V127,'2.2 Detailed Cost Matrix'!V141,'2.2 Detailed Cost Matrix'!V170,'2.2 Detailed Cost Matrix'!V199)</f>
        <v>0</v>
      </c>
      <c r="R14" s="1291">
        <f>SUM('2.2 Detailed Cost Matrix'!W15,'2.2 Detailed Cost Matrix'!W29,'2.2 Detailed Cost Matrix'!W43,'2.2 Detailed Cost Matrix'!W57,'2.2 Detailed Cost Matrix'!W71,'2.2 Detailed Cost Matrix'!W85,'2.2 Detailed Cost Matrix'!W99,'2.2 Detailed Cost Matrix'!W113,'2.2 Detailed Cost Matrix'!W127,'2.2 Detailed Cost Matrix'!W141,'2.2 Detailed Cost Matrix'!W170,'2.2 Detailed Cost Matrix'!W199)</f>
        <v>0</v>
      </c>
      <c r="S14" s="1291">
        <f>SUM('2.2 Detailed Cost Matrix'!X15,'2.2 Detailed Cost Matrix'!X29,'2.2 Detailed Cost Matrix'!X43,'2.2 Detailed Cost Matrix'!X57,'2.2 Detailed Cost Matrix'!X71,'2.2 Detailed Cost Matrix'!X85,'2.2 Detailed Cost Matrix'!X99,'2.2 Detailed Cost Matrix'!X113,'2.2 Detailed Cost Matrix'!X127,'2.2 Detailed Cost Matrix'!X141,'2.2 Detailed Cost Matrix'!X170,'2.2 Detailed Cost Matrix'!X199)</f>
        <v>0</v>
      </c>
      <c r="T14" s="1291">
        <f>SUM('2.2 Detailed Cost Matrix'!Y15,'2.2 Detailed Cost Matrix'!Y29,'2.2 Detailed Cost Matrix'!Y43,'2.2 Detailed Cost Matrix'!Y57,'2.2 Detailed Cost Matrix'!Y71,'2.2 Detailed Cost Matrix'!Y85,'2.2 Detailed Cost Matrix'!Y99,'2.2 Detailed Cost Matrix'!Y113,'2.2 Detailed Cost Matrix'!Y127,'2.2 Detailed Cost Matrix'!Y141,'2.2 Detailed Cost Matrix'!Y170,'2.2 Detailed Cost Matrix'!Y199)</f>
        <v>0</v>
      </c>
      <c r="U14" s="1291">
        <f>SUM('2.2 Detailed Cost Matrix'!Z15,'2.2 Detailed Cost Matrix'!Z29,'2.2 Detailed Cost Matrix'!Z43,'2.2 Detailed Cost Matrix'!Z57,'2.2 Detailed Cost Matrix'!Z71,'2.2 Detailed Cost Matrix'!Z85,'2.2 Detailed Cost Matrix'!Z99,'2.2 Detailed Cost Matrix'!Z113,'2.2 Detailed Cost Matrix'!Z127,'2.2 Detailed Cost Matrix'!Z141,'2.2 Detailed Cost Matrix'!Z170,'2.2 Detailed Cost Matrix'!Z199)</f>
        <v>0</v>
      </c>
      <c r="V14" s="1291">
        <f>SUM('2.2 Detailed Cost Matrix'!AA15,'2.2 Detailed Cost Matrix'!AA29,'2.2 Detailed Cost Matrix'!AA43,'2.2 Detailed Cost Matrix'!AA57,'2.2 Detailed Cost Matrix'!AA71,'2.2 Detailed Cost Matrix'!AA85,'2.2 Detailed Cost Matrix'!AA99,'2.2 Detailed Cost Matrix'!AA113,'2.2 Detailed Cost Matrix'!AA127,'2.2 Detailed Cost Matrix'!AA141,'2.2 Detailed Cost Matrix'!AA170,'2.2 Detailed Cost Matrix'!AA199)</f>
        <v>0</v>
      </c>
      <c r="W14" s="1291">
        <f>SUM('2.2 Detailed Cost Matrix'!AB15,'2.2 Detailed Cost Matrix'!AB29,'2.2 Detailed Cost Matrix'!AB43,'2.2 Detailed Cost Matrix'!AB57,'2.2 Detailed Cost Matrix'!AB71,'2.2 Detailed Cost Matrix'!AB85,'2.2 Detailed Cost Matrix'!AB99,'2.2 Detailed Cost Matrix'!AB113,'2.2 Detailed Cost Matrix'!AB127,'2.2 Detailed Cost Matrix'!AB141,'2.2 Detailed Cost Matrix'!AB170,'2.2 Detailed Cost Matrix'!AB199)</f>
        <v>0</v>
      </c>
      <c r="X14" s="1291">
        <f>SUM('2.2 Detailed Cost Matrix'!AC15,'2.2 Detailed Cost Matrix'!AC29,'2.2 Detailed Cost Matrix'!AC43,'2.2 Detailed Cost Matrix'!AC57,'2.2 Detailed Cost Matrix'!AC71,'2.2 Detailed Cost Matrix'!AC85,'2.2 Detailed Cost Matrix'!AC99,'2.2 Detailed Cost Matrix'!AC113,'2.2 Detailed Cost Matrix'!AC127,'2.2 Detailed Cost Matrix'!AC141,'2.2 Detailed Cost Matrix'!AC170,'2.2 Detailed Cost Matrix'!AC199)</f>
        <v>0</v>
      </c>
      <c r="Y14" s="1294">
        <f t="shared" si="1"/>
        <v>0</v>
      </c>
      <c r="Z14" s="1295">
        <f t="shared" si="2"/>
        <v>0</v>
      </c>
      <c r="AA14" s="1290">
        <f>SUM('2.2 Detailed Cost Matrix'!AF15,'2.2 Detailed Cost Matrix'!AF29,'2.2 Detailed Cost Matrix'!AF43,'2.2 Detailed Cost Matrix'!AF57,'2.2 Detailed Cost Matrix'!AF71,'2.2 Detailed Cost Matrix'!AF85,'2.2 Detailed Cost Matrix'!AF99,'2.2 Detailed Cost Matrix'!AF113,'2.2 Detailed Cost Matrix'!AF127,'2.2 Detailed Cost Matrix'!AF141,'2.2 Detailed Cost Matrix'!AF170,'2.2 Detailed Cost Matrix'!AF199)</f>
        <v>0</v>
      </c>
      <c r="AB14" s="1291">
        <f>SUM('2.2 Detailed Cost Matrix'!AG15,'2.2 Detailed Cost Matrix'!AG29,'2.2 Detailed Cost Matrix'!AG43,'2.2 Detailed Cost Matrix'!AG57,'2.2 Detailed Cost Matrix'!AG71,'2.2 Detailed Cost Matrix'!AG85,'2.2 Detailed Cost Matrix'!AG99,'2.2 Detailed Cost Matrix'!AG113,'2.2 Detailed Cost Matrix'!AG127,'2.2 Detailed Cost Matrix'!AG141,'2.2 Detailed Cost Matrix'!AG170,'2.2 Detailed Cost Matrix'!AG199)</f>
        <v>0</v>
      </c>
      <c r="AC14" s="1296">
        <f>SUM('2.2 Detailed Cost Matrix'!AH15,'2.2 Detailed Cost Matrix'!AH29,'2.2 Detailed Cost Matrix'!AH43,'2.2 Detailed Cost Matrix'!AH57,'2.2 Detailed Cost Matrix'!AH71,'2.2 Detailed Cost Matrix'!AH85,'2.2 Detailed Cost Matrix'!AH99,'2.2 Detailed Cost Matrix'!AH113,'2.2 Detailed Cost Matrix'!AH127,'2.2 Detailed Cost Matrix'!AH141,'2.2 Detailed Cost Matrix'!AH170,'2.2 Detailed Cost Matrix'!AH199)</f>
        <v>0</v>
      </c>
      <c r="AD14" s="1296">
        <f>SUM('2.2 Detailed Cost Matrix'!AI15,'2.2 Detailed Cost Matrix'!AI29,'2.2 Detailed Cost Matrix'!AI43,'2.2 Detailed Cost Matrix'!AI57,'2.2 Detailed Cost Matrix'!AI71,'2.2 Detailed Cost Matrix'!AI85,'2.2 Detailed Cost Matrix'!AI99,'2.2 Detailed Cost Matrix'!AI113,'2.2 Detailed Cost Matrix'!AI127,'2.2 Detailed Cost Matrix'!AI141,'2.2 Detailed Cost Matrix'!AI170,'2.2 Detailed Cost Matrix'!AI199)</f>
        <v>0</v>
      </c>
      <c r="AE14" s="1290">
        <f>SUM('2.2 Detailed Cost Matrix'!AJ15,'2.2 Detailed Cost Matrix'!AJ29,'2.2 Detailed Cost Matrix'!AJ43,'2.2 Detailed Cost Matrix'!AJ57,'2.2 Detailed Cost Matrix'!AJ71,'2.2 Detailed Cost Matrix'!AJ85,'2.2 Detailed Cost Matrix'!AJ99,'2.2 Detailed Cost Matrix'!AJ113,'2.2 Detailed Cost Matrix'!AJ127,'2.2 Detailed Cost Matrix'!AJ141,'2.2 Detailed Cost Matrix'!AJ170,'2.2 Detailed Cost Matrix'!AJ199)</f>
        <v>0</v>
      </c>
      <c r="AF14" s="1296">
        <f>SUM('2.2 Detailed Cost Matrix'!AK15,'2.2 Detailed Cost Matrix'!AK29,'2.2 Detailed Cost Matrix'!AK43,'2.2 Detailed Cost Matrix'!AK57,'2.2 Detailed Cost Matrix'!AK71,'2.2 Detailed Cost Matrix'!AK85,'2.2 Detailed Cost Matrix'!AK99,'2.2 Detailed Cost Matrix'!AK113,'2.2 Detailed Cost Matrix'!AK127,'2.2 Detailed Cost Matrix'!AK141,'2.2 Detailed Cost Matrix'!AK170,'2.2 Detailed Cost Matrix'!AK199)</f>
        <v>0</v>
      </c>
      <c r="AG14" s="1290">
        <f>SUM('2.2 Detailed Cost Matrix'!AL15,'2.2 Detailed Cost Matrix'!AL29,'2.2 Detailed Cost Matrix'!AL43,'2.2 Detailed Cost Matrix'!AL57,'2.2 Detailed Cost Matrix'!AL71,'2.2 Detailed Cost Matrix'!AL85,'2.2 Detailed Cost Matrix'!AL99,'2.2 Detailed Cost Matrix'!AL113,'2.2 Detailed Cost Matrix'!AL127,'2.2 Detailed Cost Matrix'!AL141,'2.2 Detailed Cost Matrix'!AL170,'2.2 Detailed Cost Matrix'!AL199)</f>
        <v>0</v>
      </c>
      <c r="AH14" s="1296">
        <f>SUM('2.2 Detailed Cost Matrix'!AM15,'2.2 Detailed Cost Matrix'!AM29,'2.2 Detailed Cost Matrix'!AM43,'2.2 Detailed Cost Matrix'!AM57,'2.2 Detailed Cost Matrix'!AM71,'2.2 Detailed Cost Matrix'!AM85,'2.2 Detailed Cost Matrix'!AM99,'2.2 Detailed Cost Matrix'!AM113,'2.2 Detailed Cost Matrix'!AM127,'2.2 Detailed Cost Matrix'!AM141,'2.2 Detailed Cost Matrix'!AM170,'2.2 Detailed Cost Matrix'!AM199)</f>
        <v>0</v>
      </c>
      <c r="AI14" s="1295">
        <f t="shared" si="3"/>
        <v>0</v>
      </c>
      <c r="AJ14" s="264"/>
    </row>
    <row r="15" spans="1:36" s="157" customFormat="1" ht="12.75">
      <c r="A15" s="1289" t="str">
        <f>'Names and date input'!$D$30</f>
        <v>RP3</v>
      </c>
      <c r="B15" s="145"/>
      <c r="C15" s="1290">
        <f>SUM('2.2 Detailed Cost Matrix'!H16,'2.2 Detailed Cost Matrix'!H30,'2.2 Detailed Cost Matrix'!H44,'2.2 Detailed Cost Matrix'!H58,'2.2 Detailed Cost Matrix'!H72,'2.2 Detailed Cost Matrix'!H86,'2.2 Detailed Cost Matrix'!H100,'2.2 Detailed Cost Matrix'!H114,'2.2 Detailed Cost Matrix'!H128,'2.2 Detailed Cost Matrix'!H142,'2.2 Detailed Cost Matrix'!H171,'2.2 Detailed Cost Matrix'!H200)</f>
        <v>0</v>
      </c>
      <c r="D15" s="1291">
        <f>SUM('2.2 Detailed Cost Matrix'!I16,'2.2 Detailed Cost Matrix'!I30,'2.2 Detailed Cost Matrix'!I44,'2.2 Detailed Cost Matrix'!I58,'2.2 Detailed Cost Matrix'!I72,'2.2 Detailed Cost Matrix'!I86,'2.2 Detailed Cost Matrix'!I100,'2.2 Detailed Cost Matrix'!I114,'2.2 Detailed Cost Matrix'!I128,'2.2 Detailed Cost Matrix'!I142,'2.2 Detailed Cost Matrix'!I171,'2.2 Detailed Cost Matrix'!I200)</f>
        <v>0</v>
      </c>
      <c r="E15" s="1291">
        <f>SUM('2.2 Detailed Cost Matrix'!J16,'2.2 Detailed Cost Matrix'!J30,'2.2 Detailed Cost Matrix'!J44,'2.2 Detailed Cost Matrix'!J58,'2.2 Detailed Cost Matrix'!J72,'2.2 Detailed Cost Matrix'!J86,'2.2 Detailed Cost Matrix'!J100,'2.2 Detailed Cost Matrix'!J114,'2.2 Detailed Cost Matrix'!J128,'2.2 Detailed Cost Matrix'!J142,'2.2 Detailed Cost Matrix'!J171,'2.2 Detailed Cost Matrix'!J200)</f>
        <v>0</v>
      </c>
      <c r="F15" s="1291">
        <f>SUM('2.2 Detailed Cost Matrix'!K16,'2.2 Detailed Cost Matrix'!K30,'2.2 Detailed Cost Matrix'!K44,'2.2 Detailed Cost Matrix'!K58,'2.2 Detailed Cost Matrix'!K72,'2.2 Detailed Cost Matrix'!K86,'2.2 Detailed Cost Matrix'!K100,'2.2 Detailed Cost Matrix'!K114,'2.2 Detailed Cost Matrix'!K128,'2.2 Detailed Cost Matrix'!K142,'2.2 Detailed Cost Matrix'!K171,'2.2 Detailed Cost Matrix'!K200)</f>
        <v>0</v>
      </c>
      <c r="G15" s="1291">
        <f>SUM('2.2 Detailed Cost Matrix'!L16,'2.2 Detailed Cost Matrix'!L30,'2.2 Detailed Cost Matrix'!L44,'2.2 Detailed Cost Matrix'!L58,'2.2 Detailed Cost Matrix'!L72,'2.2 Detailed Cost Matrix'!L86,'2.2 Detailed Cost Matrix'!L100,'2.2 Detailed Cost Matrix'!L114,'2.2 Detailed Cost Matrix'!L128,'2.2 Detailed Cost Matrix'!L142,'2.2 Detailed Cost Matrix'!L171,'2.2 Detailed Cost Matrix'!L200)</f>
        <v>0</v>
      </c>
      <c r="H15" s="1291">
        <f>SUM('2.2 Detailed Cost Matrix'!M16,'2.2 Detailed Cost Matrix'!M30,'2.2 Detailed Cost Matrix'!M44,'2.2 Detailed Cost Matrix'!M58,'2.2 Detailed Cost Matrix'!M72,'2.2 Detailed Cost Matrix'!M86,'2.2 Detailed Cost Matrix'!M100,'2.2 Detailed Cost Matrix'!M114,'2.2 Detailed Cost Matrix'!M128,'2.2 Detailed Cost Matrix'!M142,'2.2 Detailed Cost Matrix'!M171,'2.2 Detailed Cost Matrix'!M200)</f>
        <v>0</v>
      </c>
      <c r="I15" s="1292">
        <f t="shared" si="0"/>
        <v>0</v>
      </c>
      <c r="J15" s="1293">
        <f>SUM('2.2 Detailed Cost Matrix'!O16,'2.2 Detailed Cost Matrix'!O30,'2.2 Detailed Cost Matrix'!O44,'2.2 Detailed Cost Matrix'!O58,'2.2 Detailed Cost Matrix'!O72,'2.2 Detailed Cost Matrix'!O86,'2.2 Detailed Cost Matrix'!O100,'2.2 Detailed Cost Matrix'!O114,'2.2 Detailed Cost Matrix'!O128,'2.2 Detailed Cost Matrix'!O142,'2.2 Detailed Cost Matrix'!O171,'2.2 Detailed Cost Matrix'!O200)</f>
        <v>0</v>
      </c>
      <c r="K15" s="1291">
        <f>SUM('2.2 Detailed Cost Matrix'!P16,'2.2 Detailed Cost Matrix'!P30,'2.2 Detailed Cost Matrix'!P44,'2.2 Detailed Cost Matrix'!P58,'2.2 Detailed Cost Matrix'!P72,'2.2 Detailed Cost Matrix'!P86,'2.2 Detailed Cost Matrix'!P100,'2.2 Detailed Cost Matrix'!P114,'2.2 Detailed Cost Matrix'!P128,'2.2 Detailed Cost Matrix'!P142,'2.2 Detailed Cost Matrix'!P171,'2.2 Detailed Cost Matrix'!P200)</f>
        <v>0</v>
      </c>
      <c r="L15" s="1291">
        <f>SUM('2.2 Detailed Cost Matrix'!Q16,'2.2 Detailed Cost Matrix'!Q30,'2.2 Detailed Cost Matrix'!Q44,'2.2 Detailed Cost Matrix'!Q58,'2.2 Detailed Cost Matrix'!Q72,'2.2 Detailed Cost Matrix'!Q86,'2.2 Detailed Cost Matrix'!Q100,'2.2 Detailed Cost Matrix'!Q114,'2.2 Detailed Cost Matrix'!Q128,'2.2 Detailed Cost Matrix'!Q142,'2.2 Detailed Cost Matrix'!Q171,'2.2 Detailed Cost Matrix'!Q200)</f>
        <v>0</v>
      </c>
      <c r="M15" s="1291">
        <f>SUM('2.2 Detailed Cost Matrix'!R16,'2.2 Detailed Cost Matrix'!R30,'2.2 Detailed Cost Matrix'!R44,'2.2 Detailed Cost Matrix'!R58,'2.2 Detailed Cost Matrix'!R72,'2.2 Detailed Cost Matrix'!R86,'2.2 Detailed Cost Matrix'!R100,'2.2 Detailed Cost Matrix'!R114,'2.2 Detailed Cost Matrix'!R128,'2.2 Detailed Cost Matrix'!R142,'2.2 Detailed Cost Matrix'!R171,'2.2 Detailed Cost Matrix'!R200)</f>
        <v>0</v>
      </c>
      <c r="N15" s="1291">
        <f>SUM('2.2 Detailed Cost Matrix'!S16,'2.2 Detailed Cost Matrix'!S30,'2.2 Detailed Cost Matrix'!S44,'2.2 Detailed Cost Matrix'!S58,'2.2 Detailed Cost Matrix'!S72,'2.2 Detailed Cost Matrix'!S86,'2.2 Detailed Cost Matrix'!S100,'2.2 Detailed Cost Matrix'!S114,'2.2 Detailed Cost Matrix'!S128,'2.2 Detailed Cost Matrix'!S142,'2.2 Detailed Cost Matrix'!S171,'2.2 Detailed Cost Matrix'!S200)</f>
        <v>0</v>
      </c>
      <c r="O15" s="1291">
        <f>SUM('2.2 Detailed Cost Matrix'!T16,'2.2 Detailed Cost Matrix'!T30,'2.2 Detailed Cost Matrix'!T44,'2.2 Detailed Cost Matrix'!T58,'2.2 Detailed Cost Matrix'!T72,'2.2 Detailed Cost Matrix'!T86,'2.2 Detailed Cost Matrix'!T100,'2.2 Detailed Cost Matrix'!T114,'2.2 Detailed Cost Matrix'!T128,'2.2 Detailed Cost Matrix'!T142,'2.2 Detailed Cost Matrix'!T171,'2.2 Detailed Cost Matrix'!T200)</f>
        <v>0</v>
      </c>
      <c r="P15" s="1291">
        <f>SUM('2.2 Detailed Cost Matrix'!U16,'2.2 Detailed Cost Matrix'!U30,'2.2 Detailed Cost Matrix'!U44,'2.2 Detailed Cost Matrix'!U58,'2.2 Detailed Cost Matrix'!U72,'2.2 Detailed Cost Matrix'!U86,'2.2 Detailed Cost Matrix'!U100,'2.2 Detailed Cost Matrix'!U114,'2.2 Detailed Cost Matrix'!U128,'2.2 Detailed Cost Matrix'!U142,'2.2 Detailed Cost Matrix'!U171,'2.2 Detailed Cost Matrix'!U200)</f>
        <v>0</v>
      </c>
      <c r="Q15" s="1291">
        <f>SUM('2.2 Detailed Cost Matrix'!V16,'2.2 Detailed Cost Matrix'!V30,'2.2 Detailed Cost Matrix'!V44,'2.2 Detailed Cost Matrix'!V58,'2.2 Detailed Cost Matrix'!V72,'2.2 Detailed Cost Matrix'!V86,'2.2 Detailed Cost Matrix'!V100,'2.2 Detailed Cost Matrix'!V114,'2.2 Detailed Cost Matrix'!V128,'2.2 Detailed Cost Matrix'!V142,'2.2 Detailed Cost Matrix'!V171,'2.2 Detailed Cost Matrix'!V200)</f>
        <v>0</v>
      </c>
      <c r="R15" s="1291">
        <f>SUM('2.2 Detailed Cost Matrix'!W16,'2.2 Detailed Cost Matrix'!W30,'2.2 Detailed Cost Matrix'!W44,'2.2 Detailed Cost Matrix'!W58,'2.2 Detailed Cost Matrix'!W72,'2.2 Detailed Cost Matrix'!W86,'2.2 Detailed Cost Matrix'!W100,'2.2 Detailed Cost Matrix'!W114,'2.2 Detailed Cost Matrix'!W128,'2.2 Detailed Cost Matrix'!W142,'2.2 Detailed Cost Matrix'!W171,'2.2 Detailed Cost Matrix'!W200)</f>
        <v>0</v>
      </c>
      <c r="S15" s="1291">
        <f>SUM('2.2 Detailed Cost Matrix'!X16,'2.2 Detailed Cost Matrix'!X30,'2.2 Detailed Cost Matrix'!X44,'2.2 Detailed Cost Matrix'!X58,'2.2 Detailed Cost Matrix'!X72,'2.2 Detailed Cost Matrix'!X86,'2.2 Detailed Cost Matrix'!X100,'2.2 Detailed Cost Matrix'!X114,'2.2 Detailed Cost Matrix'!X128,'2.2 Detailed Cost Matrix'!X142,'2.2 Detailed Cost Matrix'!X171,'2.2 Detailed Cost Matrix'!X200)</f>
        <v>0</v>
      </c>
      <c r="T15" s="1291">
        <f>SUM('2.2 Detailed Cost Matrix'!Y16,'2.2 Detailed Cost Matrix'!Y30,'2.2 Detailed Cost Matrix'!Y44,'2.2 Detailed Cost Matrix'!Y58,'2.2 Detailed Cost Matrix'!Y72,'2.2 Detailed Cost Matrix'!Y86,'2.2 Detailed Cost Matrix'!Y100,'2.2 Detailed Cost Matrix'!Y114,'2.2 Detailed Cost Matrix'!Y128,'2.2 Detailed Cost Matrix'!Y142,'2.2 Detailed Cost Matrix'!Y171,'2.2 Detailed Cost Matrix'!Y200)</f>
        <v>0</v>
      </c>
      <c r="U15" s="1291">
        <f>SUM('2.2 Detailed Cost Matrix'!Z16,'2.2 Detailed Cost Matrix'!Z30,'2.2 Detailed Cost Matrix'!Z44,'2.2 Detailed Cost Matrix'!Z58,'2.2 Detailed Cost Matrix'!Z72,'2.2 Detailed Cost Matrix'!Z86,'2.2 Detailed Cost Matrix'!Z100,'2.2 Detailed Cost Matrix'!Z114,'2.2 Detailed Cost Matrix'!Z128,'2.2 Detailed Cost Matrix'!Z142,'2.2 Detailed Cost Matrix'!Z171,'2.2 Detailed Cost Matrix'!Z200)</f>
        <v>0</v>
      </c>
      <c r="V15" s="1291">
        <f>SUM('2.2 Detailed Cost Matrix'!AA16,'2.2 Detailed Cost Matrix'!AA30,'2.2 Detailed Cost Matrix'!AA44,'2.2 Detailed Cost Matrix'!AA58,'2.2 Detailed Cost Matrix'!AA72,'2.2 Detailed Cost Matrix'!AA86,'2.2 Detailed Cost Matrix'!AA100,'2.2 Detailed Cost Matrix'!AA114,'2.2 Detailed Cost Matrix'!AA128,'2.2 Detailed Cost Matrix'!AA142,'2.2 Detailed Cost Matrix'!AA171,'2.2 Detailed Cost Matrix'!AA200)</f>
        <v>0</v>
      </c>
      <c r="W15" s="1291">
        <f>SUM('2.2 Detailed Cost Matrix'!AB16,'2.2 Detailed Cost Matrix'!AB30,'2.2 Detailed Cost Matrix'!AB44,'2.2 Detailed Cost Matrix'!AB58,'2.2 Detailed Cost Matrix'!AB72,'2.2 Detailed Cost Matrix'!AB86,'2.2 Detailed Cost Matrix'!AB100,'2.2 Detailed Cost Matrix'!AB114,'2.2 Detailed Cost Matrix'!AB128,'2.2 Detailed Cost Matrix'!AB142,'2.2 Detailed Cost Matrix'!AB171,'2.2 Detailed Cost Matrix'!AB200)</f>
        <v>0</v>
      </c>
      <c r="X15" s="1291">
        <f>SUM('2.2 Detailed Cost Matrix'!AC16,'2.2 Detailed Cost Matrix'!AC30,'2.2 Detailed Cost Matrix'!AC44,'2.2 Detailed Cost Matrix'!AC58,'2.2 Detailed Cost Matrix'!AC72,'2.2 Detailed Cost Matrix'!AC86,'2.2 Detailed Cost Matrix'!AC100,'2.2 Detailed Cost Matrix'!AC114,'2.2 Detailed Cost Matrix'!AC128,'2.2 Detailed Cost Matrix'!AC142,'2.2 Detailed Cost Matrix'!AC171,'2.2 Detailed Cost Matrix'!AC200)</f>
        <v>0</v>
      </c>
      <c r="Y15" s="1294">
        <f t="shared" si="1"/>
        <v>0</v>
      </c>
      <c r="Z15" s="1295">
        <f t="shared" si="2"/>
        <v>0</v>
      </c>
      <c r="AA15" s="1290">
        <f>SUM('2.2 Detailed Cost Matrix'!AF16,'2.2 Detailed Cost Matrix'!AF30,'2.2 Detailed Cost Matrix'!AF44,'2.2 Detailed Cost Matrix'!AF58,'2.2 Detailed Cost Matrix'!AF72,'2.2 Detailed Cost Matrix'!AF86,'2.2 Detailed Cost Matrix'!AF100,'2.2 Detailed Cost Matrix'!AF114,'2.2 Detailed Cost Matrix'!AF128,'2.2 Detailed Cost Matrix'!AF142,'2.2 Detailed Cost Matrix'!AF171,'2.2 Detailed Cost Matrix'!AF200)</f>
        <v>0</v>
      </c>
      <c r="AB15" s="1291">
        <f>SUM('2.2 Detailed Cost Matrix'!AG16,'2.2 Detailed Cost Matrix'!AG30,'2.2 Detailed Cost Matrix'!AG44,'2.2 Detailed Cost Matrix'!AG58,'2.2 Detailed Cost Matrix'!AG72,'2.2 Detailed Cost Matrix'!AG86,'2.2 Detailed Cost Matrix'!AG100,'2.2 Detailed Cost Matrix'!AG114,'2.2 Detailed Cost Matrix'!AG128,'2.2 Detailed Cost Matrix'!AG142,'2.2 Detailed Cost Matrix'!AG171,'2.2 Detailed Cost Matrix'!AG200)</f>
        <v>0</v>
      </c>
      <c r="AC15" s="1296">
        <f>SUM('2.2 Detailed Cost Matrix'!AH16,'2.2 Detailed Cost Matrix'!AH30,'2.2 Detailed Cost Matrix'!AH44,'2.2 Detailed Cost Matrix'!AH58,'2.2 Detailed Cost Matrix'!AH72,'2.2 Detailed Cost Matrix'!AH86,'2.2 Detailed Cost Matrix'!AH100,'2.2 Detailed Cost Matrix'!AH114,'2.2 Detailed Cost Matrix'!AH128,'2.2 Detailed Cost Matrix'!AH142,'2.2 Detailed Cost Matrix'!AH171,'2.2 Detailed Cost Matrix'!AH200)</f>
        <v>0</v>
      </c>
      <c r="AD15" s="1296">
        <f>SUM('2.2 Detailed Cost Matrix'!AI16,'2.2 Detailed Cost Matrix'!AI30,'2.2 Detailed Cost Matrix'!AI44,'2.2 Detailed Cost Matrix'!AI58,'2.2 Detailed Cost Matrix'!AI72,'2.2 Detailed Cost Matrix'!AI86,'2.2 Detailed Cost Matrix'!AI100,'2.2 Detailed Cost Matrix'!AI114,'2.2 Detailed Cost Matrix'!AI128,'2.2 Detailed Cost Matrix'!AI142,'2.2 Detailed Cost Matrix'!AI171,'2.2 Detailed Cost Matrix'!AI200)</f>
        <v>0</v>
      </c>
      <c r="AE15" s="1290">
        <f>SUM('2.2 Detailed Cost Matrix'!AJ16,'2.2 Detailed Cost Matrix'!AJ30,'2.2 Detailed Cost Matrix'!AJ44,'2.2 Detailed Cost Matrix'!AJ58,'2.2 Detailed Cost Matrix'!AJ72,'2.2 Detailed Cost Matrix'!AJ86,'2.2 Detailed Cost Matrix'!AJ100,'2.2 Detailed Cost Matrix'!AJ114,'2.2 Detailed Cost Matrix'!AJ128,'2.2 Detailed Cost Matrix'!AJ142,'2.2 Detailed Cost Matrix'!AJ171,'2.2 Detailed Cost Matrix'!AJ200)</f>
        <v>0</v>
      </c>
      <c r="AF15" s="1296">
        <f>SUM('2.2 Detailed Cost Matrix'!AK16,'2.2 Detailed Cost Matrix'!AK30,'2.2 Detailed Cost Matrix'!AK44,'2.2 Detailed Cost Matrix'!AK58,'2.2 Detailed Cost Matrix'!AK72,'2.2 Detailed Cost Matrix'!AK86,'2.2 Detailed Cost Matrix'!AK100,'2.2 Detailed Cost Matrix'!AK114,'2.2 Detailed Cost Matrix'!AK128,'2.2 Detailed Cost Matrix'!AK142,'2.2 Detailed Cost Matrix'!AK171,'2.2 Detailed Cost Matrix'!AK200)</f>
        <v>0</v>
      </c>
      <c r="AG15" s="1290">
        <f>SUM('2.2 Detailed Cost Matrix'!AL16,'2.2 Detailed Cost Matrix'!AL30,'2.2 Detailed Cost Matrix'!AL44,'2.2 Detailed Cost Matrix'!AL58,'2.2 Detailed Cost Matrix'!AL72,'2.2 Detailed Cost Matrix'!AL86,'2.2 Detailed Cost Matrix'!AL100,'2.2 Detailed Cost Matrix'!AL114,'2.2 Detailed Cost Matrix'!AL128,'2.2 Detailed Cost Matrix'!AL142,'2.2 Detailed Cost Matrix'!AL171,'2.2 Detailed Cost Matrix'!AL200)</f>
        <v>0</v>
      </c>
      <c r="AH15" s="1296">
        <f>SUM('2.2 Detailed Cost Matrix'!AM16,'2.2 Detailed Cost Matrix'!AM30,'2.2 Detailed Cost Matrix'!AM44,'2.2 Detailed Cost Matrix'!AM58,'2.2 Detailed Cost Matrix'!AM72,'2.2 Detailed Cost Matrix'!AM86,'2.2 Detailed Cost Matrix'!AM100,'2.2 Detailed Cost Matrix'!AM114,'2.2 Detailed Cost Matrix'!AM128,'2.2 Detailed Cost Matrix'!AM142,'2.2 Detailed Cost Matrix'!AM171,'2.2 Detailed Cost Matrix'!AM200)</f>
        <v>0</v>
      </c>
      <c r="AI15" s="1295">
        <f t="shared" si="3"/>
        <v>0</v>
      </c>
      <c r="AJ15" s="264"/>
    </row>
    <row r="16" spans="1:36" s="157" customFormat="1" ht="12.75">
      <c r="A16" s="1289" t="str">
        <f>'Names and date input'!$D$31</f>
        <v>RP4</v>
      </c>
      <c r="B16" s="145"/>
      <c r="C16" s="1290">
        <f>SUM('2.2 Detailed Cost Matrix'!H17,'2.2 Detailed Cost Matrix'!H31,'2.2 Detailed Cost Matrix'!H45,'2.2 Detailed Cost Matrix'!H59,'2.2 Detailed Cost Matrix'!H73,'2.2 Detailed Cost Matrix'!H87,'2.2 Detailed Cost Matrix'!H101,'2.2 Detailed Cost Matrix'!H115,'2.2 Detailed Cost Matrix'!H129,'2.2 Detailed Cost Matrix'!H143,'2.2 Detailed Cost Matrix'!H172,'2.2 Detailed Cost Matrix'!H201)</f>
        <v>0</v>
      </c>
      <c r="D16" s="1291">
        <f>SUM('2.2 Detailed Cost Matrix'!I17,'2.2 Detailed Cost Matrix'!I31,'2.2 Detailed Cost Matrix'!I45,'2.2 Detailed Cost Matrix'!I59,'2.2 Detailed Cost Matrix'!I73,'2.2 Detailed Cost Matrix'!I87,'2.2 Detailed Cost Matrix'!I101,'2.2 Detailed Cost Matrix'!I115,'2.2 Detailed Cost Matrix'!I129,'2.2 Detailed Cost Matrix'!I143,'2.2 Detailed Cost Matrix'!I172,'2.2 Detailed Cost Matrix'!I201)</f>
        <v>0</v>
      </c>
      <c r="E16" s="1291">
        <f>SUM('2.2 Detailed Cost Matrix'!J17,'2.2 Detailed Cost Matrix'!J31,'2.2 Detailed Cost Matrix'!J45,'2.2 Detailed Cost Matrix'!J59,'2.2 Detailed Cost Matrix'!J73,'2.2 Detailed Cost Matrix'!J87,'2.2 Detailed Cost Matrix'!J101,'2.2 Detailed Cost Matrix'!J115,'2.2 Detailed Cost Matrix'!J129,'2.2 Detailed Cost Matrix'!J143,'2.2 Detailed Cost Matrix'!J172,'2.2 Detailed Cost Matrix'!J201)</f>
        <v>0</v>
      </c>
      <c r="F16" s="1291">
        <f>SUM('2.2 Detailed Cost Matrix'!K17,'2.2 Detailed Cost Matrix'!K31,'2.2 Detailed Cost Matrix'!K45,'2.2 Detailed Cost Matrix'!K59,'2.2 Detailed Cost Matrix'!K73,'2.2 Detailed Cost Matrix'!K87,'2.2 Detailed Cost Matrix'!K101,'2.2 Detailed Cost Matrix'!K115,'2.2 Detailed Cost Matrix'!K129,'2.2 Detailed Cost Matrix'!K143,'2.2 Detailed Cost Matrix'!K172,'2.2 Detailed Cost Matrix'!K201)</f>
        <v>0</v>
      </c>
      <c r="G16" s="1291">
        <f>SUM('2.2 Detailed Cost Matrix'!L17,'2.2 Detailed Cost Matrix'!L31,'2.2 Detailed Cost Matrix'!L45,'2.2 Detailed Cost Matrix'!L59,'2.2 Detailed Cost Matrix'!L73,'2.2 Detailed Cost Matrix'!L87,'2.2 Detailed Cost Matrix'!L101,'2.2 Detailed Cost Matrix'!L115,'2.2 Detailed Cost Matrix'!L129,'2.2 Detailed Cost Matrix'!L143,'2.2 Detailed Cost Matrix'!L172,'2.2 Detailed Cost Matrix'!L201)</f>
        <v>0</v>
      </c>
      <c r="H16" s="1291">
        <f>SUM('2.2 Detailed Cost Matrix'!M17,'2.2 Detailed Cost Matrix'!M31,'2.2 Detailed Cost Matrix'!M45,'2.2 Detailed Cost Matrix'!M59,'2.2 Detailed Cost Matrix'!M73,'2.2 Detailed Cost Matrix'!M87,'2.2 Detailed Cost Matrix'!M101,'2.2 Detailed Cost Matrix'!M115,'2.2 Detailed Cost Matrix'!M129,'2.2 Detailed Cost Matrix'!M143,'2.2 Detailed Cost Matrix'!M172,'2.2 Detailed Cost Matrix'!M201)</f>
        <v>0</v>
      </c>
      <c r="I16" s="1292">
        <f t="shared" si="0"/>
        <v>0</v>
      </c>
      <c r="J16" s="1293">
        <f>SUM('2.2 Detailed Cost Matrix'!O17,'2.2 Detailed Cost Matrix'!O31,'2.2 Detailed Cost Matrix'!O45,'2.2 Detailed Cost Matrix'!O59,'2.2 Detailed Cost Matrix'!O73,'2.2 Detailed Cost Matrix'!O87,'2.2 Detailed Cost Matrix'!O101,'2.2 Detailed Cost Matrix'!O115,'2.2 Detailed Cost Matrix'!O129,'2.2 Detailed Cost Matrix'!O143,'2.2 Detailed Cost Matrix'!O172,'2.2 Detailed Cost Matrix'!O201)</f>
        <v>0</v>
      </c>
      <c r="K16" s="1291">
        <f>SUM('2.2 Detailed Cost Matrix'!P17,'2.2 Detailed Cost Matrix'!P31,'2.2 Detailed Cost Matrix'!P45,'2.2 Detailed Cost Matrix'!P59,'2.2 Detailed Cost Matrix'!P73,'2.2 Detailed Cost Matrix'!P87,'2.2 Detailed Cost Matrix'!P101,'2.2 Detailed Cost Matrix'!P115,'2.2 Detailed Cost Matrix'!P129,'2.2 Detailed Cost Matrix'!P143,'2.2 Detailed Cost Matrix'!P172,'2.2 Detailed Cost Matrix'!P201)</f>
        <v>0</v>
      </c>
      <c r="L16" s="1291">
        <f>SUM('2.2 Detailed Cost Matrix'!Q17,'2.2 Detailed Cost Matrix'!Q31,'2.2 Detailed Cost Matrix'!Q45,'2.2 Detailed Cost Matrix'!Q59,'2.2 Detailed Cost Matrix'!Q73,'2.2 Detailed Cost Matrix'!Q87,'2.2 Detailed Cost Matrix'!Q101,'2.2 Detailed Cost Matrix'!Q115,'2.2 Detailed Cost Matrix'!Q129,'2.2 Detailed Cost Matrix'!Q143,'2.2 Detailed Cost Matrix'!Q172,'2.2 Detailed Cost Matrix'!Q201)</f>
        <v>0</v>
      </c>
      <c r="M16" s="1291">
        <f>SUM('2.2 Detailed Cost Matrix'!R17,'2.2 Detailed Cost Matrix'!R31,'2.2 Detailed Cost Matrix'!R45,'2.2 Detailed Cost Matrix'!R59,'2.2 Detailed Cost Matrix'!R73,'2.2 Detailed Cost Matrix'!R87,'2.2 Detailed Cost Matrix'!R101,'2.2 Detailed Cost Matrix'!R115,'2.2 Detailed Cost Matrix'!R129,'2.2 Detailed Cost Matrix'!R143,'2.2 Detailed Cost Matrix'!R172,'2.2 Detailed Cost Matrix'!R201)</f>
        <v>0</v>
      </c>
      <c r="N16" s="1291">
        <f>SUM('2.2 Detailed Cost Matrix'!S17,'2.2 Detailed Cost Matrix'!S31,'2.2 Detailed Cost Matrix'!S45,'2.2 Detailed Cost Matrix'!S59,'2.2 Detailed Cost Matrix'!S73,'2.2 Detailed Cost Matrix'!S87,'2.2 Detailed Cost Matrix'!S101,'2.2 Detailed Cost Matrix'!S115,'2.2 Detailed Cost Matrix'!S129,'2.2 Detailed Cost Matrix'!S143,'2.2 Detailed Cost Matrix'!S172,'2.2 Detailed Cost Matrix'!S201)</f>
        <v>0</v>
      </c>
      <c r="O16" s="1291">
        <f>SUM('2.2 Detailed Cost Matrix'!T17,'2.2 Detailed Cost Matrix'!T31,'2.2 Detailed Cost Matrix'!T45,'2.2 Detailed Cost Matrix'!T59,'2.2 Detailed Cost Matrix'!T73,'2.2 Detailed Cost Matrix'!T87,'2.2 Detailed Cost Matrix'!T101,'2.2 Detailed Cost Matrix'!T115,'2.2 Detailed Cost Matrix'!T129,'2.2 Detailed Cost Matrix'!T143,'2.2 Detailed Cost Matrix'!T172,'2.2 Detailed Cost Matrix'!T201)</f>
        <v>0</v>
      </c>
      <c r="P16" s="1291">
        <f>SUM('2.2 Detailed Cost Matrix'!U17,'2.2 Detailed Cost Matrix'!U31,'2.2 Detailed Cost Matrix'!U45,'2.2 Detailed Cost Matrix'!U59,'2.2 Detailed Cost Matrix'!U73,'2.2 Detailed Cost Matrix'!U87,'2.2 Detailed Cost Matrix'!U101,'2.2 Detailed Cost Matrix'!U115,'2.2 Detailed Cost Matrix'!U129,'2.2 Detailed Cost Matrix'!U143,'2.2 Detailed Cost Matrix'!U172,'2.2 Detailed Cost Matrix'!U201)</f>
        <v>0</v>
      </c>
      <c r="Q16" s="1291">
        <f>SUM('2.2 Detailed Cost Matrix'!V17,'2.2 Detailed Cost Matrix'!V31,'2.2 Detailed Cost Matrix'!V45,'2.2 Detailed Cost Matrix'!V59,'2.2 Detailed Cost Matrix'!V73,'2.2 Detailed Cost Matrix'!V87,'2.2 Detailed Cost Matrix'!V101,'2.2 Detailed Cost Matrix'!V115,'2.2 Detailed Cost Matrix'!V129,'2.2 Detailed Cost Matrix'!V143,'2.2 Detailed Cost Matrix'!V172,'2.2 Detailed Cost Matrix'!V201)</f>
        <v>0</v>
      </c>
      <c r="R16" s="1291">
        <f>SUM('2.2 Detailed Cost Matrix'!W17,'2.2 Detailed Cost Matrix'!W31,'2.2 Detailed Cost Matrix'!W45,'2.2 Detailed Cost Matrix'!W59,'2.2 Detailed Cost Matrix'!W73,'2.2 Detailed Cost Matrix'!W87,'2.2 Detailed Cost Matrix'!W101,'2.2 Detailed Cost Matrix'!W115,'2.2 Detailed Cost Matrix'!W129,'2.2 Detailed Cost Matrix'!W143,'2.2 Detailed Cost Matrix'!W172,'2.2 Detailed Cost Matrix'!W201)</f>
        <v>0</v>
      </c>
      <c r="S16" s="1291">
        <f>SUM('2.2 Detailed Cost Matrix'!X17,'2.2 Detailed Cost Matrix'!X31,'2.2 Detailed Cost Matrix'!X45,'2.2 Detailed Cost Matrix'!X59,'2.2 Detailed Cost Matrix'!X73,'2.2 Detailed Cost Matrix'!X87,'2.2 Detailed Cost Matrix'!X101,'2.2 Detailed Cost Matrix'!X115,'2.2 Detailed Cost Matrix'!X129,'2.2 Detailed Cost Matrix'!X143,'2.2 Detailed Cost Matrix'!X172,'2.2 Detailed Cost Matrix'!X201)</f>
        <v>0</v>
      </c>
      <c r="T16" s="1291">
        <f>SUM('2.2 Detailed Cost Matrix'!Y17,'2.2 Detailed Cost Matrix'!Y31,'2.2 Detailed Cost Matrix'!Y45,'2.2 Detailed Cost Matrix'!Y59,'2.2 Detailed Cost Matrix'!Y73,'2.2 Detailed Cost Matrix'!Y87,'2.2 Detailed Cost Matrix'!Y101,'2.2 Detailed Cost Matrix'!Y115,'2.2 Detailed Cost Matrix'!Y129,'2.2 Detailed Cost Matrix'!Y143,'2.2 Detailed Cost Matrix'!Y172,'2.2 Detailed Cost Matrix'!Y201)</f>
        <v>0</v>
      </c>
      <c r="U16" s="1291">
        <f>SUM('2.2 Detailed Cost Matrix'!Z17,'2.2 Detailed Cost Matrix'!Z31,'2.2 Detailed Cost Matrix'!Z45,'2.2 Detailed Cost Matrix'!Z59,'2.2 Detailed Cost Matrix'!Z73,'2.2 Detailed Cost Matrix'!Z87,'2.2 Detailed Cost Matrix'!Z101,'2.2 Detailed Cost Matrix'!Z115,'2.2 Detailed Cost Matrix'!Z129,'2.2 Detailed Cost Matrix'!Z143,'2.2 Detailed Cost Matrix'!Z172,'2.2 Detailed Cost Matrix'!Z201)</f>
        <v>0</v>
      </c>
      <c r="V16" s="1291">
        <f>SUM('2.2 Detailed Cost Matrix'!AA17,'2.2 Detailed Cost Matrix'!AA31,'2.2 Detailed Cost Matrix'!AA45,'2.2 Detailed Cost Matrix'!AA59,'2.2 Detailed Cost Matrix'!AA73,'2.2 Detailed Cost Matrix'!AA87,'2.2 Detailed Cost Matrix'!AA101,'2.2 Detailed Cost Matrix'!AA115,'2.2 Detailed Cost Matrix'!AA129,'2.2 Detailed Cost Matrix'!AA143,'2.2 Detailed Cost Matrix'!AA172,'2.2 Detailed Cost Matrix'!AA201)</f>
        <v>0</v>
      </c>
      <c r="W16" s="1291">
        <f>SUM('2.2 Detailed Cost Matrix'!AB17,'2.2 Detailed Cost Matrix'!AB31,'2.2 Detailed Cost Matrix'!AB45,'2.2 Detailed Cost Matrix'!AB59,'2.2 Detailed Cost Matrix'!AB73,'2.2 Detailed Cost Matrix'!AB87,'2.2 Detailed Cost Matrix'!AB101,'2.2 Detailed Cost Matrix'!AB115,'2.2 Detailed Cost Matrix'!AB129,'2.2 Detailed Cost Matrix'!AB143,'2.2 Detailed Cost Matrix'!AB172,'2.2 Detailed Cost Matrix'!AB201)</f>
        <v>0</v>
      </c>
      <c r="X16" s="1291">
        <f>SUM('2.2 Detailed Cost Matrix'!AC17,'2.2 Detailed Cost Matrix'!AC31,'2.2 Detailed Cost Matrix'!AC45,'2.2 Detailed Cost Matrix'!AC59,'2.2 Detailed Cost Matrix'!AC73,'2.2 Detailed Cost Matrix'!AC87,'2.2 Detailed Cost Matrix'!AC101,'2.2 Detailed Cost Matrix'!AC115,'2.2 Detailed Cost Matrix'!AC129,'2.2 Detailed Cost Matrix'!AC143,'2.2 Detailed Cost Matrix'!AC172,'2.2 Detailed Cost Matrix'!AC201)</f>
        <v>0</v>
      </c>
      <c r="Y16" s="1294">
        <f t="shared" si="1"/>
        <v>0</v>
      </c>
      <c r="Z16" s="1295">
        <f t="shared" si="2"/>
        <v>0</v>
      </c>
      <c r="AA16" s="1290">
        <f>SUM('2.2 Detailed Cost Matrix'!AF17,'2.2 Detailed Cost Matrix'!AF31,'2.2 Detailed Cost Matrix'!AF45,'2.2 Detailed Cost Matrix'!AF59,'2.2 Detailed Cost Matrix'!AF73,'2.2 Detailed Cost Matrix'!AF87,'2.2 Detailed Cost Matrix'!AF101,'2.2 Detailed Cost Matrix'!AF115,'2.2 Detailed Cost Matrix'!AF129,'2.2 Detailed Cost Matrix'!AF143,'2.2 Detailed Cost Matrix'!AF172,'2.2 Detailed Cost Matrix'!AF201)</f>
        <v>0</v>
      </c>
      <c r="AB16" s="1291">
        <f>SUM('2.2 Detailed Cost Matrix'!AG17,'2.2 Detailed Cost Matrix'!AG31,'2.2 Detailed Cost Matrix'!AG45,'2.2 Detailed Cost Matrix'!AG59,'2.2 Detailed Cost Matrix'!AG73,'2.2 Detailed Cost Matrix'!AG87,'2.2 Detailed Cost Matrix'!AG101,'2.2 Detailed Cost Matrix'!AG115,'2.2 Detailed Cost Matrix'!AG129,'2.2 Detailed Cost Matrix'!AG143,'2.2 Detailed Cost Matrix'!AG172,'2.2 Detailed Cost Matrix'!AG201)</f>
        <v>0</v>
      </c>
      <c r="AC16" s="1296">
        <f>SUM('2.2 Detailed Cost Matrix'!AH17,'2.2 Detailed Cost Matrix'!AH31,'2.2 Detailed Cost Matrix'!AH45,'2.2 Detailed Cost Matrix'!AH59,'2.2 Detailed Cost Matrix'!AH73,'2.2 Detailed Cost Matrix'!AH87,'2.2 Detailed Cost Matrix'!AH101,'2.2 Detailed Cost Matrix'!AH115,'2.2 Detailed Cost Matrix'!AH129,'2.2 Detailed Cost Matrix'!AH143,'2.2 Detailed Cost Matrix'!AH172,'2.2 Detailed Cost Matrix'!AH201)</f>
        <v>0</v>
      </c>
      <c r="AD16" s="1296">
        <f>SUM('2.2 Detailed Cost Matrix'!AI17,'2.2 Detailed Cost Matrix'!AI31,'2.2 Detailed Cost Matrix'!AI45,'2.2 Detailed Cost Matrix'!AI59,'2.2 Detailed Cost Matrix'!AI73,'2.2 Detailed Cost Matrix'!AI87,'2.2 Detailed Cost Matrix'!AI101,'2.2 Detailed Cost Matrix'!AI115,'2.2 Detailed Cost Matrix'!AI129,'2.2 Detailed Cost Matrix'!AI143,'2.2 Detailed Cost Matrix'!AI172,'2.2 Detailed Cost Matrix'!AI201)</f>
        <v>0</v>
      </c>
      <c r="AE16" s="1290">
        <f>SUM('2.2 Detailed Cost Matrix'!AJ17,'2.2 Detailed Cost Matrix'!AJ31,'2.2 Detailed Cost Matrix'!AJ45,'2.2 Detailed Cost Matrix'!AJ59,'2.2 Detailed Cost Matrix'!AJ73,'2.2 Detailed Cost Matrix'!AJ87,'2.2 Detailed Cost Matrix'!AJ101,'2.2 Detailed Cost Matrix'!AJ115,'2.2 Detailed Cost Matrix'!AJ129,'2.2 Detailed Cost Matrix'!AJ143,'2.2 Detailed Cost Matrix'!AJ172,'2.2 Detailed Cost Matrix'!AJ201)</f>
        <v>0</v>
      </c>
      <c r="AF16" s="1296">
        <f>SUM('2.2 Detailed Cost Matrix'!AK17,'2.2 Detailed Cost Matrix'!AK31,'2.2 Detailed Cost Matrix'!AK45,'2.2 Detailed Cost Matrix'!AK59,'2.2 Detailed Cost Matrix'!AK73,'2.2 Detailed Cost Matrix'!AK87,'2.2 Detailed Cost Matrix'!AK101,'2.2 Detailed Cost Matrix'!AK115,'2.2 Detailed Cost Matrix'!AK129,'2.2 Detailed Cost Matrix'!AK143,'2.2 Detailed Cost Matrix'!AK172,'2.2 Detailed Cost Matrix'!AK201)</f>
        <v>0</v>
      </c>
      <c r="AG16" s="1290">
        <f>SUM('2.2 Detailed Cost Matrix'!AL17,'2.2 Detailed Cost Matrix'!AL31,'2.2 Detailed Cost Matrix'!AL45,'2.2 Detailed Cost Matrix'!AL59,'2.2 Detailed Cost Matrix'!AL73,'2.2 Detailed Cost Matrix'!AL87,'2.2 Detailed Cost Matrix'!AL101,'2.2 Detailed Cost Matrix'!AL115,'2.2 Detailed Cost Matrix'!AL129,'2.2 Detailed Cost Matrix'!AL143,'2.2 Detailed Cost Matrix'!AL172,'2.2 Detailed Cost Matrix'!AL201)</f>
        <v>0</v>
      </c>
      <c r="AH16" s="1296">
        <f>SUM('2.2 Detailed Cost Matrix'!AM17,'2.2 Detailed Cost Matrix'!AM31,'2.2 Detailed Cost Matrix'!AM45,'2.2 Detailed Cost Matrix'!AM59,'2.2 Detailed Cost Matrix'!AM73,'2.2 Detailed Cost Matrix'!AM87,'2.2 Detailed Cost Matrix'!AM101,'2.2 Detailed Cost Matrix'!AM115,'2.2 Detailed Cost Matrix'!AM129,'2.2 Detailed Cost Matrix'!AM143,'2.2 Detailed Cost Matrix'!AM172,'2.2 Detailed Cost Matrix'!AM201)</f>
        <v>0</v>
      </c>
      <c r="AI16" s="1295">
        <f t="shared" si="3"/>
        <v>0</v>
      </c>
      <c r="AJ16" s="264"/>
    </row>
    <row r="17" spans="1:38" s="157" customFormat="1" ht="12.75">
      <c r="A17" s="1289" t="str">
        <f>'Names and date input'!$D$32</f>
        <v>RP5</v>
      </c>
      <c r="B17" s="145"/>
      <c r="C17" s="1290">
        <f>SUM('2.2 Detailed Cost Matrix'!H18,'2.2 Detailed Cost Matrix'!H32,'2.2 Detailed Cost Matrix'!H46,'2.2 Detailed Cost Matrix'!H60,'2.2 Detailed Cost Matrix'!H74,'2.2 Detailed Cost Matrix'!H88,'2.2 Detailed Cost Matrix'!H102,'2.2 Detailed Cost Matrix'!H116,'2.2 Detailed Cost Matrix'!H130,'2.2 Detailed Cost Matrix'!H144,'2.2 Detailed Cost Matrix'!H173,'2.2 Detailed Cost Matrix'!H202)</f>
        <v>0</v>
      </c>
      <c r="D17" s="1291">
        <f>SUM('2.2 Detailed Cost Matrix'!I18,'2.2 Detailed Cost Matrix'!I32,'2.2 Detailed Cost Matrix'!I46,'2.2 Detailed Cost Matrix'!I60,'2.2 Detailed Cost Matrix'!I74,'2.2 Detailed Cost Matrix'!I88,'2.2 Detailed Cost Matrix'!I102,'2.2 Detailed Cost Matrix'!I116,'2.2 Detailed Cost Matrix'!I130,'2.2 Detailed Cost Matrix'!I144,'2.2 Detailed Cost Matrix'!I173,'2.2 Detailed Cost Matrix'!I202)</f>
        <v>0</v>
      </c>
      <c r="E17" s="1291">
        <f>SUM('2.2 Detailed Cost Matrix'!J18,'2.2 Detailed Cost Matrix'!J32,'2.2 Detailed Cost Matrix'!J46,'2.2 Detailed Cost Matrix'!J60,'2.2 Detailed Cost Matrix'!J74,'2.2 Detailed Cost Matrix'!J88,'2.2 Detailed Cost Matrix'!J102,'2.2 Detailed Cost Matrix'!J116,'2.2 Detailed Cost Matrix'!J130,'2.2 Detailed Cost Matrix'!J144,'2.2 Detailed Cost Matrix'!J173,'2.2 Detailed Cost Matrix'!J202)</f>
        <v>0</v>
      </c>
      <c r="F17" s="1291">
        <f>SUM('2.2 Detailed Cost Matrix'!K18,'2.2 Detailed Cost Matrix'!K32,'2.2 Detailed Cost Matrix'!K46,'2.2 Detailed Cost Matrix'!K60,'2.2 Detailed Cost Matrix'!K74,'2.2 Detailed Cost Matrix'!K88,'2.2 Detailed Cost Matrix'!K102,'2.2 Detailed Cost Matrix'!K116,'2.2 Detailed Cost Matrix'!K130,'2.2 Detailed Cost Matrix'!K144,'2.2 Detailed Cost Matrix'!K173,'2.2 Detailed Cost Matrix'!K202)</f>
        <v>0</v>
      </c>
      <c r="G17" s="1291">
        <f>SUM('2.2 Detailed Cost Matrix'!L18,'2.2 Detailed Cost Matrix'!L32,'2.2 Detailed Cost Matrix'!L46,'2.2 Detailed Cost Matrix'!L60,'2.2 Detailed Cost Matrix'!L74,'2.2 Detailed Cost Matrix'!L88,'2.2 Detailed Cost Matrix'!L102,'2.2 Detailed Cost Matrix'!L116,'2.2 Detailed Cost Matrix'!L130,'2.2 Detailed Cost Matrix'!L144,'2.2 Detailed Cost Matrix'!L173,'2.2 Detailed Cost Matrix'!L202)</f>
        <v>0</v>
      </c>
      <c r="H17" s="1291">
        <f>SUM('2.2 Detailed Cost Matrix'!M18,'2.2 Detailed Cost Matrix'!M32,'2.2 Detailed Cost Matrix'!M46,'2.2 Detailed Cost Matrix'!M60,'2.2 Detailed Cost Matrix'!M74,'2.2 Detailed Cost Matrix'!M88,'2.2 Detailed Cost Matrix'!M102,'2.2 Detailed Cost Matrix'!M116,'2.2 Detailed Cost Matrix'!M130,'2.2 Detailed Cost Matrix'!M144,'2.2 Detailed Cost Matrix'!M173,'2.2 Detailed Cost Matrix'!M202)</f>
        <v>0</v>
      </c>
      <c r="I17" s="1292">
        <f t="shared" si="0"/>
        <v>0</v>
      </c>
      <c r="J17" s="1293">
        <f>SUM('2.2 Detailed Cost Matrix'!O18,'2.2 Detailed Cost Matrix'!O32,'2.2 Detailed Cost Matrix'!O46,'2.2 Detailed Cost Matrix'!O60,'2.2 Detailed Cost Matrix'!O74,'2.2 Detailed Cost Matrix'!O88,'2.2 Detailed Cost Matrix'!O102,'2.2 Detailed Cost Matrix'!O116,'2.2 Detailed Cost Matrix'!O130,'2.2 Detailed Cost Matrix'!O144,'2.2 Detailed Cost Matrix'!O173,'2.2 Detailed Cost Matrix'!O202)</f>
        <v>0</v>
      </c>
      <c r="K17" s="1291">
        <f>SUM('2.2 Detailed Cost Matrix'!P18,'2.2 Detailed Cost Matrix'!P32,'2.2 Detailed Cost Matrix'!P46,'2.2 Detailed Cost Matrix'!P60,'2.2 Detailed Cost Matrix'!P74,'2.2 Detailed Cost Matrix'!P88,'2.2 Detailed Cost Matrix'!P102,'2.2 Detailed Cost Matrix'!P116,'2.2 Detailed Cost Matrix'!P130,'2.2 Detailed Cost Matrix'!P144,'2.2 Detailed Cost Matrix'!P173,'2.2 Detailed Cost Matrix'!P202)</f>
        <v>0</v>
      </c>
      <c r="L17" s="1291">
        <f>SUM('2.2 Detailed Cost Matrix'!Q18,'2.2 Detailed Cost Matrix'!Q32,'2.2 Detailed Cost Matrix'!Q46,'2.2 Detailed Cost Matrix'!Q60,'2.2 Detailed Cost Matrix'!Q74,'2.2 Detailed Cost Matrix'!Q88,'2.2 Detailed Cost Matrix'!Q102,'2.2 Detailed Cost Matrix'!Q116,'2.2 Detailed Cost Matrix'!Q130,'2.2 Detailed Cost Matrix'!Q144,'2.2 Detailed Cost Matrix'!Q173,'2.2 Detailed Cost Matrix'!Q202)</f>
        <v>0</v>
      </c>
      <c r="M17" s="1291">
        <f>SUM('2.2 Detailed Cost Matrix'!R18,'2.2 Detailed Cost Matrix'!R32,'2.2 Detailed Cost Matrix'!R46,'2.2 Detailed Cost Matrix'!R60,'2.2 Detailed Cost Matrix'!R74,'2.2 Detailed Cost Matrix'!R88,'2.2 Detailed Cost Matrix'!R102,'2.2 Detailed Cost Matrix'!R116,'2.2 Detailed Cost Matrix'!R130,'2.2 Detailed Cost Matrix'!R144,'2.2 Detailed Cost Matrix'!R173,'2.2 Detailed Cost Matrix'!R202)</f>
        <v>0</v>
      </c>
      <c r="N17" s="1291">
        <f>SUM('2.2 Detailed Cost Matrix'!S18,'2.2 Detailed Cost Matrix'!S32,'2.2 Detailed Cost Matrix'!S46,'2.2 Detailed Cost Matrix'!S60,'2.2 Detailed Cost Matrix'!S74,'2.2 Detailed Cost Matrix'!S88,'2.2 Detailed Cost Matrix'!S102,'2.2 Detailed Cost Matrix'!S116,'2.2 Detailed Cost Matrix'!S130,'2.2 Detailed Cost Matrix'!S144,'2.2 Detailed Cost Matrix'!S173,'2.2 Detailed Cost Matrix'!S202)</f>
        <v>0</v>
      </c>
      <c r="O17" s="1291">
        <f>SUM('2.2 Detailed Cost Matrix'!T18,'2.2 Detailed Cost Matrix'!T32,'2.2 Detailed Cost Matrix'!T46,'2.2 Detailed Cost Matrix'!T60,'2.2 Detailed Cost Matrix'!T74,'2.2 Detailed Cost Matrix'!T88,'2.2 Detailed Cost Matrix'!T102,'2.2 Detailed Cost Matrix'!T116,'2.2 Detailed Cost Matrix'!T130,'2.2 Detailed Cost Matrix'!T144,'2.2 Detailed Cost Matrix'!T173,'2.2 Detailed Cost Matrix'!T202)</f>
        <v>0</v>
      </c>
      <c r="P17" s="1291">
        <f>SUM('2.2 Detailed Cost Matrix'!U18,'2.2 Detailed Cost Matrix'!U32,'2.2 Detailed Cost Matrix'!U46,'2.2 Detailed Cost Matrix'!U60,'2.2 Detailed Cost Matrix'!U74,'2.2 Detailed Cost Matrix'!U88,'2.2 Detailed Cost Matrix'!U102,'2.2 Detailed Cost Matrix'!U116,'2.2 Detailed Cost Matrix'!U130,'2.2 Detailed Cost Matrix'!U144,'2.2 Detailed Cost Matrix'!U173,'2.2 Detailed Cost Matrix'!U202)</f>
        <v>0</v>
      </c>
      <c r="Q17" s="1291">
        <f>SUM('2.2 Detailed Cost Matrix'!V18,'2.2 Detailed Cost Matrix'!V32,'2.2 Detailed Cost Matrix'!V46,'2.2 Detailed Cost Matrix'!V60,'2.2 Detailed Cost Matrix'!V74,'2.2 Detailed Cost Matrix'!V88,'2.2 Detailed Cost Matrix'!V102,'2.2 Detailed Cost Matrix'!V116,'2.2 Detailed Cost Matrix'!V130,'2.2 Detailed Cost Matrix'!V144,'2.2 Detailed Cost Matrix'!V173,'2.2 Detailed Cost Matrix'!V202)</f>
        <v>0</v>
      </c>
      <c r="R17" s="1291">
        <f>SUM('2.2 Detailed Cost Matrix'!W18,'2.2 Detailed Cost Matrix'!W32,'2.2 Detailed Cost Matrix'!W46,'2.2 Detailed Cost Matrix'!W60,'2.2 Detailed Cost Matrix'!W74,'2.2 Detailed Cost Matrix'!W88,'2.2 Detailed Cost Matrix'!W102,'2.2 Detailed Cost Matrix'!W116,'2.2 Detailed Cost Matrix'!W130,'2.2 Detailed Cost Matrix'!W144,'2.2 Detailed Cost Matrix'!W173,'2.2 Detailed Cost Matrix'!W202)</f>
        <v>0</v>
      </c>
      <c r="S17" s="1291">
        <f>SUM('2.2 Detailed Cost Matrix'!X18,'2.2 Detailed Cost Matrix'!X32,'2.2 Detailed Cost Matrix'!X46,'2.2 Detailed Cost Matrix'!X60,'2.2 Detailed Cost Matrix'!X74,'2.2 Detailed Cost Matrix'!X88,'2.2 Detailed Cost Matrix'!X102,'2.2 Detailed Cost Matrix'!X116,'2.2 Detailed Cost Matrix'!X130,'2.2 Detailed Cost Matrix'!X144,'2.2 Detailed Cost Matrix'!X173,'2.2 Detailed Cost Matrix'!X202)</f>
        <v>0</v>
      </c>
      <c r="T17" s="1291">
        <f>SUM('2.2 Detailed Cost Matrix'!Y18,'2.2 Detailed Cost Matrix'!Y32,'2.2 Detailed Cost Matrix'!Y46,'2.2 Detailed Cost Matrix'!Y60,'2.2 Detailed Cost Matrix'!Y74,'2.2 Detailed Cost Matrix'!Y88,'2.2 Detailed Cost Matrix'!Y102,'2.2 Detailed Cost Matrix'!Y116,'2.2 Detailed Cost Matrix'!Y130,'2.2 Detailed Cost Matrix'!Y144,'2.2 Detailed Cost Matrix'!Y173,'2.2 Detailed Cost Matrix'!Y202)</f>
        <v>0</v>
      </c>
      <c r="U17" s="1291">
        <f>SUM('2.2 Detailed Cost Matrix'!Z18,'2.2 Detailed Cost Matrix'!Z32,'2.2 Detailed Cost Matrix'!Z46,'2.2 Detailed Cost Matrix'!Z60,'2.2 Detailed Cost Matrix'!Z74,'2.2 Detailed Cost Matrix'!Z88,'2.2 Detailed Cost Matrix'!Z102,'2.2 Detailed Cost Matrix'!Z116,'2.2 Detailed Cost Matrix'!Z130,'2.2 Detailed Cost Matrix'!Z144,'2.2 Detailed Cost Matrix'!Z173,'2.2 Detailed Cost Matrix'!Z202)</f>
        <v>0</v>
      </c>
      <c r="V17" s="1291">
        <f>SUM('2.2 Detailed Cost Matrix'!AA18,'2.2 Detailed Cost Matrix'!AA32,'2.2 Detailed Cost Matrix'!AA46,'2.2 Detailed Cost Matrix'!AA60,'2.2 Detailed Cost Matrix'!AA74,'2.2 Detailed Cost Matrix'!AA88,'2.2 Detailed Cost Matrix'!AA102,'2.2 Detailed Cost Matrix'!AA116,'2.2 Detailed Cost Matrix'!AA130,'2.2 Detailed Cost Matrix'!AA144,'2.2 Detailed Cost Matrix'!AA173,'2.2 Detailed Cost Matrix'!AA202)</f>
        <v>0</v>
      </c>
      <c r="W17" s="1291">
        <f>SUM('2.2 Detailed Cost Matrix'!AB18,'2.2 Detailed Cost Matrix'!AB32,'2.2 Detailed Cost Matrix'!AB46,'2.2 Detailed Cost Matrix'!AB60,'2.2 Detailed Cost Matrix'!AB74,'2.2 Detailed Cost Matrix'!AB88,'2.2 Detailed Cost Matrix'!AB102,'2.2 Detailed Cost Matrix'!AB116,'2.2 Detailed Cost Matrix'!AB130,'2.2 Detailed Cost Matrix'!AB144,'2.2 Detailed Cost Matrix'!AB173,'2.2 Detailed Cost Matrix'!AB202)</f>
        <v>0</v>
      </c>
      <c r="X17" s="1291">
        <f>SUM('2.2 Detailed Cost Matrix'!AC18,'2.2 Detailed Cost Matrix'!AC32,'2.2 Detailed Cost Matrix'!AC46,'2.2 Detailed Cost Matrix'!AC60,'2.2 Detailed Cost Matrix'!AC74,'2.2 Detailed Cost Matrix'!AC88,'2.2 Detailed Cost Matrix'!AC102,'2.2 Detailed Cost Matrix'!AC116,'2.2 Detailed Cost Matrix'!AC130,'2.2 Detailed Cost Matrix'!AC144,'2.2 Detailed Cost Matrix'!AC173,'2.2 Detailed Cost Matrix'!AC202)</f>
        <v>0</v>
      </c>
      <c r="Y17" s="1294">
        <f t="shared" si="1"/>
        <v>0</v>
      </c>
      <c r="Z17" s="1295">
        <f t="shared" si="2"/>
        <v>0</v>
      </c>
      <c r="AA17" s="1290">
        <f>SUM('2.2 Detailed Cost Matrix'!AF18,'2.2 Detailed Cost Matrix'!AF32,'2.2 Detailed Cost Matrix'!AF46,'2.2 Detailed Cost Matrix'!AF60,'2.2 Detailed Cost Matrix'!AF74,'2.2 Detailed Cost Matrix'!AF88,'2.2 Detailed Cost Matrix'!AF102,'2.2 Detailed Cost Matrix'!AF116,'2.2 Detailed Cost Matrix'!AF130,'2.2 Detailed Cost Matrix'!AF144,'2.2 Detailed Cost Matrix'!AF173,'2.2 Detailed Cost Matrix'!AF202)</f>
        <v>0</v>
      </c>
      <c r="AB17" s="1291">
        <f>SUM('2.2 Detailed Cost Matrix'!AG18,'2.2 Detailed Cost Matrix'!AG32,'2.2 Detailed Cost Matrix'!AG46,'2.2 Detailed Cost Matrix'!AG60,'2.2 Detailed Cost Matrix'!AG74,'2.2 Detailed Cost Matrix'!AG88,'2.2 Detailed Cost Matrix'!AG102,'2.2 Detailed Cost Matrix'!AG116,'2.2 Detailed Cost Matrix'!AG130,'2.2 Detailed Cost Matrix'!AG144,'2.2 Detailed Cost Matrix'!AG173,'2.2 Detailed Cost Matrix'!AG202)</f>
        <v>0</v>
      </c>
      <c r="AC17" s="1296">
        <f>SUM('2.2 Detailed Cost Matrix'!AH18,'2.2 Detailed Cost Matrix'!AH32,'2.2 Detailed Cost Matrix'!AH46,'2.2 Detailed Cost Matrix'!AH60,'2.2 Detailed Cost Matrix'!AH74,'2.2 Detailed Cost Matrix'!AH88,'2.2 Detailed Cost Matrix'!AH102,'2.2 Detailed Cost Matrix'!AH116,'2.2 Detailed Cost Matrix'!AH130,'2.2 Detailed Cost Matrix'!AH144,'2.2 Detailed Cost Matrix'!AH173,'2.2 Detailed Cost Matrix'!AH202)</f>
        <v>0</v>
      </c>
      <c r="AD17" s="1296">
        <f>SUM('2.2 Detailed Cost Matrix'!AI18,'2.2 Detailed Cost Matrix'!AI32,'2.2 Detailed Cost Matrix'!AI46,'2.2 Detailed Cost Matrix'!AI60,'2.2 Detailed Cost Matrix'!AI74,'2.2 Detailed Cost Matrix'!AI88,'2.2 Detailed Cost Matrix'!AI102,'2.2 Detailed Cost Matrix'!AI116,'2.2 Detailed Cost Matrix'!AI130,'2.2 Detailed Cost Matrix'!AI144,'2.2 Detailed Cost Matrix'!AI173,'2.2 Detailed Cost Matrix'!AI202)</f>
        <v>0</v>
      </c>
      <c r="AE17" s="1290">
        <f>SUM('2.2 Detailed Cost Matrix'!AJ18,'2.2 Detailed Cost Matrix'!AJ32,'2.2 Detailed Cost Matrix'!AJ46,'2.2 Detailed Cost Matrix'!AJ60,'2.2 Detailed Cost Matrix'!AJ74,'2.2 Detailed Cost Matrix'!AJ88,'2.2 Detailed Cost Matrix'!AJ102,'2.2 Detailed Cost Matrix'!AJ116,'2.2 Detailed Cost Matrix'!AJ130,'2.2 Detailed Cost Matrix'!AJ144,'2.2 Detailed Cost Matrix'!AJ173,'2.2 Detailed Cost Matrix'!AJ202)</f>
        <v>0</v>
      </c>
      <c r="AF17" s="1296">
        <f>SUM('2.2 Detailed Cost Matrix'!AK18,'2.2 Detailed Cost Matrix'!AK32,'2.2 Detailed Cost Matrix'!AK46,'2.2 Detailed Cost Matrix'!AK60,'2.2 Detailed Cost Matrix'!AK74,'2.2 Detailed Cost Matrix'!AK88,'2.2 Detailed Cost Matrix'!AK102,'2.2 Detailed Cost Matrix'!AK116,'2.2 Detailed Cost Matrix'!AK130,'2.2 Detailed Cost Matrix'!AK144,'2.2 Detailed Cost Matrix'!AK173,'2.2 Detailed Cost Matrix'!AK202)</f>
        <v>0</v>
      </c>
      <c r="AG17" s="1290">
        <f>SUM('2.2 Detailed Cost Matrix'!AL18,'2.2 Detailed Cost Matrix'!AL32,'2.2 Detailed Cost Matrix'!AL46,'2.2 Detailed Cost Matrix'!AL60,'2.2 Detailed Cost Matrix'!AL74,'2.2 Detailed Cost Matrix'!AL88,'2.2 Detailed Cost Matrix'!AL102,'2.2 Detailed Cost Matrix'!AL116,'2.2 Detailed Cost Matrix'!AL130,'2.2 Detailed Cost Matrix'!AL144,'2.2 Detailed Cost Matrix'!AL173,'2.2 Detailed Cost Matrix'!AL202)</f>
        <v>0</v>
      </c>
      <c r="AH17" s="1296">
        <f>SUM('2.2 Detailed Cost Matrix'!AM18,'2.2 Detailed Cost Matrix'!AM32,'2.2 Detailed Cost Matrix'!AM46,'2.2 Detailed Cost Matrix'!AM60,'2.2 Detailed Cost Matrix'!AM74,'2.2 Detailed Cost Matrix'!AM88,'2.2 Detailed Cost Matrix'!AM102,'2.2 Detailed Cost Matrix'!AM116,'2.2 Detailed Cost Matrix'!AM130,'2.2 Detailed Cost Matrix'!AM144,'2.2 Detailed Cost Matrix'!AM173,'2.2 Detailed Cost Matrix'!AM202)</f>
        <v>0</v>
      </c>
      <c r="AI17" s="1295">
        <f t="shared" si="3"/>
        <v>0</v>
      </c>
      <c r="AJ17" s="264"/>
    </row>
    <row r="18" spans="1:38" s="157" customFormat="1" ht="12.75">
      <c r="A18" s="1289" t="str">
        <f>'Names and date input'!$D$33</f>
        <v>RP6</v>
      </c>
      <c r="B18" s="145"/>
      <c r="C18" s="1290">
        <f>SUM('2.2 Detailed Cost Matrix'!H19,'2.2 Detailed Cost Matrix'!H33,'2.2 Detailed Cost Matrix'!H47,'2.2 Detailed Cost Matrix'!H61,'2.2 Detailed Cost Matrix'!H75,'2.2 Detailed Cost Matrix'!H89,'2.2 Detailed Cost Matrix'!H103,'2.2 Detailed Cost Matrix'!H117,'2.2 Detailed Cost Matrix'!H131,'2.2 Detailed Cost Matrix'!H145,'2.2 Detailed Cost Matrix'!H174,'2.2 Detailed Cost Matrix'!H203)</f>
        <v>0</v>
      </c>
      <c r="D18" s="1291">
        <f>SUM('2.2 Detailed Cost Matrix'!I19,'2.2 Detailed Cost Matrix'!I33,'2.2 Detailed Cost Matrix'!I47,'2.2 Detailed Cost Matrix'!I61,'2.2 Detailed Cost Matrix'!I75,'2.2 Detailed Cost Matrix'!I89,'2.2 Detailed Cost Matrix'!I103,'2.2 Detailed Cost Matrix'!I117,'2.2 Detailed Cost Matrix'!I131,'2.2 Detailed Cost Matrix'!I145,'2.2 Detailed Cost Matrix'!I174,'2.2 Detailed Cost Matrix'!I203)</f>
        <v>0</v>
      </c>
      <c r="E18" s="1291">
        <f>SUM('2.2 Detailed Cost Matrix'!J19,'2.2 Detailed Cost Matrix'!J33,'2.2 Detailed Cost Matrix'!J47,'2.2 Detailed Cost Matrix'!J61,'2.2 Detailed Cost Matrix'!J75,'2.2 Detailed Cost Matrix'!J89,'2.2 Detailed Cost Matrix'!J103,'2.2 Detailed Cost Matrix'!J117,'2.2 Detailed Cost Matrix'!J131,'2.2 Detailed Cost Matrix'!J145,'2.2 Detailed Cost Matrix'!J174,'2.2 Detailed Cost Matrix'!J203)</f>
        <v>0</v>
      </c>
      <c r="F18" s="1291">
        <f>SUM('2.2 Detailed Cost Matrix'!K19,'2.2 Detailed Cost Matrix'!K33,'2.2 Detailed Cost Matrix'!K47,'2.2 Detailed Cost Matrix'!K61,'2.2 Detailed Cost Matrix'!K75,'2.2 Detailed Cost Matrix'!K89,'2.2 Detailed Cost Matrix'!K103,'2.2 Detailed Cost Matrix'!K117,'2.2 Detailed Cost Matrix'!K131,'2.2 Detailed Cost Matrix'!K145,'2.2 Detailed Cost Matrix'!K174,'2.2 Detailed Cost Matrix'!K203)</f>
        <v>0</v>
      </c>
      <c r="G18" s="1291">
        <f>SUM('2.2 Detailed Cost Matrix'!L19,'2.2 Detailed Cost Matrix'!L33,'2.2 Detailed Cost Matrix'!L47,'2.2 Detailed Cost Matrix'!L61,'2.2 Detailed Cost Matrix'!L75,'2.2 Detailed Cost Matrix'!L89,'2.2 Detailed Cost Matrix'!L103,'2.2 Detailed Cost Matrix'!L117,'2.2 Detailed Cost Matrix'!L131,'2.2 Detailed Cost Matrix'!L145,'2.2 Detailed Cost Matrix'!L174,'2.2 Detailed Cost Matrix'!L203)</f>
        <v>0</v>
      </c>
      <c r="H18" s="1291">
        <f>SUM('2.2 Detailed Cost Matrix'!M19,'2.2 Detailed Cost Matrix'!M33,'2.2 Detailed Cost Matrix'!M47,'2.2 Detailed Cost Matrix'!M61,'2.2 Detailed Cost Matrix'!M75,'2.2 Detailed Cost Matrix'!M89,'2.2 Detailed Cost Matrix'!M103,'2.2 Detailed Cost Matrix'!M117,'2.2 Detailed Cost Matrix'!M131,'2.2 Detailed Cost Matrix'!M145,'2.2 Detailed Cost Matrix'!M174,'2.2 Detailed Cost Matrix'!M203)</f>
        <v>0</v>
      </c>
      <c r="I18" s="1292">
        <f t="shared" si="0"/>
        <v>0</v>
      </c>
      <c r="J18" s="1293">
        <f>SUM('2.2 Detailed Cost Matrix'!O19,'2.2 Detailed Cost Matrix'!O33,'2.2 Detailed Cost Matrix'!O47,'2.2 Detailed Cost Matrix'!O61,'2.2 Detailed Cost Matrix'!O75,'2.2 Detailed Cost Matrix'!O89,'2.2 Detailed Cost Matrix'!O103,'2.2 Detailed Cost Matrix'!O117,'2.2 Detailed Cost Matrix'!O131,'2.2 Detailed Cost Matrix'!O145,'2.2 Detailed Cost Matrix'!O174,'2.2 Detailed Cost Matrix'!O203)</f>
        <v>0</v>
      </c>
      <c r="K18" s="1291">
        <f>SUM('2.2 Detailed Cost Matrix'!P19,'2.2 Detailed Cost Matrix'!P33,'2.2 Detailed Cost Matrix'!P47,'2.2 Detailed Cost Matrix'!P61,'2.2 Detailed Cost Matrix'!P75,'2.2 Detailed Cost Matrix'!P89,'2.2 Detailed Cost Matrix'!P103,'2.2 Detailed Cost Matrix'!P117,'2.2 Detailed Cost Matrix'!P131,'2.2 Detailed Cost Matrix'!P145,'2.2 Detailed Cost Matrix'!P174,'2.2 Detailed Cost Matrix'!P203)</f>
        <v>0</v>
      </c>
      <c r="L18" s="1291">
        <f>SUM('2.2 Detailed Cost Matrix'!Q19,'2.2 Detailed Cost Matrix'!Q33,'2.2 Detailed Cost Matrix'!Q47,'2.2 Detailed Cost Matrix'!Q61,'2.2 Detailed Cost Matrix'!Q75,'2.2 Detailed Cost Matrix'!Q89,'2.2 Detailed Cost Matrix'!Q103,'2.2 Detailed Cost Matrix'!Q117,'2.2 Detailed Cost Matrix'!Q131,'2.2 Detailed Cost Matrix'!Q145,'2.2 Detailed Cost Matrix'!Q174,'2.2 Detailed Cost Matrix'!Q203)</f>
        <v>0</v>
      </c>
      <c r="M18" s="1291">
        <f>SUM('2.2 Detailed Cost Matrix'!R19,'2.2 Detailed Cost Matrix'!R33,'2.2 Detailed Cost Matrix'!R47,'2.2 Detailed Cost Matrix'!R61,'2.2 Detailed Cost Matrix'!R75,'2.2 Detailed Cost Matrix'!R89,'2.2 Detailed Cost Matrix'!R103,'2.2 Detailed Cost Matrix'!R117,'2.2 Detailed Cost Matrix'!R131,'2.2 Detailed Cost Matrix'!R145,'2.2 Detailed Cost Matrix'!R174,'2.2 Detailed Cost Matrix'!R203)</f>
        <v>0</v>
      </c>
      <c r="N18" s="1291">
        <f>SUM('2.2 Detailed Cost Matrix'!S19,'2.2 Detailed Cost Matrix'!S33,'2.2 Detailed Cost Matrix'!S47,'2.2 Detailed Cost Matrix'!S61,'2.2 Detailed Cost Matrix'!S75,'2.2 Detailed Cost Matrix'!S89,'2.2 Detailed Cost Matrix'!S103,'2.2 Detailed Cost Matrix'!S117,'2.2 Detailed Cost Matrix'!S131,'2.2 Detailed Cost Matrix'!S145,'2.2 Detailed Cost Matrix'!S174,'2.2 Detailed Cost Matrix'!S203)</f>
        <v>0</v>
      </c>
      <c r="O18" s="1291">
        <f>SUM('2.2 Detailed Cost Matrix'!T19,'2.2 Detailed Cost Matrix'!T33,'2.2 Detailed Cost Matrix'!T47,'2.2 Detailed Cost Matrix'!T61,'2.2 Detailed Cost Matrix'!T75,'2.2 Detailed Cost Matrix'!T89,'2.2 Detailed Cost Matrix'!T103,'2.2 Detailed Cost Matrix'!T117,'2.2 Detailed Cost Matrix'!T131,'2.2 Detailed Cost Matrix'!T145,'2.2 Detailed Cost Matrix'!T174,'2.2 Detailed Cost Matrix'!T203)</f>
        <v>0</v>
      </c>
      <c r="P18" s="1291">
        <f>SUM('2.2 Detailed Cost Matrix'!U19,'2.2 Detailed Cost Matrix'!U33,'2.2 Detailed Cost Matrix'!U47,'2.2 Detailed Cost Matrix'!U61,'2.2 Detailed Cost Matrix'!U75,'2.2 Detailed Cost Matrix'!U89,'2.2 Detailed Cost Matrix'!U103,'2.2 Detailed Cost Matrix'!U117,'2.2 Detailed Cost Matrix'!U131,'2.2 Detailed Cost Matrix'!U145,'2.2 Detailed Cost Matrix'!U174,'2.2 Detailed Cost Matrix'!U203)</f>
        <v>0</v>
      </c>
      <c r="Q18" s="1291">
        <f>SUM('2.2 Detailed Cost Matrix'!V19,'2.2 Detailed Cost Matrix'!V33,'2.2 Detailed Cost Matrix'!V47,'2.2 Detailed Cost Matrix'!V61,'2.2 Detailed Cost Matrix'!V75,'2.2 Detailed Cost Matrix'!V89,'2.2 Detailed Cost Matrix'!V103,'2.2 Detailed Cost Matrix'!V117,'2.2 Detailed Cost Matrix'!V131,'2.2 Detailed Cost Matrix'!V145,'2.2 Detailed Cost Matrix'!V174,'2.2 Detailed Cost Matrix'!V203)</f>
        <v>0</v>
      </c>
      <c r="R18" s="1291">
        <f>SUM('2.2 Detailed Cost Matrix'!W19,'2.2 Detailed Cost Matrix'!W33,'2.2 Detailed Cost Matrix'!W47,'2.2 Detailed Cost Matrix'!W61,'2.2 Detailed Cost Matrix'!W75,'2.2 Detailed Cost Matrix'!W89,'2.2 Detailed Cost Matrix'!W103,'2.2 Detailed Cost Matrix'!W117,'2.2 Detailed Cost Matrix'!W131,'2.2 Detailed Cost Matrix'!W145,'2.2 Detailed Cost Matrix'!W174,'2.2 Detailed Cost Matrix'!W203)</f>
        <v>0</v>
      </c>
      <c r="S18" s="1291">
        <f>SUM('2.2 Detailed Cost Matrix'!X19,'2.2 Detailed Cost Matrix'!X33,'2.2 Detailed Cost Matrix'!X47,'2.2 Detailed Cost Matrix'!X61,'2.2 Detailed Cost Matrix'!X75,'2.2 Detailed Cost Matrix'!X89,'2.2 Detailed Cost Matrix'!X103,'2.2 Detailed Cost Matrix'!X117,'2.2 Detailed Cost Matrix'!X131,'2.2 Detailed Cost Matrix'!X145,'2.2 Detailed Cost Matrix'!X174,'2.2 Detailed Cost Matrix'!X203)</f>
        <v>0</v>
      </c>
      <c r="T18" s="1291">
        <f>SUM('2.2 Detailed Cost Matrix'!Y19,'2.2 Detailed Cost Matrix'!Y33,'2.2 Detailed Cost Matrix'!Y47,'2.2 Detailed Cost Matrix'!Y61,'2.2 Detailed Cost Matrix'!Y75,'2.2 Detailed Cost Matrix'!Y89,'2.2 Detailed Cost Matrix'!Y103,'2.2 Detailed Cost Matrix'!Y117,'2.2 Detailed Cost Matrix'!Y131,'2.2 Detailed Cost Matrix'!Y145,'2.2 Detailed Cost Matrix'!Y174,'2.2 Detailed Cost Matrix'!Y203)</f>
        <v>0</v>
      </c>
      <c r="U18" s="1291">
        <f>SUM('2.2 Detailed Cost Matrix'!Z19,'2.2 Detailed Cost Matrix'!Z33,'2.2 Detailed Cost Matrix'!Z47,'2.2 Detailed Cost Matrix'!Z61,'2.2 Detailed Cost Matrix'!Z75,'2.2 Detailed Cost Matrix'!Z89,'2.2 Detailed Cost Matrix'!Z103,'2.2 Detailed Cost Matrix'!Z117,'2.2 Detailed Cost Matrix'!Z131,'2.2 Detailed Cost Matrix'!Z145,'2.2 Detailed Cost Matrix'!Z174,'2.2 Detailed Cost Matrix'!Z203)</f>
        <v>0</v>
      </c>
      <c r="V18" s="1291">
        <f>SUM('2.2 Detailed Cost Matrix'!AA19,'2.2 Detailed Cost Matrix'!AA33,'2.2 Detailed Cost Matrix'!AA47,'2.2 Detailed Cost Matrix'!AA61,'2.2 Detailed Cost Matrix'!AA75,'2.2 Detailed Cost Matrix'!AA89,'2.2 Detailed Cost Matrix'!AA103,'2.2 Detailed Cost Matrix'!AA117,'2.2 Detailed Cost Matrix'!AA131,'2.2 Detailed Cost Matrix'!AA145,'2.2 Detailed Cost Matrix'!AA174,'2.2 Detailed Cost Matrix'!AA203)</f>
        <v>0</v>
      </c>
      <c r="W18" s="1291">
        <f>SUM('2.2 Detailed Cost Matrix'!AB19,'2.2 Detailed Cost Matrix'!AB33,'2.2 Detailed Cost Matrix'!AB47,'2.2 Detailed Cost Matrix'!AB61,'2.2 Detailed Cost Matrix'!AB75,'2.2 Detailed Cost Matrix'!AB89,'2.2 Detailed Cost Matrix'!AB103,'2.2 Detailed Cost Matrix'!AB117,'2.2 Detailed Cost Matrix'!AB131,'2.2 Detailed Cost Matrix'!AB145,'2.2 Detailed Cost Matrix'!AB174,'2.2 Detailed Cost Matrix'!AB203)</f>
        <v>0</v>
      </c>
      <c r="X18" s="1291">
        <f>SUM('2.2 Detailed Cost Matrix'!AC19,'2.2 Detailed Cost Matrix'!AC33,'2.2 Detailed Cost Matrix'!AC47,'2.2 Detailed Cost Matrix'!AC61,'2.2 Detailed Cost Matrix'!AC75,'2.2 Detailed Cost Matrix'!AC89,'2.2 Detailed Cost Matrix'!AC103,'2.2 Detailed Cost Matrix'!AC117,'2.2 Detailed Cost Matrix'!AC131,'2.2 Detailed Cost Matrix'!AC145,'2.2 Detailed Cost Matrix'!AC174,'2.2 Detailed Cost Matrix'!AC203)</f>
        <v>0</v>
      </c>
      <c r="Y18" s="1294">
        <f t="shared" si="1"/>
        <v>0</v>
      </c>
      <c r="Z18" s="1295">
        <f t="shared" si="2"/>
        <v>0</v>
      </c>
      <c r="AA18" s="1290">
        <f>SUM('2.2 Detailed Cost Matrix'!AF19,'2.2 Detailed Cost Matrix'!AF33,'2.2 Detailed Cost Matrix'!AF47,'2.2 Detailed Cost Matrix'!AF61,'2.2 Detailed Cost Matrix'!AF75,'2.2 Detailed Cost Matrix'!AF89,'2.2 Detailed Cost Matrix'!AF103,'2.2 Detailed Cost Matrix'!AF117,'2.2 Detailed Cost Matrix'!AF131,'2.2 Detailed Cost Matrix'!AF145,'2.2 Detailed Cost Matrix'!AF174,'2.2 Detailed Cost Matrix'!AF203)</f>
        <v>0</v>
      </c>
      <c r="AB18" s="1291">
        <f>SUM('2.2 Detailed Cost Matrix'!AG19,'2.2 Detailed Cost Matrix'!AG33,'2.2 Detailed Cost Matrix'!AG47,'2.2 Detailed Cost Matrix'!AG61,'2.2 Detailed Cost Matrix'!AG75,'2.2 Detailed Cost Matrix'!AG89,'2.2 Detailed Cost Matrix'!AG103,'2.2 Detailed Cost Matrix'!AG117,'2.2 Detailed Cost Matrix'!AG131,'2.2 Detailed Cost Matrix'!AG145,'2.2 Detailed Cost Matrix'!AG174,'2.2 Detailed Cost Matrix'!AG203)</f>
        <v>0</v>
      </c>
      <c r="AC18" s="1296">
        <f>SUM('2.2 Detailed Cost Matrix'!AH19,'2.2 Detailed Cost Matrix'!AH33,'2.2 Detailed Cost Matrix'!AH47,'2.2 Detailed Cost Matrix'!AH61,'2.2 Detailed Cost Matrix'!AH75,'2.2 Detailed Cost Matrix'!AH89,'2.2 Detailed Cost Matrix'!AH103,'2.2 Detailed Cost Matrix'!AH117,'2.2 Detailed Cost Matrix'!AH131,'2.2 Detailed Cost Matrix'!AH145,'2.2 Detailed Cost Matrix'!AH174,'2.2 Detailed Cost Matrix'!AH203)</f>
        <v>0</v>
      </c>
      <c r="AD18" s="1296">
        <f>SUM('2.2 Detailed Cost Matrix'!AI19,'2.2 Detailed Cost Matrix'!AI33,'2.2 Detailed Cost Matrix'!AI47,'2.2 Detailed Cost Matrix'!AI61,'2.2 Detailed Cost Matrix'!AI75,'2.2 Detailed Cost Matrix'!AI89,'2.2 Detailed Cost Matrix'!AI103,'2.2 Detailed Cost Matrix'!AI117,'2.2 Detailed Cost Matrix'!AI131,'2.2 Detailed Cost Matrix'!AI145,'2.2 Detailed Cost Matrix'!AI174,'2.2 Detailed Cost Matrix'!AI203)</f>
        <v>0</v>
      </c>
      <c r="AE18" s="1290">
        <f>SUM('2.2 Detailed Cost Matrix'!AJ19,'2.2 Detailed Cost Matrix'!AJ33,'2.2 Detailed Cost Matrix'!AJ47,'2.2 Detailed Cost Matrix'!AJ61,'2.2 Detailed Cost Matrix'!AJ75,'2.2 Detailed Cost Matrix'!AJ89,'2.2 Detailed Cost Matrix'!AJ103,'2.2 Detailed Cost Matrix'!AJ117,'2.2 Detailed Cost Matrix'!AJ131,'2.2 Detailed Cost Matrix'!AJ145,'2.2 Detailed Cost Matrix'!AJ174,'2.2 Detailed Cost Matrix'!AJ203)</f>
        <v>0</v>
      </c>
      <c r="AF18" s="1296">
        <f>SUM('2.2 Detailed Cost Matrix'!AK19,'2.2 Detailed Cost Matrix'!AK33,'2.2 Detailed Cost Matrix'!AK47,'2.2 Detailed Cost Matrix'!AK61,'2.2 Detailed Cost Matrix'!AK75,'2.2 Detailed Cost Matrix'!AK89,'2.2 Detailed Cost Matrix'!AK103,'2.2 Detailed Cost Matrix'!AK117,'2.2 Detailed Cost Matrix'!AK131,'2.2 Detailed Cost Matrix'!AK145,'2.2 Detailed Cost Matrix'!AK174,'2.2 Detailed Cost Matrix'!AK203)</f>
        <v>0</v>
      </c>
      <c r="AG18" s="1290">
        <f>SUM('2.2 Detailed Cost Matrix'!AL19,'2.2 Detailed Cost Matrix'!AL33,'2.2 Detailed Cost Matrix'!AL47,'2.2 Detailed Cost Matrix'!AL61,'2.2 Detailed Cost Matrix'!AL75,'2.2 Detailed Cost Matrix'!AL89,'2.2 Detailed Cost Matrix'!AL103,'2.2 Detailed Cost Matrix'!AL117,'2.2 Detailed Cost Matrix'!AL131,'2.2 Detailed Cost Matrix'!AL145,'2.2 Detailed Cost Matrix'!AL174,'2.2 Detailed Cost Matrix'!AL203)</f>
        <v>0</v>
      </c>
      <c r="AH18" s="1296">
        <f>SUM('2.2 Detailed Cost Matrix'!AM19,'2.2 Detailed Cost Matrix'!AM33,'2.2 Detailed Cost Matrix'!AM47,'2.2 Detailed Cost Matrix'!AM61,'2.2 Detailed Cost Matrix'!AM75,'2.2 Detailed Cost Matrix'!AM89,'2.2 Detailed Cost Matrix'!AM103,'2.2 Detailed Cost Matrix'!AM117,'2.2 Detailed Cost Matrix'!AM131,'2.2 Detailed Cost Matrix'!AM145,'2.2 Detailed Cost Matrix'!AM174,'2.2 Detailed Cost Matrix'!AM203)</f>
        <v>0</v>
      </c>
      <c r="AI18" s="1295">
        <f t="shared" si="3"/>
        <v>0</v>
      </c>
      <c r="AJ18" s="264"/>
    </row>
    <row r="19" spans="1:38" s="157" customFormat="1" ht="12.75">
      <c r="A19" s="1289" t="str">
        <f>'Names and date input'!$D$34</f>
        <v>RP7</v>
      </c>
      <c r="B19" s="145"/>
      <c r="C19" s="1290">
        <f>SUM('2.2 Detailed Cost Matrix'!H20,'2.2 Detailed Cost Matrix'!H34,'2.2 Detailed Cost Matrix'!H48,'2.2 Detailed Cost Matrix'!H62,'2.2 Detailed Cost Matrix'!H76,'2.2 Detailed Cost Matrix'!H90,'2.2 Detailed Cost Matrix'!H104,'2.2 Detailed Cost Matrix'!H118,'2.2 Detailed Cost Matrix'!H132,'2.2 Detailed Cost Matrix'!H146,'2.2 Detailed Cost Matrix'!H175,'2.2 Detailed Cost Matrix'!H204)</f>
        <v>0</v>
      </c>
      <c r="D19" s="1291">
        <f>SUM('2.2 Detailed Cost Matrix'!I20,'2.2 Detailed Cost Matrix'!I34,'2.2 Detailed Cost Matrix'!I48,'2.2 Detailed Cost Matrix'!I62,'2.2 Detailed Cost Matrix'!I76,'2.2 Detailed Cost Matrix'!I90,'2.2 Detailed Cost Matrix'!I104,'2.2 Detailed Cost Matrix'!I118,'2.2 Detailed Cost Matrix'!I132,'2.2 Detailed Cost Matrix'!I146,'2.2 Detailed Cost Matrix'!I175,'2.2 Detailed Cost Matrix'!I204)</f>
        <v>0</v>
      </c>
      <c r="E19" s="1291">
        <f>SUM('2.2 Detailed Cost Matrix'!J20,'2.2 Detailed Cost Matrix'!J34,'2.2 Detailed Cost Matrix'!J48,'2.2 Detailed Cost Matrix'!J62,'2.2 Detailed Cost Matrix'!J76,'2.2 Detailed Cost Matrix'!J90,'2.2 Detailed Cost Matrix'!J104,'2.2 Detailed Cost Matrix'!J118,'2.2 Detailed Cost Matrix'!J132,'2.2 Detailed Cost Matrix'!J146,'2.2 Detailed Cost Matrix'!J175,'2.2 Detailed Cost Matrix'!J204)</f>
        <v>0</v>
      </c>
      <c r="F19" s="1291">
        <f>SUM('2.2 Detailed Cost Matrix'!K20,'2.2 Detailed Cost Matrix'!K34,'2.2 Detailed Cost Matrix'!K48,'2.2 Detailed Cost Matrix'!K62,'2.2 Detailed Cost Matrix'!K76,'2.2 Detailed Cost Matrix'!K90,'2.2 Detailed Cost Matrix'!K104,'2.2 Detailed Cost Matrix'!K118,'2.2 Detailed Cost Matrix'!K132,'2.2 Detailed Cost Matrix'!K146,'2.2 Detailed Cost Matrix'!K175,'2.2 Detailed Cost Matrix'!K204)</f>
        <v>0</v>
      </c>
      <c r="G19" s="1291">
        <f>SUM('2.2 Detailed Cost Matrix'!L20,'2.2 Detailed Cost Matrix'!L34,'2.2 Detailed Cost Matrix'!L48,'2.2 Detailed Cost Matrix'!L62,'2.2 Detailed Cost Matrix'!L76,'2.2 Detailed Cost Matrix'!L90,'2.2 Detailed Cost Matrix'!L104,'2.2 Detailed Cost Matrix'!L118,'2.2 Detailed Cost Matrix'!L132,'2.2 Detailed Cost Matrix'!L146,'2.2 Detailed Cost Matrix'!L175,'2.2 Detailed Cost Matrix'!L204)</f>
        <v>0</v>
      </c>
      <c r="H19" s="1291">
        <f>SUM('2.2 Detailed Cost Matrix'!M20,'2.2 Detailed Cost Matrix'!M34,'2.2 Detailed Cost Matrix'!M48,'2.2 Detailed Cost Matrix'!M62,'2.2 Detailed Cost Matrix'!M76,'2.2 Detailed Cost Matrix'!M90,'2.2 Detailed Cost Matrix'!M104,'2.2 Detailed Cost Matrix'!M118,'2.2 Detailed Cost Matrix'!M132,'2.2 Detailed Cost Matrix'!M146,'2.2 Detailed Cost Matrix'!M175,'2.2 Detailed Cost Matrix'!M204)</f>
        <v>0</v>
      </c>
      <c r="I19" s="1292">
        <f t="shared" si="0"/>
        <v>0</v>
      </c>
      <c r="J19" s="1293">
        <f>SUM('2.2 Detailed Cost Matrix'!O20,'2.2 Detailed Cost Matrix'!O34,'2.2 Detailed Cost Matrix'!O48,'2.2 Detailed Cost Matrix'!O62,'2.2 Detailed Cost Matrix'!O76,'2.2 Detailed Cost Matrix'!O90,'2.2 Detailed Cost Matrix'!O104,'2.2 Detailed Cost Matrix'!O118,'2.2 Detailed Cost Matrix'!O132,'2.2 Detailed Cost Matrix'!O146,'2.2 Detailed Cost Matrix'!O175,'2.2 Detailed Cost Matrix'!O204)</f>
        <v>0</v>
      </c>
      <c r="K19" s="1291">
        <f>SUM('2.2 Detailed Cost Matrix'!P20,'2.2 Detailed Cost Matrix'!P34,'2.2 Detailed Cost Matrix'!P48,'2.2 Detailed Cost Matrix'!P62,'2.2 Detailed Cost Matrix'!P76,'2.2 Detailed Cost Matrix'!P90,'2.2 Detailed Cost Matrix'!P104,'2.2 Detailed Cost Matrix'!P118,'2.2 Detailed Cost Matrix'!P132,'2.2 Detailed Cost Matrix'!P146,'2.2 Detailed Cost Matrix'!P175,'2.2 Detailed Cost Matrix'!P204)</f>
        <v>0</v>
      </c>
      <c r="L19" s="1291">
        <f>SUM('2.2 Detailed Cost Matrix'!Q20,'2.2 Detailed Cost Matrix'!Q34,'2.2 Detailed Cost Matrix'!Q48,'2.2 Detailed Cost Matrix'!Q62,'2.2 Detailed Cost Matrix'!Q76,'2.2 Detailed Cost Matrix'!Q90,'2.2 Detailed Cost Matrix'!Q104,'2.2 Detailed Cost Matrix'!Q118,'2.2 Detailed Cost Matrix'!Q132,'2.2 Detailed Cost Matrix'!Q146,'2.2 Detailed Cost Matrix'!Q175,'2.2 Detailed Cost Matrix'!Q204)</f>
        <v>0</v>
      </c>
      <c r="M19" s="1291">
        <f>SUM('2.2 Detailed Cost Matrix'!R20,'2.2 Detailed Cost Matrix'!R34,'2.2 Detailed Cost Matrix'!R48,'2.2 Detailed Cost Matrix'!R62,'2.2 Detailed Cost Matrix'!R76,'2.2 Detailed Cost Matrix'!R90,'2.2 Detailed Cost Matrix'!R104,'2.2 Detailed Cost Matrix'!R118,'2.2 Detailed Cost Matrix'!R132,'2.2 Detailed Cost Matrix'!R146,'2.2 Detailed Cost Matrix'!R175,'2.2 Detailed Cost Matrix'!R204)</f>
        <v>0</v>
      </c>
      <c r="N19" s="1291">
        <f>SUM('2.2 Detailed Cost Matrix'!S20,'2.2 Detailed Cost Matrix'!S34,'2.2 Detailed Cost Matrix'!S48,'2.2 Detailed Cost Matrix'!S62,'2.2 Detailed Cost Matrix'!S76,'2.2 Detailed Cost Matrix'!S90,'2.2 Detailed Cost Matrix'!S104,'2.2 Detailed Cost Matrix'!S118,'2.2 Detailed Cost Matrix'!S132,'2.2 Detailed Cost Matrix'!S146,'2.2 Detailed Cost Matrix'!S175,'2.2 Detailed Cost Matrix'!S204)</f>
        <v>0</v>
      </c>
      <c r="O19" s="1291">
        <f>SUM('2.2 Detailed Cost Matrix'!T20,'2.2 Detailed Cost Matrix'!T34,'2.2 Detailed Cost Matrix'!T48,'2.2 Detailed Cost Matrix'!T62,'2.2 Detailed Cost Matrix'!T76,'2.2 Detailed Cost Matrix'!T90,'2.2 Detailed Cost Matrix'!T104,'2.2 Detailed Cost Matrix'!T118,'2.2 Detailed Cost Matrix'!T132,'2.2 Detailed Cost Matrix'!T146,'2.2 Detailed Cost Matrix'!T175,'2.2 Detailed Cost Matrix'!T204)</f>
        <v>0</v>
      </c>
      <c r="P19" s="1291">
        <f>SUM('2.2 Detailed Cost Matrix'!U20,'2.2 Detailed Cost Matrix'!U34,'2.2 Detailed Cost Matrix'!U48,'2.2 Detailed Cost Matrix'!U62,'2.2 Detailed Cost Matrix'!U76,'2.2 Detailed Cost Matrix'!U90,'2.2 Detailed Cost Matrix'!U104,'2.2 Detailed Cost Matrix'!U118,'2.2 Detailed Cost Matrix'!U132,'2.2 Detailed Cost Matrix'!U146,'2.2 Detailed Cost Matrix'!U175,'2.2 Detailed Cost Matrix'!U204)</f>
        <v>0</v>
      </c>
      <c r="Q19" s="1291">
        <f>SUM('2.2 Detailed Cost Matrix'!V20,'2.2 Detailed Cost Matrix'!V34,'2.2 Detailed Cost Matrix'!V48,'2.2 Detailed Cost Matrix'!V62,'2.2 Detailed Cost Matrix'!V76,'2.2 Detailed Cost Matrix'!V90,'2.2 Detailed Cost Matrix'!V104,'2.2 Detailed Cost Matrix'!V118,'2.2 Detailed Cost Matrix'!V132,'2.2 Detailed Cost Matrix'!V146,'2.2 Detailed Cost Matrix'!V175,'2.2 Detailed Cost Matrix'!V204)</f>
        <v>0</v>
      </c>
      <c r="R19" s="1291">
        <f>SUM('2.2 Detailed Cost Matrix'!W20,'2.2 Detailed Cost Matrix'!W34,'2.2 Detailed Cost Matrix'!W48,'2.2 Detailed Cost Matrix'!W62,'2.2 Detailed Cost Matrix'!W76,'2.2 Detailed Cost Matrix'!W90,'2.2 Detailed Cost Matrix'!W104,'2.2 Detailed Cost Matrix'!W118,'2.2 Detailed Cost Matrix'!W132,'2.2 Detailed Cost Matrix'!W146,'2.2 Detailed Cost Matrix'!W175,'2.2 Detailed Cost Matrix'!W204)</f>
        <v>0</v>
      </c>
      <c r="S19" s="1291">
        <f>SUM('2.2 Detailed Cost Matrix'!X20,'2.2 Detailed Cost Matrix'!X34,'2.2 Detailed Cost Matrix'!X48,'2.2 Detailed Cost Matrix'!X62,'2.2 Detailed Cost Matrix'!X76,'2.2 Detailed Cost Matrix'!X90,'2.2 Detailed Cost Matrix'!X104,'2.2 Detailed Cost Matrix'!X118,'2.2 Detailed Cost Matrix'!X132,'2.2 Detailed Cost Matrix'!X146,'2.2 Detailed Cost Matrix'!X175,'2.2 Detailed Cost Matrix'!X204)</f>
        <v>0</v>
      </c>
      <c r="T19" s="1291">
        <f>SUM('2.2 Detailed Cost Matrix'!Y20,'2.2 Detailed Cost Matrix'!Y34,'2.2 Detailed Cost Matrix'!Y48,'2.2 Detailed Cost Matrix'!Y62,'2.2 Detailed Cost Matrix'!Y76,'2.2 Detailed Cost Matrix'!Y90,'2.2 Detailed Cost Matrix'!Y104,'2.2 Detailed Cost Matrix'!Y118,'2.2 Detailed Cost Matrix'!Y132,'2.2 Detailed Cost Matrix'!Y146,'2.2 Detailed Cost Matrix'!Y175,'2.2 Detailed Cost Matrix'!Y204)</f>
        <v>0</v>
      </c>
      <c r="U19" s="1291">
        <f>SUM('2.2 Detailed Cost Matrix'!Z20,'2.2 Detailed Cost Matrix'!Z34,'2.2 Detailed Cost Matrix'!Z48,'2.2 Detailed Cost Matrix'!Z62,'2.2 Detailed Cost Matrix'!Z76,'2.2 Detailed Cost Matrix'!Z90,'2.2 Detailed Cost Matrix'!Z104,'2.2 Detailed Cost Matrix'!Z118,'2.2 Detailed Cost Matrix'!Z132,'2.2 Detailed Cost Matrix'!Z146,'2.2 Detailed Cost Matrix'!Z175,'2.2 Detailed Cost Matrix'!Z204)</f>
        <v>0</v>
      </c>
      <c r="V19" s="1291">
        <f>SUM('2.2 Detailed Cost Matrix'!AA20,'2.2 Detailed Cost Matrix'!AA34,'2.2 Detailed Cost Matrix'!AA48,'2.2 Detailed Cost Matrix'!AA62,'2.2 Detailed Cost Matrix'!AA76,'2.2 Detailed Cost Matrix'!AA90,'2.2 Detailed Cost Matrix'!AA104,'2.2 Detailed Cost Matrix'!AA118,'2.2 Detailed Cost Matrix'!AA132,'2.2 Detailed Cost Matrix'!AA146,'2.2 Detailed Cost Matrix'!AA175,'2.2 Detailed Cost Matrix'!AA204)</f>
        <v>0</v>
      </c>
      <c r="W19" s="1291">
        <f>SUM('2.2 Detailed Cost Matrix'!AB20,'2.2 Detailed Cost Matrix'!AB34,'2.2 Detailed Cost Matrix'!AB48,'2.2 Detailed Cost Matrix'!AB62,'2.2 Detailed Cost Matrix'!AB76,'2.2 Detailed Cost Matrix'!AB90,'2.2 Detailed Cost Matrix'!AB104,'2.2 Detailed Cost Matrix'!AB118,'2.2 Detailed Cost Matrix'!AB132,'2.2 Detailed Cost Matrix'!AB146,'2.2 Detailed Cost Matrix'!AB175,'2.2 Detailed Cost Matrix'!AB204)</f>
        <v>0</v>
      </c>
      <c r="X19" s="1291">
        <f>SUM('2.2 Detailed Cost Matrix'!AC20,'2.2 Detailed Cost Matrix'!AC34,'2.2 Detailed Cost Matrix'!AC48,'2.2 Detailed Cost Matrix'!AC62,'2.2 Detailed Cost Matrix'!AC76,'2.2 Detailed Cost Matrix'!AC90,'2.2 Detailed Cost Matrix'!AC104,'2.2 Detailed Cost Matrix'!AC118,'2.2 Detailed Cost Matrix'!AC132,'2.2 Detailed Cost Matrix'!AC146,'2.2 Detailed Cost Matrix'!AC175,'2.2 Detailed Cost Matrix'!AC204)</f>
        <v>0</v>
      </c>
      <c r="Y19" s="1294">
        <f t="shared" si="1"/>
        <v>0</v>
      </c>
      <c r="Z19" s="1295">
        <f t="shared" si="2"/>
        <v>0</v>
      </c>
      <c r="AA19" s="1290">
        <f>SUM('2.2 Detailed Cost Matrix'!AF20,'2.2 Detailed Cost Matrix'!AF34,'2.2 Detailed Cost Matrix'!AF48,'2.2 Detailed Cost Matrix'!AF62,'2.2 Detailed Cost Matrix'!AF76,'2.2 Detailed Cost Matrix'!AF90,'2.2 Detailed Cost Matrix'!AF104,'2.2 Detailed Cost Matrix'!AF118,'2.2 Detailed Cost Matrix'!AF132,'2.2 Detailed Cost Matrix'!AF146,'2.2 Detailed Cost Matrix'!AF175,'2.2 Detailed Cost Matrix'!AF204)</f>
        <v>0</v>
      </c>
      <c r="AB19" s="1291">
        <f>SUM('2.2 Detailed Cost Matrix'!AG20,'2.2 Detailed Cost Matrix'!AG34,'2.2 Detailed Cost Matrix'!AG48,'2.2 Detailed Cost Matrix'!AG62,'2.2 Detailed Cost Matrix'!AG76,'2.2 Detailed Cost Matrix'!AG90,'2.2 Detailed Cost Matrix'!AG104,'2.2 Detailed Cost Matrix'!AG118,'2.2 Detailed Cost Matrix'!AG132,'2.2 Detailed Cost Matrix'!AG146,'2.2 Detailed Cost Matrix'!AG175,'2.2 Detailed Cost Matrix'!AG204)</f>
        <v>0</v>
      </c>
      <c r="AC19" s="1296">
        <f>SUM('2.2 Detailed Cost Matrix'!AH20,'2.2 Detailed Cost Matrix'!AH34,'2.2 Detailed Cost Matrix'!AH48,'2.2 Detailed Cost Matrix'!AH62,'2.2 Detailed Cost Matrix'!AH76,'2.2 Detailed Cost Matrix'!AH90,'2.2 Detailed Cost Matrix'!AH104,'2.2 Detailed Cost Matrix'!AH118,'2.2 Detailed Cost Matrix'!AH132,'2.2 Detailed Cost Matrix'!AH146,'2.2 Detailed Cost Matrix'!AH175,'2.2 Detailed Cost Matrix'!AH204)</f>
        <v>0</v>
      </c>
      <c r="AD19" s="1296">
        <f>SUM('2.2 Detailed Cost Matrix'!AI20,'2.2 Detailed Cost Matrix'!AI34,'2.2 Detailed Cost Matrix'!AI48,'2.2 Detailed Cost Matrix'!AI62,'2.2 Detailed Cost Matrix'!AI76,'2.2 Detailed Cost Matrix'!AI90,'2.2 Detailed Cost Matrix'!AI104,'2.2 Detailed Cost Matrix'!AI118,'2.2 Detailed Cost Matrix'!AI132,'2.2 Detailed Cost Matrix'!AI146,'2.2 Detailed Cost Matrix'!AI175,'2.2 Detailed Cost Matrix'!AI204)</f>
        <v>0</v>
      </c>
      <c r="AE19" s="1290">
        <f>SUM('2.2 Detailed Cost Matrix'!AJ20,'2.2 Detailed Cost Matrix'!AJ34,'2.2 Detailed Cost Matrix'!AJ48,'2.2 Detailed Cost Matrix'!AJ62,'2.2 Detailed Cost Matrix'!AJ76,'2.2 Detailed Cost Matrix'!AJ90,'2.2 Detailed Cost Matrix'!AJ104,'2.2 Detailed Cost Matrix'!AJ118,'2.2 Detailed Cost Matrix'!AJ132,'2.2 Detailed Cost Matrix'!AJ146,'2.2 Detailed Cost Matrix'!AJ175,'2.2 Detailed Cost Matrix'!AJ204)</f>
        <v>0</v>
      </c>
      <c r="AF19" s="1296">
        <f>SUM('2.2 Detailed Cost Matrix'!AK20,'2.2 Detailed Cost Matrix'!AK34,'2.2 Detailed Cost Matrix'!AK48,'2.2 Detailed Cost Matrix'!AK62,'2.2 Detailed Cost Matrix'!AK76,'2.2 Detailed Cost Matrix'!AK90,'2.2 Detailed Cost Matrix'!AK104,'2.2 Detailed Cost Matrix'!AK118,'2.2 Detailed Cost Matrix'!AK132,'2.2 Detailed Cost Matrix'!AK146,'2.2 Detailed Cost Matrix'!AK175,'2.2 Detailed Cost Matrix'!AK204)</f>
        <v>0</v>
      </c>
      <c r="AG19" s="1290">
        <f>SUM('2.2 Detailed Cost Matrix'!AL20,'2.2 Detailed Cost Matrix'!AL34,'2.2 Detailed Cost Matrix'!AL48,'2.2 Detailed Cost Matrix'!AL62,'2.2 Detailed Cost Matrix'!AL76,'2.2 Detailed Cost Matrix'!AL90,'2.2 Detailed Cost Matrix'!AL104,'2.2 Detailed Cost Matrix'!AL118,'2.2 Detailed Cost Matrix'!AL132,'2.2 Detailed Cost Matrix'!AL146,'2.2 Detailed Cost Matrix'!AL175,'2.2 Detailed Cost Matrix'!AL204)</f>
        <v>0</v>
      </c>
      <c r="AH19" s="1296">
        <f>SUM('2.2 Detailed Cost Matrix'!AM20,'2.2 Detailed Cost Matrix'!AM34,'2.2 Detailed Cost Matrix'!AM48,'2.2 Detailed Cost Matrix'!AM62,'2.2 Detailed Cost Matrix'!AM76,'2.2 Detailed Cost Matrix'!AM90,'2.2 Detailed Cost Matrix'!AM104,'2.2 Detailed Cost Matrix'!AM118,'2.2 Detailed Cost Matrix'!AM132,'2.2 Detailed Cost Matrix'!AM146,'2.2 Detailed Cost Matrix'!AM175,'2.2 Detailed Cost Matrix'!AM204)</f>
        <v>0</v>
      </c>
      <c r="AI19" s="1295">
        <f t="shared" si="3"/>
        <v>0</v>
      </c>
      <c r="AJ19" s="264"/>
    </row>
    <row r="20" spans="1:38" s="157" customFormat="1" ht="12.75">
      <c r="A20" s="1289" t="str">
        <f>'Names and date input'!$D$35</f>
        <v>RP8</v>
      </c>
      <c r="B20" s="145"/>
      <c r="C20" s="1290">
        <f>SUM('2.2 Detailed Cost Matrix'!H21,'2.2 Detailed Cost Matrix'!H35,'2.2 Detailed Cost Matrix'!H49,'2.2 Detailed Cost Matrix'!H63,'2.2 Detailed Cost Matrix'!H77,'2.2 Detailed Cost Matrix'!H91,'2.2 Detailed Cost Matrix'!H105,'2.2 Detailed Cost Matrix'!H119,'2.2 Detailed Cost Matrix'!H133,'2.2 Detailed Cost Matrix'!H147,'2.2 Detailed Cost Matrix'!H176,'2.2 Detailed Cost Matrix'!H205)</f>
        <v>0</v>
      </c>
      <c r="D20" s="1291">
        <f>SUM('2.2 Detailed Cost Matrix'!I21,'2.2 Detailed Cost Matrix'!I35,'2.2 Detailed Cost Matrix'!I49,'2.2 Detailed Cost Matrix'!I63,'2.2 Detailed Cost Matrix'!I77,'2.2 Detailed Cost Matrix'!I91,'2.2 Detailed Cost Matrix'!I105,'2.2 Detailed Cost Matrix'!I119,'2.2 Detailed Cost Matrix'!I133,'2.2 Detailed Cost Matrix'!I147,'2.2 Detailed Cost Matrix'!I176,'2.2 Detailed Cost Matrix'!I205)</f>
        <v>0</v>
      </c>
      <c r="E20" s="1291">
        <f>SUM('2.2 Detailed Cost Matrix'!J21,'2.2 Detailed Cost Matrix'!J35,'2.2 Detailed Cost Matrix'!J49,'2.2 Detailed Cost Matrix'!J63,'2.2 Detailed Cost Matrix'!J77,'2.2 Detailed Cost Matrix'!J91,'2.2 Detailed Cost Matrix'!J105,'2.2 Detailed Cost Matrix'!J119,'2.2 Detailed Cost Matrix'!J133,'2.2 Detailed Cost Matrix'!J147,'2.2 Detailed Cost Matrix'!J176,'2.2 Detailed Cost Matrix'!J205)</f>
        <v>0</v>
      </c>
      <c r="F20" s="1291">
        <f>SUM('2.2 Detailed Cost Matrix'!K21,'2.2 Detailed Cost Matrix'!K35,'2.2 Detailed Cost Matrix'!K49,'2.2 Detailed Cost Matrix'!K63,'2.2 Detailed Cost Matrix'!K77,'2.2 Detailed Cost Matrix'!K91,'2.2 Detailed Cost Matrix'!K105,'2.2 Detailed Cost Matrix'!K119,'2.2 Detailed Cost Matrix'!K133,'2.2 Detailed Cost Matrix'!K147,'2.2 Detailed Cost Matrix'!K176,'2.2 Detailed Cost Matrix'!K205)</f>
        <v>0</v>
      </c>
      <c r="G20" s="1291">
        <f>SUM('2.2 Detailed Cost Matrix'!L21,'2.2 Detailed Cost Matrix'!L35,'2.2 Detailed Cost Matrix'!L49,'2.2 Detailed Cost Matrix'!L63,'2.2 Detailed Cost Matrix'!L77,'2.2 Detailed Cost Matrix'!L91,'2.2 Detailed Cost Matrix'!L105,'2.2 Detailed Cost Matrix'!L119,'2.2 Detailed Cost Matrix'!L133,'2.2 Detailed Cost Matrix'!L147,'2.2 Detailed Cost Matrix'!L176,'2.2 Detailed Cost Matrix'!L205)</f>
        <v>0</v>
      </c>
      <c r="H20" s="1291">
        <f>SUM('2.2 Detailed Cost Matrix'!M21,'2.2 Detailed Cost Matrix'!M35,'2.2 Detailed Cost Matrix'!M49,'2.2 Detailed Cost Matrix'!M63,'2.2 Detailed Cost Matrix'!M77,'2.2 Detailed Cost Matrix'!M91,'2.2 Detailed Cost Matrix'!M105,'2.2 Detailed Cost Matrix'!M119,'2.2 Detailed Cost Matrix'!M133,'2.2 Detailed Cost Matrix'!M147,'2.2 Detailed Cost Matrix'!M176,'2.2 Detailed Cost Matrix'!M205)</f>
        <v>0</v>
      </c>
      <c r="I20" s="1292">
        <f t="shared" si="0"/>
        <v>0</v>
      </c>
      <c r="J20" s="1293">
        <f>SUM('2.2 Detailed Cost Matrix'!O21,'2.2 Detailed Cost Matrix'!O35,'2.2 Detailed Cost Matrix'!O49,'2.2 Detailed Cost Matrix'!O63,'2.2 Detailed Cost Matrix'!O77,'2.2 Detailed Cost Matrix'!O91,'2.2 Detailed Cost Matrix'!O105,'2.2 Detailed Cost Matrix'!O119,'2.2 Detailed Cost Matrix'!O133,'2.2 Detailed Cost Matrix'!O147,'2.2 Detailed Cost Matrix'!O176,'2.2 Detailed Cost Matrix'!O205)</f>
        <v>0</v>
      </c>
      <c r="K20" s="1291">
        <f>SUM('2.2 Detailed Cost Matrix'!P21,'2.2 Detailed Cost Matrix'!P35,'2.2 Detailed Cost Matrix'!P49,'2.2 Detailed Cost Matrix'!P63,'2.2 Detailed Cost Matrix'!P77,'2.2 Detailed Cost Matrix'!P91,'2.2 Detailed Cost Matrix'!P105,'2.2 Detailed Cost Matrix'!P119,'2.2 Detailed Cost Matrix'!P133,'2.2 Detailed Cost Matrix'!P147,'2.2 Detailed Cost Matrix'!P176,'2.2 Detailed Cost Matrix'!P205)</f>
        <v>0</v>
      </c>
      <c r="L20" s="1291">
        <f>SUM('2.2 Detailed Cost Matrix'!Q21,'2.2 Detailed Cost Matrix'!Q35,'2.2 Detailed Cost Matrix'!Q49,'2.2 Detailed Cost Matrix'!Q63,'2.2 Detailed Cost Matrix'!Q77,'2.2 Detailed Cost Matrix'!Q91,'2.2 Detailed Cost Matrix'!Q105,'2.2 Detailed Cost Matrix'!Q119,'2.2 Detailed Cost Matrix'!Q133,'2.2 Detailed Cost Matrix'!Q147,'2.2 Detailed Cost Matrix'!Q176,'2.2 Detailed Cost Matrix'!Q205)</f>
        <v>0</v>
      </c>
      <c r="M20" s="1291">
        <f>SUM('2.2 Detailed Cost Matrix'!R21,'2.2 Detailed Cost Matrix'!R35,'2.2 Detailed Cost Matrix'!R49,'2.2 Detailed Cost Matrix'!R63,'2.2 Detailed Cost Matrix'!R77,'2.2 Detailed Cost Matrix'!R91,'2.2 Detailed Cost Matrix'!R105,'2.2 Detailed Cost Matrix'!R119,'2.2 Detailed Cost Matrix'!R133,'2.2 Detailed Cost Matrix'!R147,'2.2 Detailed Cost Matrix'!R176,'2.2 Detailed Cost Matrix'!R205)</f>
        <v>0</v>
      </c>
      <c r="N20" s="1291">
        <f>SUM('2.2 Detailed Cost Matrix'!S21,'2.2 Detailed Cost Matrix'!S35,'2.2 Detailed Cost Matrix'!S49,'2.2 Detailed Cost Matrix'!S63,'2.2 Detailed Cost Matrix'!S77,'2.2 Detailed Cost Matrix'!S91,'2.2 Detailed Cost Matrix'!S105,'2.2 Detailed Cost Matrix'!S119,'2.2 Detailed Cost Matrix'!S133,'2.2 Detailed Cost Matrix'!S147,'2.2 Detailed Cost Matrix'!S176,'2.2 Detailed Cost Matrix'!S205)</f>
        <v>0</v>
      </c>
      <c r="O20" s="1291">
        <f>SUM('2.2 Detailed Cost Matrix'!T21,'2.2 Detailed Cost Matrix'!T35,'2.2 Detailed Cost Matrix'!T49,'2.2 Detailed Cost Matrix'!T63,'2.2 Detailed Cost Matrix'!T77,'2.2 Detailed Cost Matrix'!T91,'2.2 Detailed Cost Matrix'!T105,'2.2 Detailed Cost Matrix'!T119,'2.2 Detailed Cost Matrix'!T133,'2.2 Detailed Cost Matrix'!T147,'2.2 Detailed Cost Matrix'!T176,'2.2 Detailed Cost Matrix'!T205)</f>
        <v>0</v>
      </c>
      <c r="P20" s="1291">
        <f>SUM('2.2 Detailed Cost Matrix'!U21,'2.2 Detailed Cost Matrix'!U35,'2.2 Detailed Cost Matrix'!U49,'2.2 Detailed Cost Matrix'!U63,'2.2 Detailed Cost Matrix'!U77,'2.2 Detailed Cost Matrix'!U91,'2.2 Detailed Cost Matrix'!U105,'2.2 Detailed Cost Matrix'!U119,'2.2 Detailed Cost Matrix'!U133,'2.2 Detailed Cost Matrix'!U147,'2.2 Detailed Cost Matrix'!U176,'2.2 Detailed Cost Matrix'!U205)</f>
        <v>0</v>
      </c>
      <c r="Q20" s="1291">
        <f>SUM('2.2 Detailed Cost Matrix'!V21,'2.2 Detailed Cost Matrix'!V35,'2.2 Detailed Cost Matrix'!V49,'2.2 Detailed Cost Matrix'!V63,'2.2 Detailed Cost Matrix'!V77,'2.2 Detailed Cost Matrix'!V91,'2.2 Detailed Cost Matrix'!V105,'2.2 Detailed Cost Matrix'!V119,'2.2 Detailed Cost Matrix'!V133,'2.2 Detailed Cost Matrix'!V147,'2.2 Detailed Cost Matrix'!V176,'2.2 Detailed Cost Matrix'!V205)</f>
        <v>0</v>
      </c>
      <c r="R20" s="1291">
        <f>SUM('2.2 Detailed Cost Matrix'!W21,'2.2 Detailed Cost Matrix'!W35,'2.2 Detailed Cost Matrix'!W49,'2.2 Detailed Cost Matrix'!W63,'2.2 Detailed Cost Matrix'!W77,'2.2 Detailed Cost Matrix'!W91,'2.2 Detailed Cost Matrix'!W105,'2.2 Detailed Cost Matrix'!W119,'2.2 Detailed Cost Matrix'!W133,'2.2 Detailed Cost Matrix'!W147,'2.2 Detailed Cost Matrix'!W176,'2.2 Detailed Cost Matrix'!W205)</f>
        <v>0</v>
      </c>
      <c r="S20" s="1291">
        <f>SUM('2.2 Detailed Cost Matrix'!X21,'2.2 Detailed Cost Matrix'!X35,'2.2 Detailed Cost Matrix'!X49,'2.2 Detailed Cost Matrix'!X63,'2.2 Detailed Cost Matrix'!X77,'2.2 Detailed Cost Matrix'!X91,'2.2 Detailed Cost Matrix'!X105,'2.2 Detailed Cost Matrix'!X119,'2.2 Detailed Cost Matrix'!X133,'2.2 Detailed Cost Matrix'!X147,'2.2 Detailed Cost Matrix'!X176,'2.2 Detailed Cost Matrix'!X205)</f>
        <v>0</v>
      </c>
      <c r="T20" s="1291">
        <f>SUM('2.2 Detailed Cost Matrix'!Y21,'2.2 Detailed Cost Matrix'!Y35,'2.2 Detailed Cost Matrix'!Y49,'2.2 Detailed Cost Matrix'!Y63,'2.2 Detailed Cost Matrix'!Y77,'2.2 Detailed Cost Matrix'!Y91,'2.2 Detailed Cost Matrix'!Y105,'2.2 Detailed Cost Matrix'!Y119,'2.2 Detailed Cost Matrix'!Y133,'2.2 Detailed Cost Matrix'!Y147,'2.2 Detailed Cost Matrix'!Y176,'2.2 Detailed Cost Matrix'!Y205)</f>
        <v>0</v>
      </c>
      <c r="U20" s="1291">
        <f>SUM('2.2 Detailed Cost Matrix'!Z21,'2.2 Detailed Cost Matrix'!Z35,'2.2 Detailed Cost Matrix'!Z49,'2.2 Detailed Cost Matrix'!Z63,'2.2 Detailed Cost Matrix'!Z77,'2.2 Detailed Cost Matrix'!Z91,'2.2 Detailed Cost Matrix'!Z105,'2.2 Detailed Cost Matrix'!Z119,'2.2 Detailed Cost Matrix'!Z133,'2.2 Detailed Cost Matrix'!Z147,'2.2 Detailed Cost Matrix'!Z176,'2.2 Detailed Cost Matrix'!Z205)</f>
        <v>0</v>
      </c>
      <c r="V20" s="1291">
        <f>SUM('2.2 Detailed Cost Matrix'!AA21,'2.2 Detailed Cost Matrix'!AA35,'2.2 Detailed Cost Matrix'!AA49,'2.2 Detailed Cost Matrix'!AA63,'2.2 Detailed Cost Matrix'!AA77,'2.2 Detailed Cost Matrix'!AA91,'2.2 Detailed Cost Matrix'!AA105,'2.2 Detailed Cost Matrix'!AA119,'2.2 Detailed Cost Matrix'!AA133,'2.2 Detailed Cost Matrix'!AA147,'2.2 Detailed Cost Matrix'!AA176,'2.2 Detailed Cost Matrix'!AA205)</f>
        <v>0</v>
      </c>
      <c r="W20" s="1291">
        <f>SUM('2.2 Detailed Cost Matrix'!AB21,'2.2 Detailed Cost Matrix'!AB35,'2.2 Detailed Cost Matrix'!AB49,'2.2 Detailed Cost Matrix'!AB63,'2.2 Detailed Cost Matrix'!AB77,'2.2 Detailed Cost Matrix'!AB91,'2.2 Detailed Cost Matrix'!AB105,'2.2 Detailed Cost Matrix'!AB119,'2.2 Detailed Cost Matrix'!AB133,'2.2 Detailed Cost Matrix'!AB147,'2.2 Detailed Cost Matrix'!AB176,'2.2 Detailed Cost Matrix'!AB205)</f>
        <v>0</v>
      </c>
      <c r="X20" s="1291">
        <f>SUM('2.2 Detailed Cost Matrix'!AC21,'2.2 Detailed Cost Matrix'!AC35,'2.2 Detailed Cost Matrix'!AC49,'2.2 Detailed Cost Matrix'!AC63,'2.2 Detailed Cost Matrix'!AC77,'2.2 Detailed Cost Matrix'!AC91,'2.2 Detailed Cost Matrix'!AC105,'2.2 Detailed Cost Matrix'!AC119,'2.2 Detailed Cost Matrix'!AC133,'2.2 Detailed Cost Matrix'!AC147,'2.2 Detailed Cost Matrix'!AC176,'2.2 Detailed Cost Matrix'!AC205)</f>
        <v>0</v>
      </c>
      <c r="Y20" s="1294">
        <f t="shared" si="1"/>
        <v>0</v>
      </c>
      <c r="Z20" s="1295">
        <f t="shared" si="2"/>
        <v>0</v>
      </c>
      <c r="AA20" s="1290">
        <f>SUM('2.2 Detailed Cost Matrix'!AF21,'2.2 Detailed Cost Matrix'!AF35,'2.2 Detailed Cost Matrix'!AF49,'2.2 Detailed Cost Matrix'!AF63,'2.2 Detailed Cost Matrix'!AF77,'2.2 Detailed Cost Matrix'!AF91,'2.2 Detailed Cost Matrix'!AF105,'2.2 Detailed Cost Matrix'!AF119,'2.2 Detailed Cost Matrix'!AF133,'2.2 Detailed Cost Matrix'!AF147,'2.2 Detailed Cost Matrix'!AF176,'2.2 Detailed Cost Matrix'!AF205)</f>
        <v>0</v>
      </c>
      <c r="AB20" s="1291">
        <f>SUM('2.2 Detailed Cost Matrix'!AG21,'2.2 Detailed Cost Matrix'!AG35,'2.2 Detailed Cost Matrix'!AG49,'2.2 Detailed Cost Matrix'!AG63,'2.2 Detailed Cost Matrix'!AG77,'2.2 Detailed Cost Matrix'!AG91,'2.2 Detailed Cost Matrix'!AG105,'2.2 Detailed Cost Matrix'!AG119,'2.2 Detailed Cost Matrix'!AG133,'2.2 Detailed Cost Matrix'!AG147,'2.2 Detailed Cost Matrix'!AG176,'2.2 Detailed Cost Matrix'!AG205)</f>
        <v>0</v>
      </c>
      <c r="AC20" s="1296">
        <f>SUM('2.2 Detailed Cost Matrix'!AH21,'2.2 Detailed Cost Matrix'!AH35,'2.2 Detailed Cost Matrix'!AH49,'2.2 Detailed Cost Matrix'!AH63,'2.2 Detailed Cost Matrix'!AH77,'2.2 Detailed Cost Matrix'!AH91,'2.2 Detailed Cost Matrix'!AH105,'2.2 Detailed Cost Matrix'!AH119,'2.2 Detailed Cost Matrix'!AH133,'2.2 Detailed Cost Matrix'!AH147,'2.2 Detailed Cost Matrix'!AH176,'2.2 Detailed Cost Matrix'!AH205)</f>
        <v>0</v>
      </c>
      <c r="AD20" s="1296">
        <f>SUM('2.2 Detailed Cost Matrix'!AI21,'2.2 Detailed Cost Matrix'!AI35,'2.2 Detailed Cost Matrix'!AI49,'2.2 Detailed Cost Matrix'!AI63,'2.2 Detailed Cost Matrix'!AI77,'2.2 Detailed Cost Matrix'!AI91,'2.2 Detailed Cost Matrix'!AI105,'2.2 Detailed Cost Matrix'!AI119,'2.2 Detailed Cost Matrix'!AI133,'2.2 Detailed Cost Matrix'!AI147,'2.2 Detailed Cost Matrix'!AI176,'2.2 Detailed Cost Matrix'!AI205)</f>
        <v>0</v>
      </c>
      <c r="AE20" s="1290">
        <f>SUM('2.2 Detailed Cost Matrix'!AJ21,'2.2 Detailed Cost Matrix'!AJ35,'2.2 Detailed Cost Matrix'!AJ49,'2.2 Detailed Cost Matrix'!AJ63,'2.2 Detailed Cost Matrix'!AJ77,'2.2 Detailed Cost Matrix'!AJ91,'2.2 Detailed Cost Matrix'!AJ105,'2.2 Detailed Cost Matrix'!AJ119,'2.2 Detailed Cost Matrix'!AJ133,'2.2 Detailed Cost Matrix'!AJ147,'2.2 Detailed Cost Matrix'!AJ176,'2.2 Detailed Cost Matrix'!AJ205)</f>
        <v>0</v>
      </c>
      <c r="AF20" s="1296">
        <f>SUM('2.2 Detailed Cost Matrix'!AK21,'2.2 Detailed Cost Matrix'!AK35,'2.2 Detailed Cost Matrix'!AK49,'2.2 Detailed Cost Matrix'!AK63,'2.2 Detailed Cost Matrix'!AK77,'2.2 Detailed Cost Matrix'!AK91,'2.2 Detailed Cost Matrix'!AK105,'2.2 Detailed Cost Matrix'!AK119,'2.2 Detailed Cost Matrix'!AK133,'2.2 Detailed Cost Matrix'!AK147,'2.2 Detailed Cost Matrix'!AK176,'2.2 Detailed Cost Matrix'!AK205)</f>
        <v>0</v>
      </c>
      <c r="AG20" s="1290">
        <f>SUM('2.2 Detailed Cost Matrix'!AL21,'2.2 Detailed Cost Matrix'!AL35,'2.2 Detailed Cost Matrix'!AL49,'2.2 Detailed Cost Matrix'!AL63,'2.2 Detailed Cost Matrix'!AL77,'2.2 Detailed Cost Matrix'!AL91,'2.2 Detailed Cost Matrix'!AL105,'2.2 Detailed Cost Matrix'!AL119,'2.2 Detailed Cost Matrix'!AL133,'2.2 Detailed Cost Matrix'!AL147,'2.2 Detailed Cost Matrix'!AL176,'2.2 Detailed Cost Matrix'!AL205)</f>
        <v>0</v>
      </c>
      <c r="AH20" s="1296">
        <f>SUM('2.2 Detailed Cost Matrix'!AM21,'2.2 Detailed Cost Matrix'!AM35,'2.2 Detailed Cost Matrix'!AM49,'2.2 Detailed Cost Matrix'!AM63,'2.2 Detailed Cost Matrix'!AM77,'2.2 Detailed Cost Matrix'!AM91,'2.2 Detailed Cost Matrix'!AM105,'2.2 Detailed Cost Matrix'!AM119,'2.2 Detailed Cost Matrix'!AM133,'2.2 Detailed Cost Matrix'!AM147,'2.2 Detailed Cost Matrix'!AM176,'2.2 Detailed Cost Matrix'!AM205)</f>
        <v>0</v>
      </c>
      <c r="AI20" s="1295">
        <f t="shared" si="3"/>
        <v>0</v>
      </c>
      <c r="AJ20" s="264"/>
    </row>
    <row r="21" spans="1:38" s="157" customFormat="1" ht="12.75">
      <c r="A21" s="1289" t="str">
        <f>'Names and date input'!$D$36</f>
        <v>RP9</v>
      </c>
      <c r="B21" s="145"/>
      <c r="C21" s="1290">
        <f>SUM('2.2 Detailed Cost Matrix'!H22,'2.2 Detailed Cost Matrix'!H36,'2.2 Detailed Cost Matrix'!H50,'2.2 Detailed Cost Matrix'!H64,'2.2 Detailed Cost Matrix'!H78,'2.2 Detailed Cost Matrix'!H92,'2.2 Detailed Cost Matrix'!H106,'2.2 Detailed Cost Matrix'!H120,'2.2 Detailed Cost Matrix'!H134,'2.2 Detailed Cost Matrix'!H148,'2.2 Detailed Cost Matrix'!H177,'2.2 Detailed Cost Matrix'!H206)</f>
        <v>0</v>
      </c>
      <c r="D21" s="1291">
        <f>SUM('2.2 Detailed Cost Matrix'!I22,'2.2 Detailed Cost Matrix'!I36,'2.2 Detailed Cost Matrix'!I50,'2.2 Detailed Cost Matrix'!I64,'2.2 Detailed Cost Matrix'!I78,'2.2 Detailed Cost Matrix'!I92,'2.2 Detailed Cost Matrix'!I106,'2.2 Detailed Cost Matrix'!I120,'2.2 Detailed Cost Matrix'!I134,'2.2 Detailed Cost Matrix'!I148,'2.2 Detailed Cost Matrix'!I177,'2.2 Detailed Cost Matrix'!I206)</f>
        <v>0</v>
      </c>
      <c r="E21" s="1291">
        <f>SUM('2.2 Detailed Cost Matrix'!J22,'2.2 Detailed Cost Matrix'!J36,'2.2 Detailed Cost Matrix'!J50,'2.2 Detailed Cost Matrix'!J64,'2.2 Detailed Cost Matrix'!J78,'2.2 Detailed Cost Matrix'!J92,'2.2 Detailed Cost Matrix'!J106,'2.2 Detailed Cost Matrix'!J120,'2.2 Detailed Cost Matrix'!J134,'2.2 Detailed Cost Matrix'!J148,'2.2 Detailed Cost Matrix'!J177,'2.2 Detailed Cost Matrix'!J206)</f>
        <v>0</v>
      </c>
      <c r="F21" s="1291">
        <f>SUM('2.2 Detailed Cost Matrix'!K22,'2.2 Detailed Cost Matrix'!K36,'2.2 Detailed Cost Matrix'!K50,'2.2 Detailed Cost Matrix'!K64,'2.2 Detailed Cost Matrix'!K78,'2.2 Detailed Cost Matrix'!K92,'2.2 Detailed Cost Matrix'!K106,'2.2 Detailed Cost Matrix'!K120,'2.2 Detailed Cost Matrix'!K134,'2.2 Detailed Cost Matrix'!K148,'2.2 Detailed Cost Matrix'!K177,'2.2 Detailed Cost Matrix'!K206)</f>
        <v>0</v>
      </c>
      <c r="G21" s="1291">
        <f>SUM('2.2 Detailed Cost Matrix'!L22,'2.2 Detailed Cost Matrix'!L36,'2.2 Detailed Cost Matrix'!L50,'2.2 Detailed Cost Matrix'!L64,'2.2 Detailed Cost Matrix'!L78,'2.2 Detailed Cost Matrix'!L92,'2.2 Detailed Cost Matrix'!L106,'2.2 Detailed Cost Matrix'!L120,'2.2 Detailed Cost Matrix'!L134,'2.2 Detailed Cost Matrix'!L148,'2.2 Detailed Cost Matrix'!L177,'2.2 Detailed Cost Matrix'!L206)</f>
        <v>0</v>
      </c>
      <c r="H21" s="1291">
        <f>SUM('2.2 Detailed Cost Matrix'!M22,'2.2 Detailed Cost Matrix'!M36,'2.2 Detailed Cost Matrix'!M50,'2.2 Detailed Cost Matrix'!M64,'2.2 Detailed Cost Matrix'!M78,'2.2 Detailed Cost Matrix'!M92,'2.2 Detailed Cost Matrix'!M106,'2.2 Detailed Cost Matrix'!M120,'2.2 Detailed Cost Matrix'!M134,'2.2 Detailed Cost Matrix'!M148,'2.2 Detailed Cost Matrix'!M177,'2.2 Detailed Cost Matrix'!M206)</f>
        <v>0</v>
      </c>
      <c r="I21" s="1292">
        <f t="shared" si="0"/>
        <v>0</v>
      </c>
      <c r="J21" s="1293">
        <f>SUM('2.2 Detailed Cost Matrix'!O22,'2.2 Detailed Cost Matrix'!O36,'2.2 Detailed Cost Matrix'!O50,'2.2 Detailed Cost Matrix'!O64,'2.2 Detailed Cost Matrix'!O78,'2.2 Detailed Cost Matrix'!O92,'2.2 Detailed Cost Matrix'!O106,'2.2 Detailed Cost Matrix'!O120,'2.2 Detailed Cost Matrix'!O134,'2.2 Detailed Cost Matrix'!O148,'2.2 Detailed Cost Matrix'!O177,'2.2 Detailed Cost Matrix'!O206)</f>
        <v>0</v>
      </c>
      <c r="K21" s="1291">
        <f>SUM('2.2 Detailed Cost Matrix'!P22,'2.2 Detailed Cost Matrix'!P36,'2.2 Detailed Cost Matrix'!P50,'2.2 Detailed Cost Matrix'!P64,'2.2 Detailed Cost Matrix'!P78,'2.2 Detailed Cost Matrix'!P92,'2.2 Detailed Cost Matrix'!P106,'2.2 Detailed Cost Matrix'!P120,'2.2 Detailed Cost Matrix'!P134,'2.2 Detailed Cost Matrix'!P148,'2.2 Detailed Cost Matrix'!P177,'2.2 Detailed Cost Matrix'!P206)</f>
        <v>0</v>
      </c>
      <c r="L21" s="1291">
        <f>SUM('2.2 Detailed Cost Matrix'!Q22,'2.2 Detailed Cost Matrix'!Q36,'2.2 Detailed Cost Matrix'!Q50,'2.2 Detailed Cost Matrix'!Q64,'2.2 Detailed Cost Matrix'!Q78,'2.2 Detailed Cost Matrix'!Q92,'2.2 Detailed Cost Matrix'!Q106,'2.2 Detailed Cost Matrix'!Q120,'2.2 Detailed Cost Matrix'!Q134,'2.2 Detailed Cost Matrix'!Q148,'2.2 Detailed Cost Matrix'!Q177,'2.2 Detailed Cost Matrix'!Q206)</f>
        <v>0</v>
      </c>
      <c r="M21" s="1291">
        <f>SUM('2.2 Detailed Cost Matrix'!R22,'2.2 Detailed Cost Matrix'!R36,'2.2 Detailed Cost Matrix'!R50,'2.2 Detailed Cost Matrix'!R64,'2.2 Detailed Cost Matrix'!R78,'2.2 Detailed Cost Matrix'!R92,'2.2 Detailed Cost Matrix'!R106,'2.2 Detailed Cost Matrix'!R120,'2.2 Detailed Cost Matrix'!R134,'2.2 Detailed Cost Matrix'!R148,'2.2 Detailed Cost Matrix'!R177,'2.2 Detailed Cost Matrix'!R206)</f>
        <v>0</v>
      </c>
      <c r="N21" s="1291">
        <f>SUM('2.2 Detailed Cost Matrix'!S22,'2.2 Detailed Cost Matrix'!S36,'2.2 Detailed Cost Matrix'!S50,'2.2 Detailed Cost Matrix'!S64,'2.2 Detailed Cost Matrix'!S78,'2.2 Detailed Cost Matrix'!S92,'2.2 Detailed Cost Matrix'!S106,'2.2 Detailed Cost Matrix'!S120,'2.2 Detailed Cost Matrix'!S134,'2.2 Detailed Cost Matrix'!S148,'2.2 Detailed Cost Matrix'!S177,'2.2 Detailed Cost Matrix'!S206)</f>
        <v>0</v>
      </c>
      <c r="O21" s="1291">
        <f>SUM('2.2 Detailed Cost Matrix'!T22,'2.2 Detailed Cost Matrix'!T36,'2.2 Detailed Cost Matrix'!T50,'2.2 Detailed Cost Matrix'!T64,'2.2 Detailed Cost Matrix'!T78,'2.2 Detailed Cost Matrix'!T92,'2.2 Detailed Cost Matrix'!T106,'2.2 Detailed Cost Matrix'!T120,'2.2 Detailed Cost Matrix'!T134,'2.2 Detailed Cost Matrix'!T148,'2.2 Detailed Cost Matrix'!T177,'2.2 Detailed Cost Matrix'!T206)</f>
        <v>0</v>
      </c>
      <c r="P21" s="1291">
        <f>SUM('2.2 Detailed Cost Matrix'!U22,'2.2 Detailed Cost Matrix'!U36,'2.2 Detailed Cost Matrix'!U50,'2.2 Detailed Cost Matrix'!U64,'2.2 Detailed Cost Matrix'!U78,'2.2 Detailed Cost Matrix'!U92,'2.2 Detailed Cost Matrix'!U106,'2.2 Detailed Cost Matrix'!U120,'2.2 Detailed Cost Matrix'!U134,'2.2 Detailed Cost Matrix'!U148,'2.2 Detailed Cost Matrix'!U177,'2.2 Detailed Cost Matrix'!U206)</f>
        <v>0</v>
      </c>
      <c r="Q21" s="1291">
        <f>SUM('2.2 Detailed Cost Matrix'!V22,'2.2 Detailed Cost Matrix'!V36,'2.2 Detailed Cost Matrix'!V50,'2.2 Detailed Cost Matrix'!V64,'2.2 Detailed Cost Matrix'!V78,'2.2 Detailed Cost Matrix'!V92,'2.2 Detailed Cost Matrix'!V106,'2.2 Detailed Cost Matrix'!V120,'2.2 Detailed Cost Matrix'!V134,'2.2 Detailed Cost Matrix'!V148,'2.2 Detailed Cost Matrix'!V177,'2.2 Detailed Cost Matrix'!V206)</f>
        <v>0</v>
      </c>
      <c r="R21" s="1291">
        <f>SUM('2.2 Detailed Cost Matrix'!W22,'2.2 Detailed Cost Matrix'!W36,'2.2 Detailed Cost Matrix'!W50,'2.2 Detailed Cost Matrix'!W64,'2.2 Detailed Cost Matrix'!W78,'2.2 Detailed Cost Matrix'!W92,'2.2 Detailed Cost Matrix'!W106,'2.2 Detailed Cost Matrix'!W120,'2.2 Detailed Cost Matrix'!W134,'2.2 Detailed Cost Matrix'!W148,'2.2 Detailed Cost Matrix'!W177,'2.2 Detailed Cost Matrix'!W206)</f>
        <v>0</v>
      </c>
      <c r="S21" s="1291">
        <f>SUM('2.2 Detailed Cost Matrix'!X22,'2.2 Detailed Cost Matrix'!X36,'2.2 Detailed Cost Matrix'!X50,'2.2 Detailed Cost Matrix'!X64,'2.2 Detailed Cost Matrix'!X78,'2.2 Detailed Cost Matrix'!X92,'2.2 Detailed Cost Matrix'!X106,'2.2 Detailed Cost Matrix'!X120,'2.2 Detailed Cost Matrix'!X134,'2.2 Detailed Cost Matrix'!X148,'2.2 Detailed Cost Matrix'!X177,'2.2 Detailed Cost Matrix'!X206)</f>
        <v>0</v>
      </c>
      <c r="T21" s="1291">
        <f>SUM('2.2 Detailed Cost Matrix'!Y22,'2.2 Detailed Cost Matrix'!Y36,'2.2 Detailed Cost Matrix'!Y50,'2.2 Detailed Cost Matrix'!Y64,'2.2 Detailed Cost Matrix'!Y78,'2.2 Detailed Cost Matrix'!Y92,'2.2 Detailed Cost Matrix'!Y106,'2.2 Detailed Cost Matrix'!Y120,'2.2 Detailed Cost Matrix'!Y134,'2.2 Detailed Cost Matrix'!Y148,'2.2 Detailed Cost Matrix'!Y177,'2.2 Detailed Cost Matrix'!Y206)</f>
        <v>0</v>
      </c>
      <c r="U21" s="1291">
        <f>SUM('2.2 Detailed Cost Matrix'!Z22,'2.2 Detailed Cost Matrix'!Z36,'2.2 Detailed Cost Matrix'!Z50,'2.2 Detailed Cost Matrix'!Z64,'2.2 Detailed Cost Matrix'!Z78,'2.2 Detailed Cost Matrix'!Z92,'2.2 Detailed Cost Matrix'!Z106,'2.2 Detailed Cost Matrix'!Z120,'2.2 Detailed Cost Matrix'!Z134,'2.2 Detailed Cost Matrix'!Z148,'2.2 Detailed Cost Matrix'!Z177,'2.2 Detailed Cost Matrix'!Z206)</f>
        <v>0</v>
      </c>
      <c r="V21" s="1291">
        <f>SUM('2.2 Detailed Cost Matrix'!AA22,'2.2 Detailed Cost Matrix'!AA36,'2.2 Detailed Cost Matrix'!AA50,'2.2 Detailed Cost Matrix'!AA64,'2.2 Detailed Cost Matrix'!AA78,'2.2 Detailed Cost Matrix'!AA92,'2.2 Detailed Cost Matrix'!AA106,'2.2 Detailed Cost Matrix'!AA120,'2.2 Detailed Cost Matrix'!AA134,'2.2 Detailed Cost Matrix'!AA148,'2.2 Detailed Cost Matrix'!AA177,'2.2 Detailed Cost Matrix'!AA206)</f>
        <v>0</v>
      </c>
      <c r="W21" s="1291">
        <f>SUM('2.2 Detailed Cost Matrix'!AB22,'2.2 Detailed Cost Matrix'!AB36,'2.2 Detailed Cost Matrix'!AB50,'2.2 Detailed Cost Matrix'!AB64,'2.2 Detailed Cost Matrix'!AB78,'2.2 Detailed Cost Matrix'!AB92,'2.2 Detailed Cost Matrix'!AB106,'2.2 Detailed Cost Matrix'!AB120,'2.2 Detailed Cost Matrix'!AB134,'2.2 Detailed Cost Matrix'!AB148,'2.2 Detailed Cost Matrix'!AB177,'2.2 Detailed Cost Matrix'!AB206)</f>
        <v>0</v>
      </c>
      <c r="X21" s="1291">
        <f>SUM('2.2 Detailed Cost Matrix'!AC22,'2.2 Detailed Cost Matrix'!AC36,'2.2 Detailed Cost Matrix'!AC50,'2.2 Detailed Cost Matrix'!AC64,'2.2 Detailed Cost Matrix'!AC78,'2.2 Detailed Cost Matrix'!AC92,'2.2 Detailed Cost Matrix'!AC106,'2.2 Detailed Cost Matrix'!AC120,'2.2 Detailed Cost Matrix'!AC134,'2.2 Detailed Cost Matrix'!AC148,'2.2 Detailed Cost Matrix'!AC177,'2.2 Detailed Cost Matrix'!AC206)</f>
        <v>0</v>
      </c>
      <c r="Y21" s="1294">
        <f t="shared" si="1"/>
        <v>0</v>
      </c>
      <c r="Z21" s="1295">
        <f t="shared" si="2"/>
        <v>0</v>
      </c>
      <c r="AA21" s="1290">
        <f>SUM('2.2 Detailed Cost Matrix'!AF22,'2.2 Detailed Cost Matrix'!AF36,'2.2 Detailed Cost Matrix'!AF50,'2.2 Detailed Cost Matrix'!AF64,'2.2 Detailed Cost Matrix'!AF78,'2.2 Detailed Cost Matrix'!AF92,'2.2 Detailed Cost Matrix'!AF106,'2.2 Detailed Cost Matrix'!AF120,'2.2 Detailed Cost Matrix'!AF134,'2.2 Detailed Cost Matrix'!AF148,'2.2 Detailed Cost Matrix'!AF177,'2.2 Detailed Cost Matrix'!AF206)</f>
        <v>0</v>
      </c>
      <c r="AB21" s="1291">
        <f>SUM('2.2 Detailed Cost Matrix'!AG22,'2.2 Detailed Cost Matrix'!AG36,'2.2 Detailed Cost Matrix'!AG50,'2.2 Detailed Cost Matrix'!AG64,'2.2 Detailed Cost Matrix'!AG78,'2.2 Detailed Cost Matrix'!AG92,'2.2 Detailed Cost Matrix'!AG106,'2.2 Detailed Cost Matrix'!AG120,'2.2 Detailed Cost Matrix'!AG134,'2.2 Detailed Cost Matrix'!AG148,'2.2 Detailed Cost Matrix'!AG177,'2.2 Detailed Cost Matrix'!AG206)</f>
        <v>0</v>
      </c>
      <c r="AC21" s="1296">
        <f>SUM('2.2 Detailed Cost Matrix'!AH22,'2.2 Detailed Cost Matrix'!AH36,'2.2 Detailed Cost Matrix'!AH50,'2.2 Detailed Cost Matrix'!AH64,'2.2 Detailed Cost Matrix'!AH78,'2.2 Detailed Cost Matrix'!AH92,'2.2 Detailed Cost Matrix'!AH106,'2.2 Detailed Cost Matrix'!AH120,'2.2 Detailed Cost Matrix'!AH134,'2.2 Detailed Cost Matrix'!AH148,'2.2 Detailed Cost Matrix'!AH177,'2.2 Detailed Cost Matrix'!AH206)</f>
        <v>0</v>
      </c>
      <c r="AD21" s="1296">
        <f>SUM('2.2 Detailed Cost Matrix'!AI22,'2.2 Detailed Cost Matrix'!AI36,'2.2 Detailed Cost Matrix'!AI50,'2.2 Detailed Cost Matrix'!AI64,'2.2 Detailed Cost Matrix'!AI78,'2.2 Detailed Cost Matrix'!AI92,'2.2 Detailed Cost Matrix'!AI106,'2.2 Detailed Cost Matrix'!AI120,'2.2 Detailed Cost Matrix'!AI134,'2.2 Detailed Cost Matrix'!AI148,'2.2 Detailed Cost Matrix'!AI177,'2.2 Detailed Cost Matrix'!AI206)</f>
        <v>0</v>
      </c>
      <c r="AE21" s="1290">
        <f>SUM('2.2 Detailed Cost Matrix'!AJ22,'2.2 Detailed Cost Matrix'!AJ36,'2.2 Detailed Cost Matrix'!AJ50,'2.2 Detailed Cost Matrix'!AJ64,'2.2 Detailed Cost Matrix'!AJ78,'2.2 Detailed Cost Matrix'!AJ92,'2.2 Detailed Cost Matrix'!AJ106,'2.2 Detailed Cost Matrix'!AJ120,'2.2 Detailed Cost Matrix'!AJ134,'2.2 Detailed Cost Matrix'!AJ148,'2.2 Detailed Cost Matrix'!AJ177,'2.2 Detailed Cost Matrix'!AJ206)</f>
        <v>0</v>
      </c>
      <c r="AF21" s="1296">
        <f>SUM('2.2 Detailed Cost Matrix'!AK22,'2.2 Detailed Cost Matrix'!AK36,'2.2 Detailed Cost Matrix'!AK50,'2.2 Detailed Cost Matrix'!AK64,'2.2 Detailed Cost Matrix'!AK78,'2.2 Detailed Cost Matrix'!AK92,'2.2 Detailed Cost Matrix'!AK106,'2.2 Detailed Cost Matrix'!AK120,'2.2 Detailed Cost Matrix'!AK134,'2.2 Detailed Cost Matrix'!AK148,'2.2 Detailed Cost Matrix'!AK177,'2.2 Detailed Cost Matrix'!AK206)</f>
        <v>0</v>
      </c>
      <c r="AG21" s="1290">
        <f>SUM('2.2 Detailed Cost Matrix'!AL22,'2.2 Detailed Cost Matrix'!AL36,'2.2 Detailed Cost Matrix'!AL50,'2.2 Detailed Cost Matrix'!AL64,'2.2 Detailed Cost Matrix'!AL78,'2.2 Detailed Cost Matrix'!AL92,'2.2 Detailed Cost Matrix'!AL106,'2.2 Detailed Cost Matrix'!AL120,'2.2 Detailed Cost Matrix'!AL134,'2.2 Detailed Cost Matrix'!AL148,'2.2 Detailed Cost Matrix'!AL177,'2.2 Detailed Cost Matrix'!AL206)</f>
        <v>0</v>
      </c>
      <c r="AH21" s="1296">
        <f>SUM('2.2 Detailed Cost Matrix'!AM22,'2.2 Detailed Cost Matrix'!AM36,'2.2 Detailed Cost Matrix'!AM50,'2.2 Detailed Cost Matrix'!AM64,'2.2 Detailed Cost Matrix'!AM78,'2.2 Detailed Cost Matrix'!AM92,'2.2 Detailed Cost Matrix'!AM106,'2.2 Detailed Cost Matrix'!AM120,'2.2 Detailed Cost Matrix'!AM134,'2.2 Detailed Cost Matrix'!AM148,'2.2 Detailed Cost Matrix'!AM177,'2.2 Detailed Cost Matrix'!AM206)</f>
        <v>0</v>
      </c>
      <c r="AI21" s="1295">
        <f t="shared" si="3"/>
        <v>0</v>
      </c>
      <c r="AJ21" s="264"/>
    </row>
    <row r="22" spans="1:38" s="157" customFormat="1" ht="13.5" thickBot="1">
      <c r="A22" s="1297" t="str">
        <f>'Names and date input'!$D$37</f>
        <v>RP10</v>
      </c>
      <c r="B22" s="1090"/>
      <c r="C22" s="1298">
        <f>SUM('2.2 Detailed Cost Matrix'!H23,'2.2 Detailed Cost Matrix'!H37,'2.2 Detailed Cost Matrix'!H51,'2.2 Detailed Cost Matrix'!H65,'2.2 Detailed Cost Matrix'!H79,'2.2 Detailed Cost Matrix'!H93,'2.2 Detailed Cost Matrix'!H107,'2.2 Detailed Cost Matrix'!H121,'2.2 Detailed Cost Matrix'!H135,'2.2 Detailed Cost Matrix'!H149,'2.2 Detailed Cost Matrix'!H178,'2.2 Detailed Cost Matrix'!H207)</f>
        <v>0</v>
      </c>
      <c r="D22" s="1299">
        <f>SUM('2.2 Detailed Cost Matrix'!I23,'2.2 Detailed Cost Matrix'!I37,'2.2 Detailed Cost Matrix'!I51,'2.2 Detailed Cost Matrix'!I65,'2.2 Detailed Cost Matrix'!I79,'2.2 Detailed Cost Matrix'!I93,'2.2 Detailed Cost Matrix'!I107,'2.2 Detailed Cost Matrix'!I121,'2.2 Detailed Cost Matrix'!I135,'2.2 Detailed Cost Matrix'!I149,'2.2 Detailed Cost Matrix'!I178,'2.2 Detailed Cost Matrix'!I207)</f>
        <v>0</v>
      </c>
      <c r="E22" s="1299">
        <f>SUM('2.2 Detailed Cost Matrix'!J23,'2.2 Detailed Cost Matrix'!J37,'2.2 Detailed Cost Matrix'!J51,'2.2 Detailed Cost Matrix'!J65,'2.2 Detailed Cost Matrix'!J79,'2.2 Detailed Cost Matrix'!J93,'2.2 Detailed Cost Matrix'!J107,'2.2 Detailed Cost Matrix'!J121,'2.2 Detailed Cost Matrix'!J135,'2.2 Detailed Cost Matrix'!J149,'2.2 Detailed Cost Matrix'!J178,'2.2 Detailed Cost Matrix'!J207)</f>
        <v>0</v>
      </c>
      <c r="F22" s="1299">
        <f>SUM('2.2 Detailed Cost Matrix'!K23,'2.2 Detailed Cost Matrix'!K37,'2.2 Detailed Cost Matrix'!K51,'2.2 Detailed Cost Matrix'!K65,'2.2 Detailed Cost Matrix'!K79,'2.2 Detailed Cost Matrix'!K93,'2.2 Detailed Cost Matrix'!K107,'2.2 Detailed Cost Matrix'!K121,'2.2 Detailed Cost Matrix'!K135,'2.2 Detailed Cost Matrix'!K149,'2.2 Detailed Cost Matrix'!K178,'2.2 Detailed Cost Matrix'!K207)</f>
        <v>0</v>
      </c>
      <c r="G22" s="1299">
        <f>SUM('2.2 Detailed Cost Matrix'!L23,'2.2 Detailed Cost Matrix'!L37,'2.2 Detailed Cost Matrix'!L51,'2.2 Detailed Cost Matrix'!L65,'2.2 Detailed Cost Matrix'!L79,'2.2 Detailed Cost Matrix'!L93,'2.2 Detailed Cost Matrix'!L107,'2.2 Detailed Cost Matrix'!L121,'2.2 Detailed Cost Matrix'!L135,'2.2 Detailed Cost Matrix'!L149,'2.2 Detailed Cost Matrix'!L178,'2.2 Detailed Cost Matrix'!L207)</f>
        <v>0</v>
      </c>
      <c r="H22" s="1299">
        <f>SUM('2.2 Detailed Cost Matrix'!M23,'2.2 Detailed Cost Matrix'!M37,'2.2 Detailed Cost Matrix'!M51,'2.2 Detailed Cost Matrix'!M65,'2.2 Detailed Cost Matrix'!M79,'2.2 Detailed Cost Matrix'!M93,'2.2 Detailed Cost Matrix'!M107,'2.2 Detailed Cost Matrix'!M121,'2.2 Detailed Cost Matrix'!M135,'2.2 Detailed Cost Matrix'!M149,'2.2 Detailed Cost Matrix'!M178,'2.2 Detailed Cost Matrix'!M207)</f>
        <v>0</v>
      </c>
      <c r="I22" s="1300">
        <f t="shared" si="0"/>
        <v>0</v>
      </c>
      <c r="J22" s="1301">
        <f>SUM('2.2 Detailed Cost Matrix'!O23,'2.2 Detailed Cost Matrix'!O37,'2.2 Detailed Cost Matrix'!O51,'2.2 Detailed Cost Matrix'!O65,'2.2 Detailed Cost Matrix'!O79,'2.2 Detailed Cost Matrix'!O93,'2.2 Detailed Cost Matrix'!O107,'2.2 Detailed Cost Matrix'!O121,'2.2 Detailed Cost Matrix'!O135,'2.2 Detailed Cost Matrix'!O149,'2.2 Detailed Cost Matrix'!O178,'2.2 Detailed Cost Matrix'!O207)</f>
        <v>0</v>
      </c>
      <c r="K22" s="1299">
        <f>SUM('2.2 Detailed Cost Matrix'!P23,'2.2 Detailed Cost Matrix'!P37,'2.2 Detailed Cost Matrix'!P51,'2.2 Detailed Cost Matrix'!P65,'2.2 Detailed Cost Matrix'!P79,'2.2 Detailed Cost Matrix'!P93,'2.2 Detailed Cost Matrix'!P107,'2.2 Detailed Cost Matrix'!P121,'2.2 Detailed Cost Matrix'!P135,'2.2 Detailed Cost Matrix'!P149,'2.2 Detailed Cost Matrix'!P178,'2.2 Detailed Cost Matrix'!P207)</f>
        <v>0</v>
      </c>
      <c r="L22" s="1299">
        <f>SUM('2.2 Detailed Cost Matrix'!Q23,'2.2 Detailed Cost Matrix'!Q37,'2.2 Detailed Cost Matrix'!Q51,'2.2 Detailed Cost Matrix'!Q65,'2.2 Detailed Cost Matrix'!Q79,'2.2 Detailed Cost Matrix'!Q93,'2.2 Detailed Cost Matrix'!Q107,'2.2 Detailed Cost Matrix'!Q121,'2.2 Detailed Cost Matrix'!Q135,'2.2 Detailed Cost Matrix'!Q149,'2.2 Detailed Cost Matrix'!Q178,'2.2 Detailed Cost Matrix'!Q207)</f>
        <v>0</v>
      </c>
      <c r="M22" s="1299">
        <f>SUM('2.2 Detailed Cost Matrix'!R23,'2.2 Detailed Cost Matrix'!R37,'2.2 Detailed Cost Matrix'!R51,'2.2 Detailed Cost Matrix'!R65,'2.2 Detailed Cost Matrix'!R79,'2.2 Detailed Cost Matrix'!R93,'2.2 Detailed Cost Matrix'!R107,'2.2 Detailed Cost Matrix'!R121,'2.2 Detailed Cost Matrix'!R135,'2.2 Detailed Cost Matrix'!R149,'2.2 Detailed Cost Matrix'!R178,'2.2 Detailed Cost Matrix'!R207)</f>
        <v>0</v>
      </c>
      <c r="N22" s="1299">
        <f>SUM('2.2 Detailed Cost Matrix'!S23,'2.2 Detailed Cost Matrix'!S37,'2.2 Detailed Cost Matrix'!S51,'2.2 Detailed Cost Matrix'!S65,'2.2 Detailed Cost Matrix'!S79,'2.2 Detailed Cost Matrix'!S93,'2.2 Detailed Cost Matrix'!S107,'2.2 Detailed Cost Matrix'!S121,'2.2 Detailed Cost Matrix'!S135,'2.2 Detailed Cost Matrix'!S149,'2.2 Detailed Cost Matrix'!S178,'2.2 Detailed Cost Matrix'!S207)</f>
        <v>0</v>
      </c>
      <c r="O22" s="1299">
        <f>SUM('2.2 Detailed Cost Matrix'!T23,'2.2 Detailed Cost Matrix'!T37,'2.2 Detailed Cost Matrix'!T51,'2.2 Detailed Cost Matrix'!T65,'2.2 Detailed Cost Matrix'!T79,'2.2 Detailed Cost Matrix'!T93,'2.2 Detailed Cost Matrix'!T107,'2.2 Detailed Cost Matrix'!T121,'2.2 Detailed Cost Matrix'!T135,'2.2 Detailed Cost Matrix'!T149,'2.2 Detailed Cost Matrix'!T178,'2.2 Detailed Cost Matrix'!T207)</f>
        <v>0</v>
      </c>
      <c r="P22" s="1299">
        <f>SUM('2.2 Detailed Cost Matrix'!U23,'2.2 Detailed Cost Matrix'!U37,'2.2 Detailed Cost Matrix'!U51,'2.2 Detailed Cost Matrix'!U65,'2.2 Detailed Cost Matrix'!U79,'2.2 Detailed Cost Matrix'!U93,'2.2 Detailed Cost Matrix'!U107,'2.2 Detailed Cost Matrix'!U121,'2.2 Detailed Cost Matrix'!U135,'2.2 Detailed Cost Matrix'!U149,'2.2 Detailed Cost Matrix'!U178,'2.2 Detailed Cost Matrix'!U207)</f>
        <v>0</v>
      </c>
      <c r="Q22" s="1299">
        <f>SUM('2.2 Detailed Cost Matrix'!V23,'2.2 Detailed Cost Matrix'!V37,'2.2 Detailed Cost Matrix'!V51,'2.2 Detailed Cost Matrix'!V65,'2.2 Detailed Cost Matrix'!V79,'2.2 Detailed Cost Matrix'!V93,'2.2 Detailed Cost Matrix'!V107,'2.2 Detailed Cost Matrix'!V121,'2.2 Detailed Cost Matrix'!V135,'2.2 Detailed Cost Matrix'!V149,'2.2 Detailed Cost Matrix'!V178,'2.2 Detailed Cost Matrix'!V207)</f>
        <v>0</v>
      </c>
      <c r="R22" s="1299">
        <f>SUM('2.2 Detailed Cost Matrix'!W23,'2.2 Detailed Cost Matrix'!W37,'2.2 Detailed Cost Matrix'!W51,'2.2 Detailed Cost Matrix'!W65,'2.2 Detailed Cost Matrix'!W79,'2.2 Detailed Cost Matrix'!W93,'2.2 Detailed Cost Matrix'!W107,'2.2 Detailed Cost Matrix'!W121,'2.2 Detailed Cost Matrix'!W135,'2.2 Detailed Cost Matrix'!W149,'2.2 Detailed Cost Matrix'!W178,'2.2 Detailed Cost Matrix'!W207)</f>
        <v>0</v>
      </c>
      <c r="S22" s="1299">
        <f>SUM('2.2 Detailed Cost Matrix'!X23,'2.2 Detailed Cost Matrix'!X37,'2.2 Detailed Cost Matrix'!X51,'2.2 Detailed Cost Matrix'!X65,'2.2 Detailed Cost Matrix'!X79,'2.2 Detailed Cost Matrix'!X93,'2.2 Detailed Cost Matrix'!X107,'2.2 Detailed Cost Matrix'!X121,'2.2 Detailed Cost Matrix'!X135,'2.2 Detailed Cost Matrix'!X149,'2.2 Detailed Cost Matrix'!X178,'2.2 Detailed Cost Matrix'!X207)</f>
        <v>0</v>
      </c>
      <c r="T22" s="1299">
        <f>SUM('2.2 Detailed Cost Matrix'!Y23,'2.2 Detailed Cost Matrix'!Y37,'2.2 Detailed Cost Matrix'!Y51,'2.2 Detailed Cost Matrix'!Y65,'2.2 Detailed Cost Matrix'!Y79,'2.2 Detailed Cost Matrix'!Y93,'2.2 Detailed Cost Matrix'!Y107,'2.2 Detailed Cost Matrix'!Y121,'2.2 Detailed Cost Matrix'!Y135,'2.2 Detailed Cost Matrix'!Y149,'2.2 Detailed Cost Matrix'!Y178,'2.2 Detailed Cost Matrix'!Y207)</f>
        <v>0</v>
      </c>
      <c r="U22" s="1299">
        <f>SUM('2.2 Detailed Cost Matrix'!Z23,'2.2 Detailed Cost Matrix'!Z37,'2.2 Detailed Cost Matrix'!Z51,'2.2 Detailed Cost Matrix'!Z65,'2.2 Detailed Cost Matrix'!Z79,'2.2 Detailed Cost Matrix'!Z93,'2.2 Detailed Cost Matrix'!Z107,'2.2 Detailed Cost Matrix'!Z121,'2.2 Detailed Cost Matrix'!Z135,'2.2 Detailed Cost Matrix'!Z149,'2.2 Detailed Cost Matrix'!Z178,'2.2 Detailed Cost Matrix'!Z207)</f>
        <v>0</v>
      </c>
      <c r="V22" s="1299">
        <f>SUM('2.2 Detailed Cost Matrix'!AA23,'2.2 Detailed Cost Matrix'!AA37,'2.2 Detailed Cost Matrix'!AA51,'2.2 Detailed Cost Matrix'!AA65,'2.2 Detailed Cost Matrix'!AA79,'2.2 Detailed Cost Matrix'!AA93,'2.2 Detailed Cost Matrix'!AA107,'2.2 Detailed Cost Matrix'!AA121,'2.2 Detailed Cost Matrix'!AA135,'2.2 Detailed Cost Matrix'!AA149,'2.2 Detailed Cost Matrix'!AA178,'2.2 Detailed Cost Matrix'!AA207)</f>
        <v>0</v>
      </c>
      <c r="W22" s="1299">
        <f>SUM('2.2 Detailed Cost Matrix'!AB23,'2.2 Detailed Cost Matrix'!AB37,'2.2 Detailed Cost Matrix'!AB51,'2.2 Detailed Cost Matrix'!AB65,'2.2 Detailed Cost Matrix'!AB79,'2.2 Detailed Cost Matrix'!AB93,'2.2 Detailed Cost Matrix'!AB107,'2.2 Detailed Cost Matrix'!AB121,'2.2 Detailed Cost Matrix'!AB135,'2.2 Detailed Cost Matrix'!AB149,'2.2 Detailed Cost Matrix'!AB178,'2.2 Detailed Cost Matrix'!AB207)</f>
        <v>0</v>
      </c>
      <c r="X22" s="1299">
        <f>SUM('2.2 Detailed Cost Matrix'!AC23,'2.2 Detailed Cost Matrix'!AC37,'2.2 Detailed Cost Matrix'!AC51,'2.2 Detailed Cost Matrix'!AC65,'2.2 Detailed Cost Matrix'!AC79,'2.2 Detailed Cost Matrix'!AC93,'2.2 Detailed Cost Matrix'!AC107,'2.2 Detailed Cost Matrix'!AC121,'2.2 Detailed Cost Matrix'!AC135,'2.2 Detailed Cost Matrix'!AC149,'2.2 Detailed Cost Matrix'!AC178,'2.2 Detailed Cost Matrix'!AC207)</f>
        <v>0</v>
      </c>
      <c r="Y22" s="1302">
        <f t="shared" si="1"/>
        <v>0</v>
      </c>
      <c r="Z22" s="1303">
        <f t="shared" si="2"/>
        <v>0</v>
      </c>
      <c r="AA22" s="1298">
        <f>SUM('2.2 Detailed Cost Matrix'!AF23,'2.2 Detailed Cost Matrix'!AF37,'2.2 Detailed Cost Matrix'!AF51,'2.2 Detailed Cost Matrix'!AF65,'2.2 Detailed Cost Matrix'!AF79,'2.2 Detailed Cost Matrix'!AF93,'2.2 Detailed Cost Matrix'!AF107,'2.2 Detailed Cost Matrix'!AF121,'2.2 Detailed Cost Matrix'!AF135,'2.2 Detailed Cost Matrix'!AF149,'2.2 Detailed Cost Matrix'!AF178,'2.2 Detailed Cost Matrix'!AF207)</f>
        <v>0</v>
      </c>
      <c r="AB22" s="1299">
        <f>SUM('2.2 Detailed Cost Matrix'!AG23,'2.2 Detailed Cost Matrix'!AG37,'2.2 Detailed Cost Matrix'!AG51,'2.2 Detailed Cost Matrix'!AG65,'2.2 Detailed Cost Matrix'!AG79,'2.2 Detailed Cost Matrix'!AG93,'2.2 Detailed Cost Matrix'!AG107,'2.2 Detailed Cost Matrix'!AG121,'2.2 Detailed Cost Matrix'!AG135,'2.2 Detailed Cost Matrix'!AG149,'2.2 Detailed Cost Matrix'!AG178,'2.2 Detailed Cost Matrix'!AG207)</f>
        <v>0</v>
      </c>
      <c r="AC22" s="1304">
        <f>SUM('2.2 Detailed Cost Matrix'!AH23,'2.2 Detailed Cost Matrix'!AH37,'2.2 Detailed Cost Matrix'!AH51,'2.2 Detailed Cost Matrix'!AH65,'2.2 Detailed Cost Matrix'!AH79,'2.2 Detailed Cost Matrix'!AH93,'2.2 Detailed Cost Matrix'!AH107,'2.2 Detailed Cost Matrix'!AH121,'2.2 Detailed Cost Matrix'!AH135,'2.2 Detailed Cost Matrix'!AH149,'2.2 Detailed Cost Matrix'!AH178,'2.2 Detailed Cost Matrix'!AH207)</f>
        <v>0</v>
      </c>
      <c r="AD22" s="1304">
        <f>SUM('2.2 Detailed Cost Matrix'!AI23,'2.2 Detailed Cost Matrix'!AI37,'2.2 Detailed Cost Matrix'!AI51,'2.2 Detailed Cost Matrix'!AI65,'2.2 Detailed Cost Matrix'!AI79,'2.2 Detailed Cost Matrix'!AI93,'2.2 Detailed Cost Matrix'!AI107,'2.2 Detailed Cost Matrix'!AI121,'2.2 Detailed Cost Matrix'!AI135,'2.2 Detailed Cost Matrix'!AI149,'2.2 Detailed Cost Matrix'!AI178,'2.2 Detailed Cost Matrix'!AI207)</f>
        <v>0</v>
      </c>
      <c r="AE22" s="1298">
        <f>SUM('2.2 Detailed Cost Matrix'!AJ23,'2.2 Detailed Cost Matrix'!AJ37,'2.2 Detailed Cost Matrix'!AJ51,'2.2 Detailed Cost Matrix'!AJ65,'2.2 Detailed Cost Matrix'!AJ79,'2.2 Detailed Cost Matrix'!AJ93,'2.2 Detailed Cost Matrix'!AJ107,'2.2 Detailed Cost Matrix'!AJ121,'2.2 Detailed Cost Matrix'!AJ135,'2.2 Detailed Cost Matrix'!AJ149,'2.2 Detailed Cost Matrix'!AJ178,'2.2 Detailed Cost Matrix'!AJ207)</f>
        <v>0</v>
      </c>
      <c r="AF22" s="1304">
        <f>SUM('2.2 Detailed Cost Matrix'!AK23,'2.2 Detailed Cost Matrix'!AK37,'2.2 Detailed Cost Matrix'!AK51,'2.2 Detailed Cost Matrix'!AK65,'2.2 Detailed Cost Matrix'!AK79,'2.2 Detailed Cost Matrix'!AK93,'2.2 Detailed Cost Matrix'!AK107,'2.2 Detailed Cost Matrix'!AK121,'2.2 Detailed Cost Matrix'!AK135,'2.2 Detailed Cost Matrix'!AK149,'2.2 Detailed Cost Matrix'!AK178,'2.2 Detailed Cost Matrix'!AK207)</f>
        <v>0</v>
      </c>
      <c r="AG22" s="1298">
        <f>SUM('2.2 Detailed Cost Matrix'!AL23,'2.2 Detailed Cost Matrix'!AL37,'2.2 Detailed Cost Matrix'!AL51,'2.2 Detailed Cost Matrix'!AL65,'2.2 Detailed Cost Matrix'!AL79,'2.2 Detailed Cost Matrix'!AL93,'2.2 Detailed Cost Matrix'!AL107,'2.2 Detailed Cost Matrix'!AL121,'2.2 Detailed Cost Matrix'!AL135,'2.2 Detailed Cost Matrix'!AL149,'2.2 Detailed Cost Matrix'!AL178,'2.2 Detailed Cost Matrix'!AL207)</f>
        <v>0</v>
      </c>
      <c r="AH22" s="1304">
        <f>SUM('2.2 Detailed Cost Matrix'!AM23,'2.2 Detailed Cost Matrix'!AM37,'2.2 Detailed Cost Matrix'!AM51,'2.2 Detailed Cost Matrix'!AM65,'2.2 Detailed Cost Matrix'!AM79,'2.2 Detailed Cost Matrix'!AM93,'2.2 Detailed Cost Matrix'!AM107,'2.2 Detailed Cost Matrix'!AM121,'2.2 Detailed Cost Matrix'!AM135,'2.2 Detailed Cost Matrix'!AM149,'2.2 Detailed Cost Matrix'!AM178,'2.2 Detailed Cost Matrix'!AM207)</f>
        <v>0</v>
      </c>
      <c r="AI22" s="1303">
        <f t="shared" si="3"/>
        <v>0</v>
      </c>
      <c r="AJ22" s="264"/>
    </row>
    <row r="23" spans="1:38" s="148" customFormat="1" ht="13.5" thickBot="1">
      <c r="A23" s="174"/>
      <c r="B23" s="137"/>
      <c r="C23" s="137"/>
      <c r="D23" s="137"/>
      <c r="E23" s="137"/>
      <c r="F23" s="137"/>
      <c r="G23" s="137"/>
      <c r="H23" s="137"/>
      <c r="I23" s="137">
        <f t="shared" si="0"/>
        <v>0</v>
      </c>
      <c r="J23" s="140"/>
      <c r="K23" s="140"/>
      <c r="L23" s="140"/>
      <c r="M23" s="137"/>
      <c r="N23" s="137"/>
      <c r="O23" s="137"/>
      <c r="P23" s="137"/>
      <c r="Q23" s="137"/>
      <c r="R23" s="137"/>
      <c r="S23" s="137"/>
      <c r="T23" s="137"/>
      <c r="U23" s="137"/>
      <c r="V23" s="137"/>
      <c r="W23" s="137"/>
      <c r="X23" s="137"/>
      <c r="Y23" s="137">
        <f t="shared" si="1"/>
        <v>0</v>
      </c>
      <c r="Z23" s="137">
        <f t="shared" si="2"/>
        <v>0</v>
      </c>
      <c r="AA23" s="137"/>
      <c r="AB23" s="137"/>
      <c r="AC23" s="137"/>
      <c r="AD23" s="137"/>
      <c r="AE23" s="137"/>
      <c r="AF23" s="137"/>
      <c r="AG23" s="137"/>
      <c r="AH23" s="145"/>
      <c r="AI23" s="576"/>
    </row>
    <row r="24" spans="1:38" s="148" customFormat="1" ht="16.5" thickBot="1">
      <c r="A24" s="2060" t="s">
        <v>1139</v>
      </c>
      <c r="B24" s="494"/>
      <c r="C24" s="971"/>
      <c r="D24" s="971"/>
      <c r="E24" s="971"/>
      <c r="F24" s="971"/>
      <c r="G24" s="971"/>
      <c r="H24" s="971"/>
      <c r="I24" s="494"/>
      <c r="J24" s="971"/>
      <c r="K24" s="971"/>
      <c r="L24" s="971"/>
      <c r="M24" s="971"/>
      <c r="N24" s="971"/>
      <c r="O24" s="971"/>
      <c r="P24" s="971"/>
      <c r="Q24" s="971"/>
      <c r="R24" s="971"/>
      <c r="S24" s="971"/>
      <c r="T24" s="971"/>
      <c r="U24" s="971"/>
      <c r="V24" s="971"/>
      <c r="W24" s="971"/>
      <c r="X24" s="971"/>
      <c r="Y24" s="494"/>
      <c r="Z24" s="494"/>
      <c r="AA24" s="971"/>
      <c r="AB24" s="971"/>
      <c r="AC24" s="971"/>
      <c r="AD24" s="971"/>
      <c r="AE24" s="971"/>
      <c r="AF24" s="971"/>
      <c r="AG24" s="971"/>
      <c r="AH24" s="971"/>
      <c r="AI24" s="1281"/>
      <c r="AK24" s="130"/>
      <c r="AL24" s="2023"/>
    </row>
    <row r="25" spans="1:38" s="157" customFormat="1" ht="12.75">
      <c r="A25" s="1280" t="str">
        <f>'Names and date input'!$D$28</f>
        <v>RP1</v>
      </c>
      <c r="B25" s="969"/>
      <c r="C25" s="1974">
        <f>IF('2.2 Detailed Cost Matrix'!H126=0,0,ROUND(+'2.2 Detailed Cost Matrix'!H126/C13,1))</f>
        <v>0</v>
      </c>
      <c r="D25" s="1975">
        <f>IF('2.2 Detailed Cost Matrix'!I126=0,0,ROUND(+'2.2 Detailed Cost Matrix'!I126/D13,1))</f>
        <v>0</v>
      </c>
      <c r="E25" s="1975">
        <f>IF('2.2 Detailed Cost Matrix'!J126=0,0,ROUND(+'2.2 Detailed Cost Matrix'!J126/E13,1))</f>
        <v>0</v>
      </c>
      <c r="F25" s="1975">
        <f>IF('2.2 Detailed Cost Matrix'!K126=0,0,ROUND(+'2.2 Detailed Cost Matrix'!K126/F13,1))</f>
        <v>0</v>
      </c>
      <c r="G25" s="1975">
        <f>IF('2.2 Detailed Cost Matrix'!L126=0,0,ROUND(+'2.2 Detailed Cost Matrix'!L126/G13,1))</f>
        <v>0</v>
      </c>
      <c r="H25" s="1975">
        <f>IF('2.2 Detailed Cost Matrix'!M126=0,0,ROUND(+'2.2 Detailed Cost Matrix'!M126/H13,1))</f>
        <v>0</v>
      </c>
      <c r="I25" s="1976">
        <f>IF('2.2 Detailed Cost Matrix'!N126=0,0,ROUND(+'2.2 Detailed Cost Matrix'!N126/I13,1))</f>
        <v>0</v>
      </c>
      <c r="J25" s="1977">
        <f>IF('2.2 Detailed Cost Matrix'!O126=0,0,ROUND(+'2.2 Detailed Cost Matrix'!O126/J13,1))</f>
        <v>0</v>
      </c>
      <c r="K25" s="1975">
        <f>IF('2.2 Detailed Cost Matrix'!P126=0,0,ROUND(+'2.2 Detailed Cost Matrix'!P126/K13,1))</f>
        <v>0</v>
      </c>
      <c r="L25" s="1975">
        <f>IF('2.2 Detailed Cost Matrix'!Q126=0,0,ROUND(+'2.2 Detailed Cost Matrix'!Q126/L13,1))</f>
        <v>0</v>
      </c>
      <c r="M25" s="1975">
        <f>IF('2.2 Detailed Cost Matrix'!R126=0,0,ROUND(+'2.2 Detailed Cost Matrix'!R126/M13,1))</f>
        <v>0</v>
      </c>
      <c r="N25" s="1975">
        <f>IF('2.2 Detailed Cost Matrix'!S126=0,0,ROUND(+'2.2 Detailed Cost Matrix'!S126/N13,1))</f>
        <v>0</v>
      </c>
      <c r="O25" s="1975">
        <f>IF('2.2 Detailed Cost Matrix'!T126=0,0,ROUND(+'2.2 Detailed Cost Matrix'!T126/O13,1))</f>
        <v>0</v>
      </c>
      <c r="P25" s="1975">
        <f>IF('2.2 Detailed Cost Matrix'!U126=0,0,ROUND(+'2.2 Detailed Cost Matrix'!U126/P13,1))</f>
        <v>0</v>
      </c>
      <c r="Q25" s="1975">
        <f>IF('2.2 Detailed Cost Matrix'!V126=0,0,ROUND(+'2.2 Detailed Cost Matrix'!V126/Q13,1))</f>
        <v>0</v>
      </c>
      <c r="R25" s="1975">
        <f>IF('2.2 Detailed Cost Matrix'!W126=0,0,ROUND(+'2.2 Detailed Cost Matrix'!W126/R13,1))</f>
        <v>0</v>
      </c>
      <c r="S25" s="1975">
        <f>IF('2.2 Detailed Cost Matrix'!X126=0,0,ROUND(+'2.2 Detailed Cost Matrix'!X126/S13,1))</f>
        <v>0</v>
      </c>
      <c r="T25" s="1975">
        <f>IF('2.2 Detailed Cost Matrix'!Y126=0,0,ROUND(+'2.2 Detailed Cost Matrix'!Y126/T13,1))</f>
        <v>0</v>
      </c>
      <c r="U25" s="1975">
        <f>IF('2.2 Detailed Cost Matrix'!Z126=0,0,ROUND(+'2.2 Detailed Cost Matrix'!Z126/U13,1))</f>
        <v>0</v>
      </c>
      <c r="V25" s="1975">
        <f>IF('2.2 Detailed Cost Matrix'!AA126=0,0,ROUND(+'2.2 Detailed Cost Matrix'!AA126/V13,1))</f>
        <v>0</v>
      </c>
      <c r="W25" s="1975">
        <f>IF('2.2 Detailed Cost Matrix'!AB126=0,0,ROUND(+'2.2 Detailed Cost Matrix'!AB126/W13,1))</f>
        <v>0</v>
      </c>
      <c r="X25" s="1975">
        <f>IF('2.2 Detailed Cost Matrix'!AC126=0,0,ROUND(+'2.2 Detailed Cost Matrix'!AC126/X13,1))</f>
        <v>0</v>
      </c>
      <c r="Y25" s="1978">
        <f>IF('2.2 Detailed Cost Matrix'!AD126=0,0,ROUND(+'2.2 Detailed Cost Matrix'!AD126/Y13,1))</f>
        <v>0</v>
      </c>
      <c r="Z25" s="1979">
        <f>IF('2.2 Detailed Cost Matrix'!AE126=0,0,ROUND(+'2.2 Detailed Cost Matrix'!AE126/Z13,1))</f>
        <v>0</v>
      </c>
      <c r="AA25" s="1974">
        <f>IF('2.2 Detailed Cost Matrix'!AF126=0,0,ROUND(+'2.2 Detailed Cost Matrix'!AF126/AA13,1))</f>
        <v>0</v>
      </c>
      <c r="AB25" s="1975">
        <f>IF('2.2 Detailed Cost Matrix'!AG126=0,0,ROUND(+'2.2 Detailed Cost Matrix'!AG126/AB13,1))</f>
        <v>0</v>
      </c>
      <c r="AC25" s="1980">
        <f>IF('2.2 Detailed Cost Matrix'!AH126=0,0,ROUND(+'2.2 Detailed Cost Matrix'!AH126/AC13,1))</f>
        <v>0</v>
      </c>
      <c r="AD25" s="1980">
        <f>IF('2.2 Detailed Cost Matrix'!AI126=0,0,ROUND(+'2.2 Detailed Cost Matrix'!AI126/AD13,1))</f>
        <v>0</v>
      </c>
      <c r="AE25" s="1974">
        <f>IF('2.2 Detailed Cost Matrix'!AJ126=0,0,ROUND(+'2.2 Detailed Cost Matrix'!AJ126/AE13,1))</f>
        <v>0</v>
      </c>
      <c r="AF25" s="1980">
        <f>IF('2.2 Detailed Cost Matrix'!AK126=0,0,ROUND(+'2.2 Detailed Cost Matrix'!AK126/AF13,1))</f>
        <v>0</v>
      </c>
      <c r="AG25" s="1974">
        <f>IF('2.2 Detailed Cost Matrix'!AL126=0,0,ROUND(+'2.2 Detailed Cost Matrix'!AL126/AG13,1))</f>
        <v>0</v>
      </c>
      <c r="AH25" s="1980">
        <f>IF('2.2 Detailed Cost Matrix'!AM126=0,0,ROUND(+'2.2 Detailed Cost Matrix'!AM126/AH13,1))</f>
        <v>0</v>
      </c>
      <c r="AI25" s="1979">
        <f>IF('2.2 Detailed Cost Matrix'!AN126=0,0,ROUND(+'2.2 Detailed Cost Matrix'!AN126/AI13,1))</f>
        <v>0</v>
      </c>
      <c r="AJ25" s="264"/>
      <c r="AK25" s="145"/>
      <c r="AL25" s="145"/>
    </row>
    <row r="26" spans="1:38" s="157" customFormat="1" ht="12.75">
      <c r="A26" s="1289" t="str">
        <f>'Names and date input'!$D$29</f>
        <v>RP2</v>
      </c>
      <c r="B26" s="145"/>
      <c r="C26" s="1981">
        <f>IF('2.2 Detailed Cost Matrix'!H127=0,0,ROUND(+'2.2 Detailed Cost Matrix'!H127/C14,1))</f>
        <v>0</v>
      </c>
      <c r="D26" s="1982">
        <f>IF('2.2 Detailed Cost Matrix'!I127=0,0,ROUND(+'2.2 Detailed Cost Matrix'!I127/D14,1))</f>
        <v>0</v>
      </c>
      <c r="E26" s="1982">
        <f>IF('2.2 Detailed Cost Matrix'!J127=0,0,ROUND(+'2.2 Detailed Cost Matrix'!J127/E14,1))</f>
        <v>0</v>
      </c>
      <c r="F26" s="1982">
        <f>IF('2.2 Detailed Cost Matrix'!K127=0,0,ROUND(+'2.2 Detailed Cost Matrix'!K127/F14,1))</f>
        <v>0</v>
      </c>
      <c r="G26" s="1982">
        <f>IF('2.2 Detailed Cost Matrix'!L127=0,0,ROUND(+'2.2 Detailed Cost Matrix'!L127/G14,1))</f>
        <v>0</v>
      </c>
      <c r="H26" s="1982">
        <f>IF('2.2 Detailed Cost Matrix'!M127=0,0,ROUND(+'2.2 Detailed Cost Matrix'!M127/H14,1))</f>
        <v>0</v>
      </c>
      <c r="I26" s="1983">
        <f>IF('2.2 Detailed Cost Matrix'!N127=0,0,ROUND(+'2.2 Detailed Cost Matrix'!N127/I14,1))</f>
        <v>0</v>
      </c>
      <c r="J26" s="1984">
        <f>IF('2.2 Detailed Cost Matrix'!O127=0,0,ROUND(+'2.2 Detailed Cost Matrix'!O127/J14,1))</f>
        <v>0</v>
      </c>
      <c r="K26" s="1982">
        <f>IF('2.2 Detailed Cost Matrix'!P127=0,0,ROUND(+'2.2 Detailed Cost Matrix'!P127/K14,1))</f>
        <v>0</v>
      </c>
      <c r="L26" s="1982">
        <f>IF('2.2 Detailed Cost Matrix'!Q127=0,0,ROUND(+'2.2 Detailed Cost Matrix'!Q127/L14,1))</f>
        <v>0</v>
      </c>
      <c r="M26" s="1982">
        <f>IF('2.2 Detailed Cost Matrix'!R127=0,0,ROUND(+'2.2 Detailed Cost Matrix'!R127/M14,1))</f>
        <v>0</v>
      </c>
      <c r="N26" s="1982">
        <f>IF('2.2 Detailed Cost Matrix'!S127=0,0,ROUND(+'2.2 Detailed Cost Matrix'!S127/N14,1))</f>
        <v>0</v>
      </c>
      <c r="O26" s="1982">
        <f>IF('2.2 Detailed Cost Matrix'!T127=0,0,ROUND(+'2.2 Detailed Cost Matrix'!T127/O14,1))</f>
        <v>0</v>
      </c>
      <c r="P26" s="1982">
        <f>IF('2.2 Detailed Cost Matrix'!U127=0,0,ROUND(+'2.2 Detailed Cost Matrix'!U127/P14,1))</f>
        <v>0</v>
      </c>
      <c r="Q26" s="1982">
        <f>IF('2.2 Detailed Cost Matrix'!V127=0,0,ROUND(+'2.2 Detailed Cost Matrix'!V127/Q14,1))</f>
        <v>0</v>
      </c>
      <c r="R26" s="1982">
        <f>IF('2.2 Detailed Cost Matrix'!W127=0,0,ROUND(+'2.2 Detailed Cost Matrix'!W127/R14,1))</f>
        <v>0</v>
      </c>
      <c r="S26" s="1982">
        <f>IF('2.2 Detailed Cost Matrix'!X127=0,0,ROUND(+'2.2 Detailed Cost Matrix'!X127/S14,1))</f>
        <v>0</v>
      </c>
      <c r="T26" s="1982">
        <f>IF('2.2 Detailed Cost Matrix'!Y127=0,0,ROUND(+'2.2 Detailed Cost Matrix'!Y127/T14,1))</f>
        <v>0</v>
      </c>
      <c r="U26" s="1982">
        <f>IF('2.2 Detailed Cost Matrix'!Z127=0,0,ROUND(+'2.2 Detailed Cost Matrix'!Z127/U14,1))</f>
        <v>0</v>
      </c>
      <c r="V26" s="1982">
        <f>IF('2.2 Detailed Cost Matrix'!AA127=0,0,ROUND(+'2.2 Detailed Cost Matrix'!AA127/V14,1))</f>
        <v>0</v>
      </c>
      <c r="W26" s="1982">
        <f>IF('2.2 Detailed Cost Matrix'!AB127=0,0,ROUND(+'2.2 Detailed Cost Matrix'!AB127/W14,1))</f>
        <v>0</v>
      </c>
      <c r="X26" s="1982">
        <f>IF('2.2 Detailed Cost Matrix'!AC127=0,0,ROUND(+'2.2 Detailed Cost Matrix'!AC127/X14,1))</f>
        <v>0</v>
      </c>
      <c r="Y26" s="1985">
        <f>IF('2.2 Detailed Cost Matrix'!AD127=0,0,ROUND(+'2.2 Detailed Cost Matrix'!AD127/Y14,1))</f>
        <v>0</v>
      </c>
      <c r="Z26" s="1986">
        <f>IF('2.2 Detailed Cost Matrix'!AE127=0,0,ROUND(+'2.2 Detailed Cost Matrix'!AE127/Z14,1))</f>
        <v>0</v>
      </c>
      <c r="AA26" s="1981">
        <f>IF('2.2 Detailed Cost Matrix'!AF127=0,0,ROUND(+'2.2 Detailed Cost Matrix'!AF127/AA14,1))</f>
        <v>0</v>
      </c>
      <c r="AB26" s="1982">
        <f>IF('2.2 Detailed Cost Matrix'!AG127=0,0,ROUND(+'2.2 Detailed Cost Matrix'!AG127/AB14,1))</f>
        <v>0</v>
      </c>
      <c r="AC26" s="1987">
        <f>IF('2.2 Detailed Cost Matrix'!AH127=0,0,ROUND(+'2.2 Detailed Cost Matrix'!AH127/AC14,1))</f>
        <v>0</v>
      </c>
      <c r="AD26" s="1987">
        <f>IF('2.2 Detailed Cost Matrix'!AI127=0,0,ROUND(+'2.2 Detailed Cost Matrix'!AI127/AD14,1))</f>
        <v>0</v>
      </c>
      <c r="AE26" s="1981">
        <f>IF('2.2 Detailed Cost Matrix'!AJ127=0,0,ROUND(+'2.2 Detailed Cost Matrix'!AJ127/AE14,1))</f>
        <v>0</v>
      </c>
      <c r="AF26" s="1987">
        <f>IF('2.2 Detailed Cost Matrix'!AK127=0,0,ROUND(+'2.2 Detailed Cost Matrix'!AK127/AF14,1))</f>
        <v>0</v>
      </c>
      <c r="AG26" s="1981">
        <f>IF('2.2 Detailed Cost Matrix'!AL127=0,0,ROUND(+'2.2 Detailed Cost Matrix'!AL127/AG14,1))</f>
        <v>0</v>
      </c>
      <c r="AH26" s="1987">
        <f>IF('2.2 Detailed Cost Matrix'!AM127=0,0,ROUND(+'2.2 Detailed Cost Matrix'!AM127/AH14,1))</f>
        <v>0</v>
      </c>
      <c r="AI26" s="1986">
        <f>IF('2.2 Detailed Cost Matrix'!AN127=0,0,ROUND(+'2.2 Detailed Cost Matrix'!AN127/AI14,1))</f>
        <v>0</v>
      </c>
      <c r="AJ26" s="264"/>
    </row>
    <row r="27" spans="1:38" s="157" customFormat="1" ht="12.75">
      <c r="A27" s="1289" t="str">
        <f>'Names and date input'!$D$30</f>
        <v>RP3</v>
      </c>
      <c r="B27" s="145"/>
      <c r="C27" s="1981">
        <f>IF('2.2 Detailed Cost Matrix'!H128=0,0,ROUND(+'2.2 Detailed Cost Matrix'!H128/C15,1))</f>
        <v>0</v>
      </c>
      <c r="D27" s="1982">
        <f>IF('2.2 Detailed Cost Matrix'!I128=0,0,ROUND(+'2.2 Detailed Cost Matrix'!I128/D15,1))</f>
        <v>0</v>
      </c>
      <c r="E27" s="1982">
        <f>IF('2.2 Detailed Cost Matrix'!J128=0,0,ROUND(+'2.2 Detailed Cost Matrix'!J128/E15,1))</f>
        <v>0</v>
      </c>
      <c r="F27" s="1982">
        <f>IF('2.2 Detailed Cost Matrix'!K128=0,0,ROUND(+'2.2 Detailed Cost Matrix'!K128/F15,1))</f>
        <v>0</v>
      </c>
      <c r="G27" s="1982">
        <f>IF('2.2 Detailed Cost Matrix'!L128=0,0,ROUND(+'2.2 Detailed Cost Matrix'!L128/G15,1))</f>
        <v>0</v>
      </c>
      <c r="H27" s="1982">
        <f>IF('2.2 Detailed Cost Matrix'!M128=0,0,ROUND(+'2.2 Detailed Cost Matrix'!M128/H15,1))</f>
        <v>0</v>
      </c>
      <c r="I27" s="1983">
        <f>IF('2.2 Detailed Cost Matrix'!N128=0,0,ROUND(+'2.2 Detailed Cost Matrix'!N128/I15,1))</f>
        <v>0</v>
      </c>
      <c r="J27" s="1984">
        <f>IF('2.2 Detailed Cost Matrix'!O128=0,0,ROUND(+'2.2 Detailed Cost Matrix'!O128/J15,1))</f>
        <v>0</v>
      </c>
      <c r="K27" s="1982">
        <f>IF('2.2 Detailed Cost Matrix'!P128=0,0,ROUND(+'2.2 Detailed Cost Matrix'!P128/K15,1))</f>
        <v>0</v>
      </c>
      <c r="L27" s="1982">
        <f>IF('2.2 Detailed Cost Matrix'!Q128=0,0,ROUND(+'2.2 Detailed Cost Matrix'!Q128/L15,1))</f>
        <v>0</v>
      </c>
      <c r="M27" s="1982">
        <f>IF('2.2 Detailed Cost Matrix'!R128=0,0,ROUND(+'2.2 Detailed Cost Matrix'!R128/M15,1))</f>
        <v>0</v>
      </c>
      <c r="N27" s="1982">
        <f>IF('2.2 Detailed Cost Matrix'!S128=0,0,ROUND(+'2.2 Detailed Cost Matrix'!S128/N15,1))</f>
        <v>0</v>
      </c>
      <c r="O27" s="1982">
        <f>IF('2.2 Detailed Cost Matrix'!T128=0,0,ROUND(+'2.2 Detailed Cost Matrix'!T128/O15,1))</f>
        <v>0</v>
      </c>
      <c r="P27" s="1982">
        <f>IF('2.2 Detailed Cost Matrix'!U128=0,0,ROUND(+'2.2 Detailed Cost Matrix'!U128/P15,1))</f>
        <v>0</v>
      </c>
      <c r="Q27" s="1982">
        <f>IF('2.2 Detailed Cost Matrix'!V128=0,0,ROUND(+'2.2 Detailed Cost Matrix'!V128/Q15,1))</f>
        <v>0</v>
      </c>
      <c r="R27" s="1982">
        <f>IF('2.2 Detailed Cost Matrix'!W128=0,0,ROUND(+'2.2 Detailed Cost Matrix'!W128/R15,1))</f>
        <v>0</v>
      </c>
      <c r="S27" s="1982">
        <f>IF('2.2 Detailed Cost Matrix'!X128=0,0,ROUND(+'2.2 Detailed Cost Matrix'!X128/S15,1))</f>
        <v>0</v>
      </c>
      <c r="T27" s="1982">
        <f>IF('2.2 Detailed Cost Matrix'!Y128=0,0,ROUND(+'2.2 Detailed Cost Matrix'!Y128/T15,1))</f>
        <v>0</v>
      </c>
      <c r="U27" s="1982">
        <f>IF('2.2 Detailed Cost Matrix'!Z128=0,0,ROUND(+'2.2 Detailed Cost Matrix'!Z128/U15,1))</f>
        <v>0</v>
      </c>
      <c r="V27" s="1982">
        <f>IF('2.2 Detailed Cost Matrix'!AA128=0,0,ROUND(+'2.2 Detailed Cost Matrix'!AA128/V15,1))</f>
        <v>0</v>
      </c>
      <c r="W27" s="1982">
        <f>IF('2.2 Detailed Cost Matrix'!AB128=0,0,ROUND(+'2.2 Detailed Cost Matrix'!AB128/W15,1))</f>
        <v>0</v>
      </c>
      <c r="X27" s="1982">
        <f>IF('2.2 Detailed Cost Matrix'!AC128=0,0,ROUND(+'2.2 Detailed Cost Matrix'!AC128/X15,1))</f>
        <v>0</v>
      </c>
      <c r="Y27" s="1985">
        <f>IF('2.2 Detailed Cost Matrix'!AD128=0,0,ROUND(+'2.2 Detailed Cost Matrix'!AD128/Y15,1))</f>
        <v>0</v>
      </c>
      <c r="Z27" s="1986">
        <f>IF('2.2 Detailed Cost Matrix'!AE128=0,0,ROUND(+'2.2 Detailed Cost Matrix'!AE128/Z15,1))</f>
        <v>0</v>
      </c>
      <c r="AA27" s="1981">
        <f>IF('2.2 Detailed Cost Matrix'!AF128=0,0,ROUND(+'2.2 Detailed Cost Matrix'!AF128/AA15,1))</f>
        <v>0</v>
      </c>
      <c r="AB27" s="1982">
        <f>IF('2.2 Detailed Cost Matrix'!AG128=0,0,ROUND(+'2.2 Detailed Cost Matrix'!AG128/AB15,1))</f>
        <v>0</v>
      </c>
      <c r="AC27" s="1987">
        <f>IF('2.2 Detailed Cost Matrix'!AH128=0,0,ROUND(+'2.2 Detailed Cost Matrix'!AH128/AC15,1))</f>
        <v>0</v>
      </c>
      <c r="AD27" s="1987">
        <f>IF('2.2 Detailed Cost Matrix'!AI128=0,0,ROUND(+'2.2 Detailed Cost Matrix'!AI128/AD15,1))</f>
        <v>0</v>
      </c>
      <c r="AE27" s="1981">
        <f>IF('2.2 Detailed Cost Matrix'!AJ128=0,0,ROUND(+'2.2 Detailed Cost Matrix'!AJ128/AE15,1))</f>
        <v>0</v>
      </c>
      <c r="AF27" s="1987">
        <f>IF('2.2 Detailed Cost Matrix'!AK128=0,0,ROUND(+'2.2 Detailed Cost Matrix'!AK128/AF15,1))</f>
        <v>0</v>
      </c>
      <c r="AG27" s="1981">
        <f>IF('2.2 Detailed Cost Matrix'!AL128=0,0,ROUND(+'2.2 Detailed Cost Matrix'!AL128/AG15,1))</f>
        <v>0</v>
      </c>
      <c r="AH27" s="1987">
        <f>IF('2.2 Detailed Cost Matrix'!AM128=0,0,ROUND(+'2.2 Detailed Cost Matrix'!AM128/AH15,1))</f>
        <v>0</v>
      </c>
      <c r="AI27" s="1986">
        <f>IF('2.2 Detailed Cost Matrix'!AN128=0,0,ROUND(+'2.2 Detailed Cost Matrix'!AN128/AI15,1))</f>
        <v>0</v>
      </c>
      <c r="AJ27" s="264"/>
    </row>
    <row r="28" spans="1:38" s="157" customFormat="1" ht="12.75">
      <c r="A28" s="1289" t="str">
        <f>'Names and date input'!$D$31</f>
        <v>RP4</v>
      </c>
      <c r="B28" s="145"/>
      <c r="C28" s="1981">
        <f>IF('2.2 Detailed Cost Matrix'!H129=0,0,ROUND(+'2.2 Detailed Cost Matrix'!H129/C16,1))</f>
        <v>0</v>
      </c>
      <c r="D28" s="1982">
        <f>IF('2.2 Detailed Cost Matrix'!I129=0,0,ROUND(+'2.2 Detailed Cost Matrix'!I129/D16,1))</f>
        <v>0</v>
      </c>
      <c r="E28" s="1982">
        <f>IF('2.2 Detailed Cost Matrix'!J129=0,0,ROUND(+'2.2 Detailed Cost Matrix'!J129/E16,1))</f>
        <v>0</v>
      </c>
      <c r="F28" s="1982">
        <f>IF('2.2 Detailed Cost Matrix'!K129=0,0,ROUND(+'2.2 Detailed Cost Matrix'!K129/F16,1))</f>
        <v>0</v>
      </c>
      <c r="G28" s="1982">
        <f>IF('2.2 Detailed Cost Matrix'!L129=0,0,ROUND(+'2.2 Detailed Cost Matrix'!L129/G16,1))</f>
        <v>0</v>
      </c>
      <c r="H28" s="1982">
        <f>IF('2.2 Detailed Cost Matrix'!M129=0,0,ROUND(+'2.2 Detailed Cost Matrix'!M129/H16,1))</f>
        <v>0</v>
      </c>
      <c r="I28" s="1983">
        <f>IF('2.2 Detailed Cost Matrix'!N129=0,0,ROUND(+'2.2 Detailed Cost Matrix'!N129/I16,1))</f>
        <v>0</v>
      </c>
      <c r="J28" s="1984">
        <f>IF('2.2 Detailed Cost Matrix'!O129=0,0,ROUND(+'2.2 Detailed Cost Matrix'!O129/J16,1))</f>
        <v>0</v>
      </c>
      <c r="K28" s="1982">
        <f>IF('2.2 Detailed Cost Matrix'!P129=0,0,ROUND(+'2.2 Detailed Cost Matrix'!P129/K16,1))</f>
        <v>0</v>
      </c>
      <c r="L28" s="1982">
        <f>IF('2.2 Detailed Cost Matrix'!Q129=0,0,ROUND(+'2.2 Detailed Cost Matrix'!Q129/L16,1))</f>
        <v>0</v>
      </c>
      <c r="M28" s="1982">
        <f>IF('2.2 Detailed Cost Matrix'!R129=0,0,ROUND(+'2.2 Detailed Cost Matrix'!R129/M16,1))</f>
        <v>0</v>
      </c>
      <c r="N28" s="1982">
        <f>IF('2.2 Detailed Cost Matrix'!S129=0,0,ROUND(+'2.2 Detailed Cost Matrix'!S129/N16,1))</f>
        <v>0</v>
      </c>
      <c r="O28" s="1982">
        <f>IF('2.2 Detailed Cost Matrix'!T129=0,0,ROUND(+'2.2 Detailed Cost Matrix'!T129/O16,1))</f>
        <v>0</v>
      </c>
      <c r="P28" s="1982">
        <f>IF('2.2 Detailed Cost Matrix'!U129=0,0,ROUND(+'2.2 Detailed Cost Matrix'!U129/P16,1))</f>
        <v>0</v>
      </c>
      <c r="Q28" s="1982">
        <f>IF('2.2 Detailed Cost Matrix'!V129=0,0,ROUND(+'2.2 Detailed Cost Matrix'!V129/Q16,1))</f>
        <v>0</v>
      </c>
      <c r="R28" s="1982">
        <f>IF('2.2 Detailed Cost Matrix'!W129=0,0,ROUND(+'2.2 Detailed Cost Matrix'!W129/R16,1))</f>
        <v>0</v>
      </c>
      <c r="S28" s="1982">
        <f>IF('2.2 Detailed Cost Matrix'!X129=0,0,ROUND(+'2.2 Detailed Cost Matrix'!X129/S16,1))</f>
        <v>0</v>
      </c>
      <c r="T28" s="1982">
        <f>IF('2.2 Detailed Cost Matrix'!Y129=0,0,ROUND(+'2.2 Detailed Cost Matrix'!Y129/T16,1))</f>
        <v>0</v>
      </c>
      <c r="U28" s="1982">
        <f>IF('2.2 Detailed Cost Matrix'!Z129=0,0,ROUND(+'2.2 Detailed Cost Matrix'!Z129/U16,1))</f>
        <v>0</v>
      </c>
      <c r="V28" s="1982">
        <f>IF('2.2 Detailed Cost Matrix'!AA129=0,0,ROUND(+'2.2 Detailed Cost Matrix'!AA129/V16,1))</f>
        <v>0</v>
      </c>
      <c r="W28" s="1982">
        <f>IF('2.2 Detailed Cost Matrix'!AB129=0,0,ROUND(+'2.2 Detailed Cost Matrix'!AB129/W16,1))</f>
        <v>0</v>
      </c>
      <c r="X28" s="1982">
        <f>IF('2.2 Detailed Cost Matrix'!AC129=0,0,ROUND(+'2.2 Detailed Cost Matrix'!AC129/X16,1))</f>
        <v>0</v>
      </c>
      <c r="Y28" s="1985">
        <f>IF('2.2 Detailed Cost Matrix'!AD129=0,0,ROUND(+'2.2 Detailed Cost Matrix'!AD129/Y16,1))</f>
        <v>0</v>
      </c>
      <c r="Z28" s="1986">
        <f>IF('2.2 Detailed Cost Matrix'!AE129=0,0,ROUND(+'2.2 Detailed Cost Matrix'!AE129/Z16,1))</f>
        <v>0</v>
      </c>
      <c r="AA28" s="1981">
        <f>IF('2.2 Detailed Cost Matrix'!AF129=0,0,ROUND(+'2.2 Detailed Cost Matrix'!AF129/AA16,1))</f>
        <v>0</v>
      </c>
      <c r="AB28" s="1982">
        <f>IF('2.2 Detailed Cost Matrix'!AG129=0,0,ROUND(+'2.2 Detailed Cost Matrix'!AG129/AB16,1))</f>
        <v>0</v>
      </c>
      <c r="AC28" s="1987">
        <f>IF('2.2 Detailed Cost Matrix'!AH129=0,0,ROUND(+'2.2 Detailed Cost Matrix'!AH129/AC16,1))</f>
        <v>0</v>
      </c>
      <c r="AD28" s="1987">
        <f>IF('2.2 Detailed Cost Matrix'!AI129=0,0,ROUND(+'2.2 Detailed Cost Matrix'!AI129/AD16,1))</f>
        <v>0</v>
      </c>
      <c r="AE28" s="1981">
        <f>IF('2.2 Detailed Cost Matrix'!AJ129=0,0,ROUND(+'2.2 Detailed Cost Matrix'!AJ129/AE16,1))</f>
        <v>0</v>
      </c>
      <c r="AF28" s="1987">
        <f>IF('2.2 Detailed Cost Matrix'!AK129=0,0,ROUND(+'2.2 Detailed Cost Matrix'!AK129/AF16,1))</f>
        <v>0</v>
      </c>
      <c r="AG28" s="1981">
        <f>IF('2.2 Detailed Cost Matrix'!AL129=0,0,ROUND(+'2.2 Detailed Cost Matrix'!AL129/AG16,1))</f>
        <v>0</v>
      </c>
      <c r="AH28" s="1987">
        <f>IF('2.2 Detailed Cost Matrix'!AM129=0,0,ROUND(+'2.2 Detailed Cost Matrix'!AM129/AH16,1))</f>
        <v>0</v>
      </c>
      <c r="AI28" s="1986">
        <f>IF('2.2 Detailed Cost Matrix'!AN129=0,0,ROUND(+'2.2 Detailed Cost Matrix'!AN129/AI16,1))</f>
        <v>0</v>
      </c>
      <c r="AJ28" s="264"/>
    </row>
    <row r="29" spans="1:38" s="157" customFormat="1" ht="12.75">
      <c r="A29" s="1289" t="str">
        <f>'Names and date input'!$D$32</f>
        <v>RP5</v>
      </c>
      <c r="B29" s="145"/>
      <c r="C29" s="1981">
        <f>IF('2.2 Detailed Cost Matrix'!H130=0,0,ROUND(+'2.2 Detailed Cost Matrix'!H130/C17,1))</f>
        <v>0</v>
      </c>
      <c r="D29" s="1982">
        <f>IF('2.2 Detailed Cost Matrix'!I130=0,0,ROUND(+'2.2 Detailed Cost Matrix'!I130/D17,1))</f>
        <v>0</v>
      </c>
      <c r="E29" s="1982">
        <f>IF('2.2 Detailed Cost Matrix'!J130=0,0,ROUND(+'2.2 Detailed Cost Matrix'!J130/E17,1))</f>
        <v>0</v>
      </c>
      <c r="F29" s="1982">
        <f>IF('2.2 Detailed Cost Matrix'!K130=0,0,ROUND(+'2.2 Detailed Cost Matrix'!K130/F17,1))</f>
        <v>0</v>
      </c>
      <c r="G29" s="1982">
        <f>IF('2.2 Detailed Cost Matrix'!L130=0,0,ROUND(+'2.2 Detailed Cost Matrix'!L130/G17,1))</f>
        <v>0</v>
      </c>
      <c r="H29" s="1982">
        <f>IF('2.2 Detailed Cost Matrix'!M130=0,0,ROUND(+'2.2 Detailed Cost Matrix'!M130/H17,1))</f>
        <v>0</v>
      </c>
      <c r="I29" s="1983">
        <f>IF('2.2 Detailed Cost Matrix'!N130=0,0,ROUND(+'2.2 Detailed Cost Matrix'!N130/I17,1))</f>
        <v>0</v>
      </c>
      <c r="J29" s="1984">
        <f>IF('2.2 Detailed Cost Matrix'!O130=0,0,ROUND(+'2.2 Detailed Cost Matrix'!O130/J17,1))</f>
        <v>0</v>
      </c>
      <c r="K29" s="1982">
        <f>IF('2.2 Detailed Cost Matrix'!P130=0,0,ROUND(+'2.2 Detailed Cost Matrix'!P130/K17,1))</f>
        <v>0</v>
      </c>
      <c r="L29" s="1982">
        <f>IF('2.2 Detailed Cost Matrix'!Q130=0,0,ROUND(+'2.2 Detailed Cost Matrix'!Q130/L17,1))</f>
        <v>0</v>
      </c>
      <c r="M29" s="1982">
        <f>IF('2.2 Detailed Cost Matrix'!R130=0,0,ROUND(+'2.2 Detailed Cost Matrix'!R130/M17,1))</f>
        <v>0</v>
      </c>
      <c r="N29" s="1982">
        <f>IF('2.2 Detailed Cost Matrix'!S130=0,0,ROUND(+'2.2 Detailed Cost Matrix'!S130/N17,1))</f>
        <v>0</v>
      </c>
      <c r="O29" s="1982">
        <f>IF('2.2 Detailed Cost Matrix'!T130=0,0,ROUND(+'2.2 Detailed Cost Matrix'!T130/O17,1))</f>
        <v>0</v>
      </c>
      <c r="P29" s="1982">
        <f>IF('2.2 Detailed Cost Matrix'!U130=0,0,ROUND(+'2.2 Detailed Cost Matrix'!U130/P17,1))</f>
        <v>0</v>
      </c>
      <c r="Q29" s="1982">
        <f>IF('2.2 Detailed Cost Matrix'!V130=0,0,ROUND(+'2.2 Detailed Cost Matrix'!V130/Q17,1))</f>
        <v>0</v>
      </c>
      <c r="R29" s="1982">
        <f>IF('2.2 Detailed Cost Matrix'!W130=0,0,ROUND(+'2.2 Detailed Cost Matrix'!W130/R17,1))</f>
        <v>0</v>
      </c>
      <c r="S29" s="1982">
        <f>IF('2.2 Detailed Cost Matrix'!X130=0,0,ROUND(+'2.2 Detailed Cost Matrix'!X130/S17,1))</f>
        <v>0</v>
      </c>
      <c r="T29" s="1982">
        <f>IF('2.2 Detailed Cost Matrix'!Y130=0,0,ROUND(+'2.2 Detailed Cost Matrix'!Y130/T17,1))</f>
        <v>0</v>
      </c>
      <c r="U29" s="1982">
        <f>IF('2.2 Detailed Cost Matrix'!Z130=0,0,ROUND(+'2.2 Detailed Cost Matrix'!Z130/U17,1))</f>
        <v>0</v>
      </c>
      <c r="V29" s="1982">
        <f>IF('2.2 Detailed Cost Matrix'!AA130=0,0,ROUND(+'2.2 Detailed Cost Matrix'!AA130/V17,1))</f>
        <v>0</v>
      </c>
      <c r="W29" s="1982">
        <f>IF('2.2 Detailed Cost Matrix'!AB130=0,0,ROUND(+'2.2 Detailed Cost Matrix'!AB130/W17,1))</f>
        <v>0</v>
      </c>
      <c r="X29" s="1982">
        <f>IF('2.2 Detailed Cost Matrix'!AC130=0,0,ROUND(+'2.2 Detailed Cost Matrix'!AC130/X17,1))</f>
        <v>0</v>
      </c>
      <c r="Y29" s="1985">
        <f>IF('2.2 Detailed Cost Matrix'!AD130=0,0,ROUND(+'2.2 Detailed Cost Matrix'!AD130/Y17,1))</f>
        <v>0</v>
      </c>
      <c r="Z29" s="1986">
        <f>IF('2.2 Detailed Cost Matrix'!AE130=0,0,ROUND(+'2.2 Detailed Cost Matrix'!AE130/Z17,1))</f>
        <v>0</v>
      </c>
      <c r="AA29" s="1981">
        <f>IF('2.2 Detailed Cost Matrix'!AF130=0,0,ROUND(+'2.2 Detailed Cost Matrix'!AF130/AA17,1))</f>
        <v>0</v>
      </c>
      <c r="AB29" s="1982">
        <f>IF('2.2 Detailed Cost Matrix'!AG130=0,0,ROUND(+'2.2 Detailed Cost Matrix'!AG130/AB17,1))</f>
        <v>0</v>
      </c>
      <c r="AC29" s="1987">
        <f>IF('2.2 Detailed Cost Matrix'!AH130=0,0,ROUND(+'2.2 Detailed Cost Matrix'!AH130/AC17,1))</f>
        <v>0</v>
      </c>
      <c r="AD29" s="1987">
        <f>IF('2.2 Detailed Cost Matrix'!AI130=0,0,ROUND(+'2.2 Detailed Cost Matrix'!AI130/AD17,1))</f>
        <v>0</v>
      </c>
      <c r="AE29" s="1981">
        <f>IF('2.2 Detailed Cost Matrix'!AJ130=0,0,ROUND(+'2.2 Detailed Cost Matrix'!AJ130/AE17,1))</f>
        <v>0</v>
      </c>
      <c r="AF29" s="1987">
        <f>IF('2.2 Detailed Cost Matrix'!AK130=0,0,ROUND(+'2.2 Detailed Cost Matrix'!AK130/AF17,1))</f>
        <v>0</v>
      </c>
      <c r="AG29" s="1981">
        <f>IF('2.2 Detailed Cost Matrix'!AL130=0,0,ROUND(+'2.2 Detailed Cost Matrix'!AL130/AG17,1))</f>
        <v>0</v>
      </c>
      <c r="AH29" s="1987">
        <f>IF('2.2 Detailed Cost Matrix'!AM130=0,0,ROUND(+'2.2 Detailed Cost Matrix'!AM130/AH17,1))</f>
        <v>0</v>
      </c>
      <c r="AI29" s="1986">
        <f>IF('2.2 Detailed Cost Matrix'!AN130=0,0,ROUND(+'2.2 Detailed Cost Matrix'!AN130/AI17,1))</f>
        <v>0</v>
      </c>
      <c r="AJ29" s="264"/>
    </row>
    <row r="30" spans="1:38" s="157" customFormat="1" ht="12.75">
      <c r="A30" s="1289" t="str">
        <f>'Names and date input'!$D$33</f>
        <v>RP6</v>
      </c>
      <c r="B30" s="145"/>
      <c r="C30" s="1981">
        <f>IF('2.2 Detailed Cost Matrix'!H131=0,0,ROUND(+'2.2 Detailed Cost Matrix'!H131/C18,1))</f>
        <v>0</v>
      </c>
      <c r="D30" s="1982">
        <f>IF('2.2 Detailed Cost Matrix'!I131=0,0,ROUND(+'2.2 Detailed Cost Matrix'!I131/D18,1))</f>
        <v>0</v>
      </c>
      <c r="E30" s="1982">
        <f>IF('2.2 Detailed Cost Matrix'!J131=0,0,ROUND(+'2.2 Detailed Cost Matrix'!J131/E18,1))</f>
        <v>0</v>
      </c>
      <c r="F30" s="1982">
        <f>IF('2.2 Detailed Cost Matrix'!K131=0,0,ROUND(+'2.2 Detailed Cost Matrix'!K131/F18,1))</f>
        <v>0</v>
      </c>
      <c r="G30" s="1982">
        <f>IF('2.2 Detailed Cost Matrix'!L131=0,0,ROUND(+'2.2 Detailed Cost Matrix'!L131/G18,1))</f>
        <v>0</v>
      </c>
      <c r="H30" s="1982">
        <f>IF('2.2 Detailed Cost Matrix'!M131=0,0,ROUND(+'2.2 Detailed Cost Matrix'!M131/H18,1))</f>
        <v>0</v>
      </c>
      <c r="I30" s="1983">
        <f>IF('2.2 Detailed Cost Matrix'!N131=0,0,ROUND(+'2.2 Detailed Cost Matrix'!N131/I18,1))</f>
        <v>0</v>
      </c>
      <c r="J30" s="1984">
        <f>IF('2.2 Detailed Cost Matrix'!O131=0,0,ROUND(+'2.2 Detailed Cost Matrix'!O131/J18,1))</f>
        <v>0</v>
      </c>
      <c r="K30" s="1982">
        <f>IF('2.2 Detailed Cost Matrix'!P131=0,0,ROUND(+'2.2 Detailed Cost Matrix'!P131/K18,1))</f>
        <v>0</v>
      </c>
      <c r="L30" s="1982">
        <f>IF('2.2 Detailed Cost Matrix'!Q131=0,0,ROUND(+'2.2 Detailed Cost Matrix'!Q131/L18,1))</f>
        <v>0</v>
      </c>
      <c r="M30" s="1982">
        <f>IF('2.2 Detailed Cost Matrix'!R131=0,0,ROUND(+'2.2 Detailed Cost Matrix'!R131/M18,1))</f>
        <v>0</v>
      </c>
      <c r="N30" s="1982">
        <f>IF('2.2 Detailed Cost Matrix'!S131=0,0,ROUND(+'2.2 Detailed Cost Matrix'!S131/N18,1))</f>
        <v>0</v>
      </c>
      <c r="O30" s="1982">
        <f>IF('2.2 Detailed Cost Matrix'!T131=0,0,ROUND(+'2.2 Detailed Cost Matrix'!T131/O18,1))</f>
        <v>0</v>
      </c>
      <c r="P30" s="1982">
        <f>IF('2.2 Detailed Cost Matrix'!U131=0,0,ROUND(+'2.2 Detailed Cost Matrix'!U131/P18,1))</f>
        <v>0</v>
      </c>
      <c r="Q30" s="1982">
        <f>IF('2.2 Detailed Cost Matrix'!V131=0,0,ROUND(+'2.2 Detailed Cost Matrix'!V131/Q18,1))</f>
        <v>0</v>
      </c>
      <c r="R30" s="1982">
        <f>IF('2.2 Detailed Cost Matrix'!W131=0,0,ROUND(+'2.2 Detailed Cost Matrix'!W131/R18,1))</f>
        <v>0</v>
      </c>
      <c r="S30" s="1982">
        <f>IF('2.2 Detailed Cost Matrix'!X131=0,0,ROUND(+'2.2 Detailed Cost Matrix'!X131/S18,1))</f>
        <v>0</v>
      </c>
      <c r="T30" s="1982">
        <f>IF('2.2 Detailed Cost Matrix'!Y131=0,0,ROUND(+'2.2 Detailed Cost Matrix'!Y131/T18,1))</f>
        <v>0</v>
      </c>
      <c r="U30" s="1982">
        <f>IF('2.2 Detailed Cost Matrix'!Z131=0,0,ROUND(+'2.2 Detailed Cost Matrix'!Z131/U18,1))</f>
        <v>0</v>
      </c>
      <c r="V30" s="1982">
        <f>IF('2.2 Detailed Cost Matrix'!AA131=0,0,ROUND(+'2.2 Detailed Cost Matrix'!AA131/V18,1))</f>
        <v>0</v>
      </c>
      <c r="W30" s="1982">
        <f>IF('2.2 Detailed Cost Matrix'!AB131=0,0,ROUND(+'2.2 Detailed Cost Matrix'!AB131/W18,1))</f>
        <v>0</v>
      </c>
      <c r="X30" s="1982">
        <f>IF('2.2 Detailed Cost Matrix'!AC131=0,0,ROUND(+'2.2 Detailed Cost Matrix'!AC131/X18,1))</f>
        <v>0</v>
      </c>
      <c r="Y30" s="1985">
        <f>IF('2.2 Detailed Cost Matrix'!AD131=0,0,ROUND(+'2.2 Detailed Cost Matrix'!AD131/Y18,1))</f>
        <v>0</v>
      </c>
      <c r="Z30" s="1986">
        <f>IF('2.2 Detailed Cost Matrix'!AE131=0,0,ROUND(+'2.2 Detailed Cost Matrix'!AE131/Z18,1))</f>
        <v>0</v>
      </c>
      <c r="AA30" s="1981">
        <f>IF('2.2 Detailed Cost Matrix'!AF131=0,0,ROUND(+'2.2 Detailed Cost Matrix'!AF131/AA18,1))</f>
        <v>0</v>
      </c>
      <c r="AB30" s="1982">
        <f>IF('2.2 Detailed Cost Matrix'!AG131=0,0,ROUND(+'2.2 Detailed Cost Matrix'!AG131/AB18,1))</f>
        <v>0</v>
      </c>
      <c r="AC30" s="1987">
        <f>IF('2.2 Detailed Cost Matrix'!AH131=0,0,ROUND(+'2.2 Detailed Cost Matrix'!AH131/AC18,1))</f>
        <v>0</v>
      </c>
      <c r="AD30" s="1987">
        <f>IF('2.2 Detailed Cost Matrix'!AI131=0,0,ROUND(+'2.2 Detailed Cost Matrix'!AI131/AD18,1))</f>
        <v>0</v>
      </c>
      <c r="AE30" s="1981">
        <f>IF('2.2 Detailed Cost Matrix'!AJ131=0,0,ROUND(+'2.2 Detailed Cost Matrix'!AJ131/AE18,1))</f>
        <v>0</v>
      </c>
      <c r="AF30" s="1987">
        <f>IF('2.2 Detailed Cost Matrix'!AK131=0,0,ROUND(+'2.2 Detailed Cost Matrix'!AK131/AF18,1))</f>
        <v>0</v>
      </c>
      <c r="AG30" s="1981">
        <f>IF('2.2 Detailed Cost Matrix'!AL131=0,0,ROUND(+'2.2 Detailed Cost Matrix'!AL131/AG18,1))</f>
        <v>0</v>
      </c>
      <c r="AH30" s="1987">
        <f>IF('2.2 Detailed Cost Matrix'!AM131=0,0,ROUND(+'2.2 Detailed Cost Matrix'!AM131/AH18,1))</f>
        <v>0</v>
      </c>
      <c r="AI30" s="1986">
        <f>IF('2.2 Detailed Cost Matrix'!AN131=0,0,ROUND(+'2.2 Detailed Cost Matrix'!AN131/AI18,1))</f>
        <v>0</v>
      </c>
      <c r="AJ30" s="264"/>
    </row>
    <row r="31" spans="1:38" s="157" customFormat="1" ht="12.75">
      <c r="A31" s="1289" t="str">
        <f>'Names and date input'!$D$34</f>
        <v>RP7</v>
      </c>
      <c r="B31" s="145"/>
      <c r="C31" s="1981">
        <f>IF('2.2 Detailed Cost Matrix'!H132=0,0,ROUND(+'2.2 Detailed Cost Matrix'!H132/C19,1))</f>
        <v>0</v>
      </c>
      <c r="D31" s="1982">
        <f>IF('2.2 Detailed Cost Matrix'!I132=0,0,ROUND(+'2.2 Detailed Cost Matrix'!I132/D19,1))</f>
        <v>0</v>
      </c>
      <c r="E31" s="1982">
        <f>IF('2.2 Detailed Cost Matrix'!J132=0,0,ROUND(+'2.2 Detailed Cost Matrix'!J132/E19,1))</f>
        <v>0</v>
      </c>
      <c r="F31" s="1982">
        <f>IF('2.2 Detailed Cost Matrix'!K132=0,0,ROUND(+'2.2 Detailed Cost Matrix'!K132/F19,1))</f>
        <v>0</v>
      </c>
      <c r="G31" s="1982">
        <f>IF('2.2 Detailed Cost Matrix'!L132=0,0,ROUND(+'2.2 Detailed Cost Matrix'!L132/G19,1))</f>
        <v>0</v>
      </c>
      <c r="H31" s="1982">
        <f>IF('2.2 Detailed Cost Matrix'!M132=0,0,ROUND(+'2.2 Detailed Cost Matrix'!M132/H19,1))</f>
        <v>0</v>
      </c>
      <c r="I31" s="1983">
        <f>IF('2.2 Detailed Cost Matrix'!N132=0,0,ROUND(+'2.2 Detailed Cost Matrix'!N132/I19,1))</f>
        <v>0</v>
      </c>
      <c r="J31" s="1984">
        <f>IF('2.2 Detailed Cost Matrix'!O132=0,0,ROUND(+'2.2 Detailed Cost Matrix'!O132/J19,1))</f>
        <v>0</v>
      </c>
      <c r="K31" s="1982">
        <f>IF('2.2 Detailed Cost Matrix'!P132=0,0,ROUND(+'2.2 Detailed Cost Matrix'!P132/K19,1))</f>
        <v>0</v>
      </c>
      <c r="L31" s="1982">
        <f>IF('2.2 Detailed Cost Matrix'!Q132=0,0,ROUND(+'2.2 Detailed Cost Matrix'!Q132/L19,1))</f>
        <v>0</v>
      </c>
      <c r="M31" s="1982">
        <f>IF('2.2 Detailed Cost Matrix'!R132=0,0,ROUND(+'2.2 Detailed Cost Matrix'!R132/M19,1))</f>
        <v>0</v>
      </c>
      <c r="N31" s="1982">
        <f>IF('2.2 Detailed Cost Matrix'!S132=0,0,ROUND(+'2.2 Detailed Cost Matrix'!S132/N19,1))</f>
        <v>0</v>
      </c>
      <c r="O31" s="1982">
        <f>IF('2.2 Detailed Cost Matrix'!T132=0,0,ROUND(+'2.2 Detailed Cost Matrix'!T132/O19,1))</f>
        <v>0</v>
      </c>
      <c r="P31" s="1982">
        <f>IF('2.2 Detailed Cost Matrix'!U132=0,0,ROUND(+'2.2 Detailed Cost Matrix'!U132/P19,1))</f>
        <v>0</v>
      </c>
      <c r="Q31" s="1982">
        <f>IF('2.2 Detailed Cost Matrix'!V132=0,0,ROUND(+'2.2 Detailed Cost Matrix'!V132/Q19,1))</f>
        <v>0</v>
      </c>
      <c r="R31" s="1982">
        <f>IF('2.2 Detailed Cost Matrix'!W132=0,0,ROUND(+'2.2 Detailed Cost Matrix'!W132/R19,1))</f>
        <v>0</v>
      </c>
      <c r="S31" s="1982">
        <f>IF('2.2 Detailed Cost Matrix'!X132=0,0,ROUND(+'2.2 Detailed Cost Matrix'!X132/S19,1))</f>
        <v>0</v>
      </c>
      <c r="T31" s="1982">
        <f>IF('2.2 Detailed Cost Matrix'!Y132=0,0,ROUND(+'2.2 Detailed Cost Matrix'!Y132/T19,1))</f>
        <v>0</v>
      </c>
      <c r="U31" s="1982">
        <f>IF('2.2 Detailed Cost Matrix'!Z132=0,0,ROUND(+'2.2 Detailed Cost Matrix'!Z132/U19,1))</f>
        <v>0</v>
      </c>
      <c r="V31" s="1982">
        <f>IF('2.2 Detailed Cost Matrix'!AA132=0,0,ROUND(+'2.2 Detailed Cost Matrix'!AA132/V19,1))</f>
        <v>0</v>
      </c>
      <c r="W31" s="1982">
        <f>IF('2.2 Detailed Cost Matrix'!AB132=0,0,ROUND(+'2.2 Detailed Cost Matrix'!AB132/W19,1))</f>
        <v>0</v>
      </c>
      <c r="X31" s="1982">
        <f>IF('2.2 Detailed Cost Matrix'!AC132=0,0,ROUND(+'2.2 Detailed Cost Matrix'!AC132/X19,1))</f>
        <v>0</v>
      </c>
      <c r="Y31" s="1985">
        <f>IF('2.2 Detailed Cost Matrix'!AD132=0,0,ROUND(+'2.2 Detailed Cost Matrix'!AD132/Y19,1))</f>
        <v>0</v>
      </c>
      <c r="Z31" s="1986">
        <f>IF('2.2 Detailed Cost Matrix'!AE132=0,0,ROUND(+'2.2 Detailed Cost Matrix'!AE132/Z19,1))</f>
        <v>0</v>
      </c>
      <c r="AA31" s="1981">
        <f>IF('2.2 Detailed Cost Matrix'!AF132=0,0,ROUND(+'2.2 Detailed Cost Matrix'!AF132/AA19,1))</f>
        <v>0</v>
      </c>
      <c r="AB31" s="1982">
        <f>IF('2.2 Detailed Cost Matrix'!AG132=0,0,ROUND(+'2.2 Detailed Cost Matrix'!AG132/AB19,1))</f>
        <v>0</v>
      </c>
      <c r="AC31" s="1987">
        <f>IF('2.2 Detailed Cost Matrix'!AH132=0,0,ROUND(+'2.2 Detailed Cost Matrix'!AH132/AC19,1))</f>
        <v>0</v>
      </c>
      <c r="AD31" s="1987">
        <f>IF('2.2 Detailed Cost Matrix'!AI132=0,0,ROUND(+'2.2 Detailed Cost Matrix'!AI132/AD19,1))</f>
        <v>0</v>
      </c>
      <c r="AE31" s="1981">
        <f>IF('2.2 Detailed Cost Matrix'!AJ132=0,0,ROUND(+'2.2 Detailed Cost Matrix'!AJ132/AE19,1))</f>
        <v>0</v>
      </c>
      <c r="AF31" s="1987">
        <f>IF('2.2 Detailed Cost Matrix'!AK132=0,0,ROUND(+'2.2 Detailed Cost Matrix'!AK132/AF19,1))</f>
        <v>0</v>
      </c>
      <c r="AG31" s="1981">
        <f>IF('2.2 Detailed Cost Matrix'!AL132=0,0,ROUND(+'2.2 Detailed Cost Matrix'!AL132/AG19,1))</f>
        <v>0</v>
      </c>
      <c r="AH31" s="1987">
        <f>IF('2.2 Detailed Cost Matrix'!AM132=0,0,ROUND(+'2.2 Detailed Cost Matrix'!AM132/AH19,1))</f>
        <v>0</v>
      </c>
      <c r="AI31" s="1986">
        <f>IF('2.2 Detailed Cost Matrix'!AN132=0,0,ROUND(+'2.2 Detailed Cost Matrix'!AN132/AI19,1))</f>
        <v>0</v>
      </c>
      <c r="AJ31" s="264"/>
    </row>
    <row r="32" spans="1:38" s="157" customFormat="1" ht="15" customHeight="1">
      <c r="A32" s="1289" t="str">
        <f>'Names and date input'!$D$35</f>
        <v>RP8</v>
      </c>
      <c r="B32" s="145"/>
      <c r="C32" s="1981">
        <f>IF('2.2 Detailed Cost Matrix'!H133=0,0,ROUND(+'2.2 Detailed Cost Matrix'!H133/C20,1))</f>
        <v>0</v>
      </c>
      <c r="D32" s="1982">
        <f>IF('2.2 Detailed Cost Matrix'!I133=0,0,ROUND(+'2.2 Detailed Cost Matrix'!I133/D20,1))</f>
        <v>0</v>
      </c>
      <c r="E32" s="1982">
        <f>IF('2.2 Detailed Cost Matrix'!J133=0,0,ROUND(+'2.2 Detailed Cost Matrix'!J133/E20,1))</f>
        <v>0</v>
      </c>
      <c r="F32" s="1982">
        <f>IF('2.2 Detailed Cost Matrix'!K133=0,0,ROUND(+'2.2 Detailed Cost Matrix'!K133/F20,1))</f>
        <v>0</v>
      </c>
      <c r="G32" s="1982">
        <f>IF('2.2 Detailed Cost Matrix'!L133=0,0,ROUND(+'2.2 Detailed Cost Matrix'!L133/G20,1))</f>
        <v>0</v>
      </c>
      <c r="H32" s="1982">
        <f>IF('2.2 Detailed Cost Matrix'!M133=0,0,ROUND(+'2.2 Detailed Cost Matrix'!M133/H20,1))</f>
        <v>0</v>
      </c>
      <c r="I32" s="1983">
        <f>IF('2.2 Detailed Cost Matrix'!N133=0,0,ROUND(+'2.2 Detailed Cost Matrix'!N133/I20,1))</f>
        <v>0</v>
      </c>
      <c r="J32" s="1984">
        <f>IF('2.2 Detailed Cost Matrix'!O133=0,0,ROUND(+'2.2 Detailed Cost Matrix'!O133/J20,1))</f>
        <v>0</v>
      </c>
      <c r="K32" s="1982">
        <f>IF('2.2 Detailed Cost Matrix'!P133=0,0,ROUND(+'2.2 Detailed Cost Matrix'!P133/K20,1))</f>
        <v>0</v>
      </c>
      <c r="L32" s="1982">
        <f>IF('2.2 Detailed Cost Matrix'!Q133=0,0,ROUND(+'2.2 Detailed Cost Matrix'!Q133/L20,1))</f>
        <v>0</v>
      </c>
      <c r="M32" s="1982">
        <f>IF('2.2 Detailed Cost Matrix'!R133=0,0,ROUND(+'2.2 Detailed Cost Matrix'!R133/M20,1))</f>
        <v>0</v>
      </c>
      <c r="N32" s="1982">
        <f>IF('2.2 Detailed Cost Matrix'!S133=0,0,ROUND(+'2.2 Detailed Cost Matrix'!S133/N20,1))</f>
        <v>0</v>
      </c>
      <c r="O32" s="1982">
        <f>IF('2.2 Detailed Cost Matrix'!T133=0,0,ROUND(+'2.2 Detailed Cost Matrix'!T133/O20,1))</f>
        <v>0</v>
      </c>
      <c r="P32" s="1982">
        <f>IF('2.2 Detailed Cost Matrix'!U133=0,0,ROUND(+'2.2 Detailed Cost Matrix'!U133/P20,1))</f>
        <v>0</v>
      </c>
      <c r="Q32" s="1982">
        <f>IF('2.2 Detailed Cost Matrix'!V133=0,0,ROUND(+'2.2 Detailed Cost Matrix'!V133/Q20,1))</f>
        <v>0</v>
      </c>
      <c r="R32" s="1982">
        <f>IF('2.2 Detailed Cost Matrix'!W133=0,0,ROUND(+'2.2 Detailed Cost Matrix'!W133/R20,1))</f>
        <v>0</v>
      </c>
      <c r="S32" s="1982">
        <f>IF('2.2 Detailed Cost Matrix'!X133=0,0,ROUND(+'2.2 Detailed Cost Matrix'!X133/S20,1))</f>
        <v>0</v>
      </c>
      <c r="T32" s="1982">
        <f>IF('2.2 Detailed Cost Matrix'!Y133=0,0,ROUND(+'2.2 Detailed Cost Matrix'!Y133/T20,1))</f>
        <v>0</v>
      </c>
      <c r="U32" s="1982">
        <f>IF('2.2 Detailed Cost Matrix'!Z133=0,0,ROUND(+'2.2 Detailed Cost Matrix'!Z133/U20,1))</f>
        <v>0</v>
      </c>
      <c r="V32" s="1982">
        <f>IF('2.2 Detailed Cost Matrix'!AA133=0,0,ROUND(+'2.2 Detailed Cost Matrix'!AA133/V20,1))</f>
        <v>0</v>
      </c>
      <c r="W32" s="1982">
        <f>IF('2.2 Detailed Cost Matrix'!AB133=0,0,ROUND(+'2.2 Detailed Cost Matrix'!AB133/W20,1))</f>
        <v>0</v>
      </c>
      <c r="X32" s="1982">
        <f>IF('2.2 Detailed Cost Matrix'!AC133=0,0,ROUND(+'2.2 Detailed Cost Matrix'!AC133/X20,1))</f>
        <v>0</v>
      </c>
      <c r="Y32" s="1985">
        <f>IF('2.2 Detailed Cost Matrix'!AD133=0,0,ROUND(+'2.2 Detailed Cost Matrix'!AD133/Y20,1))</f>
        <v>0</v>
      </c>
      <c r="Z32" s="1986">
        <f>IF('2.2 Detailed Cost Matrix'!AE133=0,0,ROUND(+'2.2 Detailed Cost Matrix'!AE133/Z20,1))</f>
        <v>0</v>
      </c>
      <c r="AA32" s="1981">
        <f>IF('2.2 Detailed Cost Matrix'!AF133=0,0,ROUND(+'2.2 Detailed Cost Matrix'!AF133/AA20,1))</f>
        <v>0</v>
      </c>
      <c r="AB32" s="1982">
        <f>IF('2.2 Detailed Cost Matrix'!AG133=0,0,ROUND(+'2.2 Detailed Cost Matrix'!AG133/AB20,1))</f>
        <v>0</v>
      </c>
      <c r="AC32" s="1987">
        <f>IF('2.2 Detailed Cost Matrix'!AH133=0,0,ROUND(+'2.2 Detailed Cost Matrix'!AH133/AC20,1))</f>
        <v>0</v>
      </c>
      <c r="AD32" s="1987">
        <f>IF('2.2 Detailed Cost Matrix'!AI133=0,0,ROUND(+'2.2 Detailed Cost Matrix'!AI133/AD20,1))</f>
        <v>0</v>
      </c>
      <c r="AE32" s="1981">
        <f>IF('2.2 Detailed Cost Matrix'!AJ133=0,0,ROUND(+'2.2 Detailed Cost Matrix'!AJ133/AE20,1))</f>
        <v>0</v>
      </c>
      <c r="AF32" s="1987">
        <f>IF('2.2 Detailed Cost Matrix'!AK133=0,0,ROUND(+'2.2 Detailed Cost Matrix'!AK133/AF20,1))</f>
        <v>0</v>
      </c>
      <c r="AG32" s="1981">
        <f>IF('2.2 Detailed Cost Matrix'!AL133=0,0,ROUND(+'2.2 Detailed Cost Matrix'!AL133/AG20,1))</f>
        <v>0</v>
      </c>
      <c r="AH32" s="1987">
        <f>IF('2.2 Detailed Cost Matrix'!AM133=0,0,ROUND(+'2.2 Detailed Cost Matrix'!AM133/AH20,1))</f>
        <v>0</v>
      </c>
      <c r="AI32" s="1986">
        <f>IF('2.2 Detailed Cost Matrix'!AN133=0,0,ROUND(+'2.2 Detailed Cost Matrix'!AN133/AI20,1))</f>
        <v>0</v>
      </c>
      <c r="AJ32" s="264"/>
      <c r="AK32" s="3082" t="s">
        <v>28</v>
      </c>
      <c r="AL32" s="3082" t="s">
        <v>618</v>
      </c>
    </row>
    <row r="33" spans="1:38" s="157" customFormat="1" ht="14.25" customHeight="1">
      <c r="A33" s="1289" t="str">
        <f>'Names and date input'!$D$36</f>
        <v>RP9</v>
      </c>
      <c r="B33" s="145"/>
      <c r="C33" s="1981">
        <f>IF('2.2 Detailed Cost Matrix'!H134=0,0,ROUND(+'2.2 Detailed Cost Matrix'!H134/C21,1))</f>
        <v>0</v>
      </c>
      <c r="D33" s="1982">
        <f>IF('2.2 Detailed Cost Matrix'!I134=0,0,ROUND(+'2.2 Detailed Cost Matrix'!I134/D21,1))</f>
        <v>0</v>
      </c>
      <c r="E33" s="1982">
        <f>IF('2.2 Detailed Cost Matrix'!J134=0,0,ROUND(+'2.2 Detailed Cost Matrix'!J134/E21,1))</f>
        <v>0</v>
      </c>
      <c r="F33" s="1982">
        <f>IF('2.2 Detailed Cost Matrix'!K134=0,0,ROUND(+'2.2 Detailed Cost Matrix'!K134/F21,1))</f>
        <v>0</v>
      </c>
      <c r="G33" s="1982">
        <f>IF('2.2 Detailed Cost Matrix'!L134=0,0,ROUND(+'2.2 Detailed Cost Matrix'!L134/G21,1))</f>
        <v>0</v>
      </c>
      <c r="H33" s="1982">
        <f>IF('2.2 Detailed Cost Matrix'!M134=0,0,ROUND(+'2.2 Detailed Cost Matrix'!M134/H21,1))</f>
        <v>0</v>
      </c>
      <c r="I33" s="1983">
        <f>IF('2.2 Detailed Cost Matrix'!N134=0,0,ROUND(+'2.2 Detailed Cost Matrix'!N134/I21,1))</f>
        <v>0</v>
      </c>
      <c r="J33" s="1984">
        <f>IF('2.2 Detailed Cost Matrix'!O134=0,0,ROUND(+'2.2 Detailed Cost Matrix'!O134/J21,1))</f>
        <v>0</v>
      </c>
      <c r="K33" s="1982">
        <f>IF('2.2 Detailed Cost Matrix'!P134=0,0,ROUND(+'2.2 Detailed Cost Matrix'!P134/K21,1))</f>
        <v>0</v>
      </c>
      <c r="L33" s="1982">
        <f>IF('2.2 Detailed Cost Matrix'!Q134=0,0,ROUND(+'2.2 Detailed Cost Matrix'!Q134/L21,1))</f>
        <v>0</v>
      </c>
      <c r="M33" s="1982">
        <f>IF('2.2 Detailed Cost Matrix'!R134=0,0,ROUND(+'2.2 Detailed Cost Matrix'!R134/M21,1))</f>
        <v>0</v>
      </c>
      <c r="N33" s="1982">
        <f>IF('2.2 Detailed Cost Matrix'!S134=0,0,ROUND(+'2.2 Detailed Cost Matrix'!S134/N21,1))</f>
        <v>0</v>
      </c>
      <c r="O33" s="1982">
        <f>IF('2.2 Detailed Cost Matrix'!T134=0,0,ROUND(+'2.2 Detailed Cost Matrix'!T134/O21,1))</f>
        <v>0</v>
      </c>
      <c r="P33" s="1982">
        <f>IF('2.2 Detailed Cost Matrix'!U134=0,0,ROUND(+'2.2 Detailed Cost Matrix'!U134/P21,1))</f>
        <v>0</v>
      </c>
      <c r="Q33" s="1982">
        <f>IF('2.2 Detailed Cost Matrix'!V134=0,0,ROUND(+'2.2 Detailed Cost Matrix'!V134/Q21,1))</f>
        <v>0</v>
      </c>
      <c r="R33" s="1982">
        <f>IF('2.2 Detailed Cost Matrix'!W134=0,0,ROUND(+'2.2 Detailed Cost Matrix'!W134/R21,1))</f>
        <v>0</v>
      </c>
      <c r="S33" s="1982">
        <f>IF('2.2 Detailed Cost Matrix'!X134=0,0,ROUND(+'2.2 Detailed Cost Matrix'!X134/S21,1))</f>
        <v>0</v>
      </c>
      <c r="T33" s="1982">
        <f>IF('2.2 Detailed Cost Matrix'!Y134=0,0,ROUND(+'2.2 Detailed Cost Matrix'!Y134/T21,1))</f>
        <v>0</v>
      </c>
      <c r="U33" s="1982">
        <f>IF('2.2 Detailed Cost Matrix'!Z134=0,0,ROUND(+'2.2 Detailed Cost Matrix'!Z134/U21,1))</f>
        <v>0</v>
      </c>
      <c r="V33" s="1982">
        <f>IF('2.2 Detailed Cost Matrix'!AA134=0,0,ROUND(+'2.2 Detailed Cost Matrix'!AA134/V21,1))</f>
        <v>0</v>
      </c>
      <c r="W33" s="1982">
        <f>IF('2.2 Detailed Cost Matrix'!AB134=0,0,ROUND(+'2.2 Detailed Cost Matrix'!AB134/W21,1))</f>
        <v>0</v>
      </c>
      <c r="X33" s="1982">
        <f>IF('2.2 Detailed Cost Matrix'!AC134=0,0,ROUND(+'2.2 Detailed Cost Matrix'!AC134/X21,1))</f>
        <v>0</v>
      </c>
      <c r="Y33" s="1985">
        <f>IF('2.2 Detailed Cost Matrix'!AD134=0,0,ROUND(+'2.2 Detailed Cost Matrix'!AD134/Y21,1))</f>
        <v>0</v>
      </c>
      <c r="Z33" s="1986">
        <f>IF('2.2 Detailed Cost Matrix'!AE134=0,0,ROUND(+'2.2 Detailed Cost Matrix'!AE134/Z21,1))</f>
        <v>0</v>
      </c>
      <c r="AA33" s="1981">
        <f>IF('2.2 Detailed Cost Matrix'!AF134=0,0,ROUND(+'2.2 Detailed Cost Matrix'!AF134/AA21,1))</f>
        <v>0</v>
      </c>
      <c r="AB33" s="1982">
        <f>IF('2.2 Detailed Cost Matrix'!AG134=0,0,ROUND(+'2.2 Detailed Cost Matrix'!AG134/AB21,1))</f>
        <v>0</v>
      </c>
      <c r="AC33" s="1987">
        <f>IF('2.2 Detailed Cost Matrix'!AH134=0,0,ROUND(+'2.2 Detailed Cost Matrix'!AH134/AC21,1))</f>
        <v>0</v>
      </c>
      <c r="AD33" s="1987">
        <f>IF('2.2 Detailed Cost Matrix'!AI134=0,0,ROUND(+'2.2 Detailed Cost Matrix'!AI134/AD21,1))</f>
        <v>0</v>
      </c>
      <c r="AE33" s="1981">
        <f>IF('2.2 Detailed Cost Matrix'!AJ134=0,0,ROUND(+'2.2 Detailed Cost Matrix'!AJ134/AE21,1))</f>
        <v>0</v>
      </c>
      <c r="AF33" s="1987">
        <f>IF('2.2 Detailed Cost Matrix'!AK134=0,0,ROUND(+'2.2 Detailed Cost Matrix'!AK134/AF21,1))</f>
        <v>0</v>
      </c>
      <c r="AG33" s="1981">
        <f>IF('2.2 Detailed Cost Matrix'!AL134=0,0,ROUND(+'2.2 Detailed Cost Matrix'!AL134/AG21,1))</f>
        <v>0</v>
      </c>
      <c r="AH33" s="1987">
        <f>IF('2.2 Detailed Cost Matrix'!AM134=0,0,ROUND(+'2.2 Detailed Cost Matrix'!AM134/AH21,1))</f>
        <v>0</v>
      </c>
      <c r="AI33" s="1986">
        <f>IF('2.2 Detailed Cost Matrix'!AN134=0,0,ROUND(+'2.2 Detailed Cost Matrix'!AN134/AI21,1))</f>
        <v>0</v>
      </c>
      <c r="AJ33" s="264"/>
      <c r="AK33" s="3083"/>
      <c r="AL33" s="3083"/>
    </row>
    <row r="34" spans="1:38" s="157" customFormat="1" ht="13.5" customHeight="1" thickBot="1">
      <c r="A34" s="1297" t="str">
        <f>'Names and date input'!$D$37</f>
        <v>RP10</v>
      </c>
      <c r="B34" s="1090"/>
      <c r="C34" s="1988">
        <f>IF('2.2 Detailed Cost Matrix'!H135=0,0,ROUND(+'2.2 Detailed Cost Matrix'!H135/C22,1))</f>
        <v>0</v>
      </c>
      <c r="D34" s="1989">
        <f>IF('2.2 Detailed Cost Matrix'!I135=0,0,ROUND(+'2.2 Detailed Cost Matrix'!I135/D22,1))</f>
        <v>0</v>
      </c>
      <c r="E34" s="1989">
        <f>IF('2.2 Detailed Cost Matrix'!J135=0,0,ROUND(+'2.2 Detailed Cost Matrix'!J135/E22,1))</f>
        <v>0</v>
      </c>
      <c r="F34" s="1989">
        <f>IF('2.2 Detailed Cost Matrix'!K135=0,0,ROUND(+'2.2 Detailed Cost Matrix'!K135/F22,1))</f>
        <v>0</v>
      </c>
      <c r="G34" s="1989">
        <f>IF('2.2 Detailed Cost Matrix'!L135=0,0,ROUND(+'2.2 Detailed Cost Matrix'!L135/G22,1))</f>
        <v>0</v>
      </c>
      <c r="H34" s="1989">
        <f>IF('2.2 Detailed Cost Matrix'!M135=0,0,ROUND(+'2.2 Detailed Cost Matrix'!M135/H22,1))</f>
        <v>0</v>
      </c>
      <c r="I34" s="1990">
        <f>IF('2.2 Detailed Cost Matrix'!N135=0,0,ROUND(+'2.2 Detailed Cost Matrix'!N135/I22,1))</f>
        <v>0</v>
      </c>
      <c r="J34" s="1991">
        <f>IF('2.2 Detailed Cost Matrix'!O135=0,0,ROUND(+'2.2 Detailed Cost Matrix'!O135/J22,1))</f>
        <v>0</v>
      </c>
      <c r="K34" s="1989">
        <f>IF('2.2 Detailed Cost Matrix'!P135=0,0,ROUND(+'2.2 Detailed Cost Matrix'!P135/K22,1))</f>
        <v>0</v>
      </c>
      <c r="L34" s="1989">
        <f>IF('2.2 Detailed Cost Matrix'!Q135=0,0,ROUND(+'2.2 Detailed Cost Matrix'!Q135/L22,1))</f>
        <v>0</v>
      </c>
      <c r="M34" s="1989">
        <f>IF('2.2 Detailed Cost Matrix'!R135=0,0,ROUND(+'2.2 Detailed Cost Matrix'!R135/M22,1))</f>
        <v>0</v>
      </c>
      <c r="N34" s="1989">
        <f>IF('2.2 Detailed Cost Matrix'!S135=0,0,ROUND(+'2.2 Detailed Cost Matrix'!S135/N22,1))</f>
        <v>0</v>
      </c>
      <c r="O34" s="1989">
        <f>IF('2.2 Detailed Cost Matrix'!T135=0,0,ROUND(+'2.2 Detailed Cost Matrix'!T135/O22,1))</f>
        <v>0</v>
      </c>
      <c r="P34" s="1989">
        <f>IF('2.2 Detailed Cost Matrix'!U135=0,0,ROUND(+'2.2 Detailed Cost Matrix'!U135/P22,1))</f>
        <v>0</v>
      </c>
      <c r="Q34" s="1989">
        <f>IF('2.2 Detailed Cost Matrix'!V135=0,0,ROUND(+'2.2 Detailed Cost Matrix'!V135/Q22,1))</f>
        <v>0</v>
      </c>
      <c r="R34" s="1989">
        <f>IF('2.2 Detailed Cost Matrix'!W135=0,0,ROUND(+'2.2 Detailed Cost Matrix'!W135/R22,1))</f>
        <v>0</v>
      </c>
      <c r="S34" s="1989">
        <f>IF('2.2 Detailed Cost Matrix'!X135=0,0,ROUND(+'2.2 Detailed Cost Matrix'!X135/S22,1))</f>
        <v>0</v>
      </c>
      <c r="T34" s="1989">
        <f>IF('2.2 Detailed Cost Matrix'!Y135=0,0,ROUND(+'2.2 Detailed Cost Matrix'!Y135/T22,1))</f>
        <v>0</v>
      </c>
      <c r="U34" s="1989">
        <f>IF('2.2 Detailed Cost Matrix'!Z135=0,0,ROUND(+'2.2 Detailed Cost Matrix'!Z135/U22,1))</f>
        <v>0</v>
      </c>
      <c r="V34" s="1989">
        <f>IF('2.2 Detailed Cost Matrix'!AA135=0,0,ROUND(+'2.2 Detailed Cost Matrix'!AA135/V22,1))</f>
        <v>0</v>
      </c>
      <c r="W34" s="1989">
        <f>IF('2.2 Detailed Cost Matrix'!AB135=0,0,ROUND(+'2.2 Detailed Cost Matrix'!AB135/W22,1))</f>
        <v>0</v>
      </c>
      <c r="X34" s="1989">
        <f>IF('2.2 Detailed Cost Matrix'!AC135=0,0,ROUND(+'2.2 Detailed Cost Matrix'!AC135/X22,1))</f>
        <v>0</v>
      </c>
      <c r="Y34" s="1992">
        <f>IF('2.2 Detailed Cost Matrix'!AD135=0,0,ROUND(+'2.2 Detailed Cost Matrix'!AD135/Y22,1))</f>
        <v>0</v>
      </c>
      <c r="Z34" s="1993">
        <f>IF('2.2 Detailed Cost Matrix'!AE135=0,0,ROUND(+'2.2 Detailed Cost Matrix'!AE135/Z22,1))</f>
        <v>0</v>
      </c>
      <c r="AA34" s="1988">
        <f>IF('2.2 Detailed Cost Matrix'!AF135=0,0,ROUND(+'2.2 Detailed Cost Matrix'!AF135/AA22,1))</f>
        <v>0</v>
      </c>
      <c r="AB34" s="1989">
        <f>IF('2.2 Detailed Cost Matrix'!AG135=0,0,ROUND(+'2.2 Detailed Cost Matrix'!AG135/AB22,1))</f>
        <v>0</v>
      </c>
      <c r="AC34" s="1994">
        <f>IF('2.2 Detailed Cost Matrix'!AH135=0,0,ROUND(+'2.2 Detailed Cost Matrix'!AH135/AC22,1))</f>
        <v>0</v>
      </c>
      <c r="AD34" s="1994">
        <f>IF('2.2 Detailed Cost Matrix'!AI135=0,0,ROUND(+'2.2 Detailed Cost Matrix'!AI135/AD22,1))</f>
        <v>0</v>
      </c>
      <c r="AE34" s="1988">
        <f>IF('2.2 Detailed Cost Matrix'!AJ135=0,0,ROUND(+'2.2 Detailed Cost Matrix'!AJ135/AE22,1))</f>
        <v>0</v>
      </c>
      <c r="AF34" s="1994">
        <f>IF('2.2 Detailed Cost Matrix'!AK135=0,0,ROUND(+'2.2 Detailed Cost Matrix'!AK135/AF22,1))</f>
        <v>0</v>
      </c>
      <c r="AG34" s="1988">
        <f>IF('2.2 Detailed Cost Matrix'!AL135=0,0,ROUND(+'2.2 Detailed Cost Matrix'!AL135/AG22,1))</f>
        <v>0</v>
      </c>
      <c r="AH34" s="1994">
        <f>IF('2.2 Detailed Cost Matrix'!AM135=0,0,ROUND(+'2.2 Detailed Cost Matrix'!AM135/AH22,1))</f>
        <v>0</v>
      </c>
      <c r="AI34" s="1993">
        <f>IF('2.2 Detailed Cost Matrix'!AN135=0,0,ROUND(+'2.2 Detailed Cost Matrix'!AN135/AI22,1))</f>
        <v>0</v>
      </c>
      <c r="AJ34" s="264"/>
      <c r="AK34" s="3083"/>
      <c r="AL34" s="3083"/>
    </row>
    <row r="35" spans="1:38" s="148" customFormat="1" ht="15" thickBot="1">
      <c r="A35" s="157"/>
      <c r="J35" s="156"/>
      <c r="K35" s="156"/>
      <c r="L35" s="156"/>
      <c r="AH35" s="157"/>
      <c r="AK35" s="703"/>
      <c r="AL35" s="1572">
        <v>0.75</v>
      </c>
    </row>
    <row r="36" spans="1:38" s="148" customFormat="1" ht="16.5" thickBot="1">
      <c r="A36" s="2060" t="s">
        <v>1140</v>
      </c>
      <c r="B36" s="494"/>
      <c r="C36" s="971"/>
      <c r="D36" s="971"/>
      <c r="E36" s="971"/>
      <c r="F36" s="971"/>
      <c r="G36" s="971"/>
      <c r="H36" s="971"/>
      <c r="I36" s="494"/>
      <c r="J36" s="971"/>
      <c r="K36" s="971"/>
      <c r="L36" s="971"/>
      <c r="M36" s="971"/>
      <c r="N36" s="971"/>
      <c r="O36" s="971"/>
      <c r="P36" s="971"/>
      <c r="Q36" s="971"/>
      <c r="R36" s="971"/>
      <c r="S36" s="971"/>
      <c r="T36" s="971"/>
      <c r="U36" s="971"/>
      <c r="V36" s="971"/>
      <c r="W36" s="971"/>
      <c r="X36" s="971"/>
      <c r="Y36" s="494"/>
      <c r="Z36" s="494"/>
      <c r="AA36" s="971"/>
      <c r="AB36" s="971"/>
      <c r="AC36" s="971"/>
      <c r="AD36" s="971"/>
      <c r="AE36" s="971"/>
      <c r="AF36" s="971"/>
      <c r="AG36" s="971"/>
      <c r="AH36" s="971"/>
      <c r="AI36" s="1281"/>
      <c r="AK36" s="1573"/>
      <c r="AL36" s="1574" t="s">
        <v>1166</v>
      </c>
    </row>
    <row r="37" spans="1:38" s="157" customFormat="1">
      <c r="A37" s="1280" t="str">
        <f>'Names and date input'!$D$28</f>
        <v>RP1</v>
      </c>
      <c r="B37" s="969"/>
      <c r="C37" s="1282">
        <f>IF('4.4 RP Margin Adjustment'!$AL37=1,+'2.2 Detailed Cost Matrix'!H126,0)</f>
        <v>0</v>
      </c>
      <c r="D37" s="1283">
        <f>IF('4.4 RP Margin Adjustment'!$AL37=1,+'2.2 Detailed Cost Matrix'!I126,0)</f>
        <v>0</v>
      </c>
      <c r="E37" s="1283">
        <f>IF('4.4 RP Margin Adjustment'!$AL37=1,+'2.2 Detailed Cost Matrix'!J126,0)</f>
        <v>0</v>
      </c>
      <c r="F37" s="1283">
        <f>IF('4.4 RP Margin Adjustment'!$AL37=1,+'2.2 Detailed Cost Matrix'!K126,0)</f>
        <v>0</v>
      </c>
      <c r="G37" s="1283">
        <f>IF('4.4 RP Margin Adjustment'!$AL37=1,+'2.2 Detailed Cost Matrix'!L126,0)</f>
        <v>0</v>
      </c>
      <c r="H37" s="1283">
        <f>IF('4.4 RP Margin Adjustment'!$AL37=1,+'2.2 Detailed Cost Matrix'!M126,0)</f>
        <v>0</v>
      </c>
      <c r="I37" s="1284">
        <f t="shared" ref="I37:I46" si="4">SUM(C37:H37)</f>
        <v>0</v>
      </c>
      <c r="J37" s="1285">
        <f>IF('4.4 RP Margin Adjustment'!$AL37=1,+'2.2 Detailed Cost Matrix'!O126,0)</f>
        <v>0</v>
      </c>
      <c r="K37" s="1283">
        <f>IF('4.4 RP Margin Adjustment'!$AL37=1,+'2.2 Detailed Cost Matrix'!P126,0)</f>
        <v>0</v>
      </c>
      <c r="L37" s="1283">
        <f>IF('4.4 RP Margin Adjustment'!$AL37=1,+'2.2 Detailed Cost Matrix'!Q126,0)</f>
        <v>0</v>
      </c>
      <c r="M37" s="1283">
        <f>IF('4.4 RP Margin Adjustment'!$AL37=1,+'2.2 Detailed Cost Matrix'!R126,0)</f>
        <v>0</v>
      </c>
      <c r="N37" s="1283">
        <f>IF('4.4 RP Margin Adjustment'!$AL37=1,+'2.2 Detailed Cost Matrix'!S126,0)</f>
        <v>0</v>
      </c>
      <c r="O37" s="1283">
        <f>IF('4.4 RP Margin Adjustment'!$AL37=1,+'2.2 Detailed Cost Matrix'!T126,0)</f>
        <v>0</v>
      </c>
      <c r="P37" s="1283">
        <f>IF('4.4 RP Margin Adjustment'!$AL37=1,+'2.2 Detailed Cost Matrix'!U126,0)</f>
        <v>0</v>
      </c>
      <c r="Q37" s="1283">
        <f>IF('4.4 RP Margin Adjustment'!$AL37=1,+'2.2 Detailed Cost Matrix'!V126,0)</f>
        <v>0</v>
      </c>
      <c r="R37" s="1283">
        <f>IF('4.4 RP Margin Adjustment'!$AL37=1,+'2.2 Detailed Cost Matrix'!W126,0)</f>
        <v>0</v>
      </c>
      <c r="S37" s="1283">
        <f>IF('4.4 RP Margin Adjustment'!$AL37=1,+'2.2 Detailed Cost Matrix'!X126,0)</f>
        <v>0</v>
      </c>
      <c r="T37" s="1283">
        <f>IF('4.4 RP Margin Adjustment'!$AL37=1,+'2.2 Detailed Cost Matrix'!Y126,0)</f>
        <v>0</v>
      </c>
      <c r="U37" s="1283">
        <f>IF('4.4 RP Margin Adjustment'!$AL37=1,+'2.2 Detailed Cost Matrix'!Z126,0)</f>
        <v>0</v>
      </c>
      <c r="V37" s="1283">
        <f>IF('4.4 RP Margin Adjustment'!$AL37=1,+'2.2 Detailed Cost Matrix'!AA126,0)</f>
        <v>0</v>
      </c>
      <c r="W37" s="1283">
        <f>IF('4.4 RP Margin Adjustment'!$AL37=1,+'2.2 Detailed Cost Matrix'!AB126,0)</f>
        <v>0</v>
      </c>
      <c r="X37" s="1283">
        <f>IF('4.4 RP Margin Adjustment'!$AL37=1,+'2.2 Detailed Cost Matrix'!AC126,0)</f>
        <v>0</v>
      </c>
      <c r="Y37" s="1286">
        <f t="shared" ref="Y37:Y46" si="5">SUM(J37:X37)</f>
        <v>0</v>
      </c>
      <c r="Z37" s="1287">
        <f t="shared" ref="Z37:Z46" si="6">I37+Y37</f>
        <v>0</v>
      </c>
      <c r="AA37" s="1282">
        <f>IF('4.4 RP Margin Adjustment'!$AL37=1,+'2.2 Detailed Cost Matrix'!AF126,0)</f>
        <v>0</v>
      </c>
      <c r="AB37" s="1283">
        <f>IF('4.4 RP Margin Adjustment'!$AL37=1,+'2.2 Detailed Cost Matrix'!AG126,0)</f>
        <v>0</v>
      </c>
      <c r="AC37" s="1288">
        <f>IF('4.4 RP Margin Adjustment'!$AL37=1,+'2.2 Detailed Cost Matrix'!AH126,0)</f>
        <v>0</v>
      </c>
      <c r="AD37" s="1288">
        <f>IF('4.4 RP Margin Adjustment'!$AL37=1,+'2.2 Detailed Cost Matrix'!AI126,0)</f>
        <v>0</v>
      </c>
      <c r="AE37" s="1282">
        <f>IF('4.4 RP Margin Adjustment'!$AL37=1,+'2.2 Detailed Cost Matrix'!AJ126,0)</f>
        <v>0</v>
      </c>
      <c r="AF37" s="1288">
        <f>IF('4.4 RP Margin Adjustment'!$AL37=1,+'2.2 Detailed Cost Matrix'!AK126,0)</f>
        <v>0</v>
      </c>
      <c r="AG37" s="1282">
        <f>IF('4.4 RP Margin Adjustment'!$AL37=1,+'2.2 Detailed Cost Matrix'!AL126,0)</f>
        <v>0</v>
      </c>
      <c r="AH37" s="1288">
        <f>IF('4.4 RP Margin Adjustment'!$AL37=1,+'2.2 Detailed Cost Matrix'!AM126,0)</f>
        <v>0</v>
      </c>
      <c r="AI37" s="1287">
        <f t="shared" ref="AI37:AI46" si="7">SUM(Z37:AH37)</f>
        <v>0</v>
      </c>
      <c r="AJ37" s="264"/>
      <c r="AK37" s="965">
        <f>+'2.11 Related Party analysis'!Q14</f>
        <v>0</v>
      </c>
      <c r="AL37" s="236">
        <f t="shared" ref="AL37:AL46" si="8">IF(AK37&gt;AL$35,0,1)</f>
        <v>1</v>
      </c>
    </row>
    <row r="38" spans="1:38" s="157" customFormat="1">
      <c r="A38" s="1289" t="str">
        <f>'Names and date input'!$D$29</f>
        <v>RP2</v>
      </c>
      <c r="B38" s="145"/>
      <c r="C38" s="1290">
        <f>IF('4.4 RP Margin Adjustment'!$AL38=1,+'2.2 Detailed Cost Matrix'!H127,0)</f>
        <v>0</v>
      </c>
      <c r="D38" s="1291">
        <f>IF('4.4 RP Margin Adjustment'!$AL38=1,+'2.2 Detailed Cost Matrix'!I127,0)</f>
        <v>0</v>
      </c>
      <c r="E38" s="1291">
        <f>IF('4.4 RP Margin Adjustment'!$AL38=1,+'2.2 Detailed Cost Matrix'!J127,0)</f>
        <v>0</v>
      </c>
      <c r="F38" s="1291">
        <f>IF('4.4 RP Margin Adjustment'!$AL38=1,+'2.2 Detailed Cost Matrix'!K127,0)</f>
        <v>0</v>
      </c>
      <c r="G38" s="1291">
        <f>IF('4.4 RP Margin Adjustment'!$AL38=1,+'2.2 Detailed Cost Matrix'!L127,0)</f>
        <v>0</v>
      </c>
      <c r="H38" s="1291">
        <f>IF('4.4 RP Margin Adjustment'!$AL38=1,+'2.2 Detailed Cost Matrix'!M127,0)</f>
        <v>0</v>
      </c>
      <c r="I38" s="1292">
        <f t="shared" si="4"/>
        <v>0</v>
      </c>
      <c r="J38" s="1293">
        <f>IF('4.4 RP Margin Adjustment'!$AL38=1,+'2.2 Detailed Cost Matrix'!O127,0)</f>
        <v>0</v>
      </c>
      <c r="K38" s="1291">
        <f>IF('4.4 RP Margin Adjustment'!$AL38=1,+'2.2 Detailed Cost Matrix'!P127,0)</f>
        <v>0</v>
      </c>
      <c r="L38" s="1291">
        <f>IF('4.4 RP Margin Adjustment'!$AL38=1,+'2.2 Detailed Cost Matrix'!Q127,0)</f>
        <v>0</v>
      </c>
      <c r="M38" s="1291">
        <f>IF('4.4 RP Margin Adjustment'!$AL38=1,+'2.2 Detailed Cost Matrix'!R127,0)</f>
        <v>0</v>
      </c>
      <c r="N38" s="1291">
        <f>IF('4.4 RP Margin Adjustment'!$AL38=1,+'2.2 Detailed Cost Matrix'!S127,0)</f>
        <v>0</v>
      </c>
      <c r="O38" s="1291">
        <f>IF('4.4 RP Margin Adjustment'!$AL38=1,+'2.2 Detailed Cost Matrix'!T127,0)</f>
        <v>0</v>
      </c>
      <c r="P38" s="1291">
        <f>IF('4.4 RP Margin Adjustment'!$AL38=1,+'2.2 Detailed Cost Matrix'!U127,0)</f>
        <v>0</v>
      </c>
      <c r="Q38" s="1291">
        <f>IF('4.4 RP Margin Adjustment'!$AL38=1,+'2.2 Detailed Cost Matrix'!V127,0)</f>
        <v>0</v>
      </c>
      <c r="R38" s="1291">
        <f>IF('4.4 RP Margin Adjustment'!$AL38=1,+'2.2 Detailed Cost Matrix'!W127,0)</f>
        <v>0</v>
      </c>
      <c r="S38" s="1291">
        <f>IF('4.4 RP Margin Adjustment'!$AL38=1,+'2.2 Detailed Cost Matrix'!X127,0)</f>
        <v>0</v>
      </c>
      <c r="T38" s="1291">
        <f>IF('4.4 RP Margin Adjustment'!$AL38=1,+'2.2 Detailed Cost Matrix'!Y127,0)</f>
        <v>0</v>
      </c>
      <c r="U38" s="1291">
        <f>IF('4.4 RP Margin Adjustment'!$AL38=1,+'2.2 Detailed Cost Matrix'!Z127,0)</f>
        <v>0</v>
      </c>
      <c r="V38" s="1291">
        <f>IF('4.4 RP Margin Adjustment'!$AL38=1,+'2.2 Detailed Cost Matrix'!AA127,0)</f>
        <v>0</v>
      </c>
      <c r="W38" s="1291">
        <f>IF('4.4 RP Margin Adjustment'!$AL38=1,+'2.2 Detailed Cost Matrix'!AB127,0)</f>
        <v>0</v>
      </c>
      <c r="X38" s="1291">
        <f>IF('4.4 RP Margin Adjustment'!$AL38=1,+'2.2 Detailed Cost Matrix'!AC127,0)</f>
        <v>0</v>
      </c>
      <c r="Y38" s="1294">
        <f t="shared" si="5"/>
        <v>0</v>
      </c>
      <c r="Z38" s="1295">
        <f t="shared" si="6"/>
        <v>0</v>
      </c>
      <c r="AA38" s="1290">
        <f>IF('4.4 RP Margin Adjustment'!$AL38=1,+'2.2 Detailed Cost Matrix'!AF127,0)</f>
        <v>0</v>
      </c>
      <c r="AB38" s="1291">
        <f>IF('4.4 RP Margin Adjustment'!$AL38=1,+'2.2 Detailed Cost Matrix'!AG127,0)</f>
        <v>0</v>
      </c>
      <c r="AC38" s="1296">
        <f>IF('4.4 RP Margin Adjustment'!$AL38=1,+'2.2 Detailed Cost Matrix'!AH127,0)</f>
        <v>0</v>
      </c>
      <c r="AD38" s="1296">
        <f>IF('4.4 RP Margin Adjustment'!$AL38=1,+'2.2 Detailed Cost Matrix'!AI127,0)</f>
        <v>0</v>
      </c>
      <c r="AE38" s="1290">
        <f>IF('4.4 RP Margin Adjustment'!$AL38=1,+'2.2 Detailed Cost Matrix'!AJ127,0)</f>
        <v>0</v>
      </c>
      <c r="AF38" s="1296">
        <f>IF('4.4 RP Margin Adjustment'!$AL38=1,+'2.2 Detailed Cost Matrix'!AK127,0)</f>
        <v>0</v>
      </c>
      <c r="AG38" s="1290">
        <f>IF('4.4 RP Margin Adjustment'!$AL38=1,+'2.2 Detailed Cost Matrix'!AL127,0)</f>
        <v>0</v>
      </c>
      <c r="AH38" s="1296">
        <f>IF('4.4 RP Margin Adjustment'!$AL38=1,+'2.2 Detailed Cost Matrix'!AM127,0)</f>
        <v>0</v>
      </c>
      <c r="AI38" s="1295">
        <f t="shared" si="7"/>
        <v>0</v>
      </c>
      <c r="AJ38" s="264"/>
      <c r="AK38" s="965">
        <f>+'2.11 Related Party analysis'!Q28</f>
        <v>0</v>
      </c>
      <c r="AL38" s="236">
        <f t="shared" si="8"/>
        <v>1</v>
      </c>
    </row>
    <row r="39" spans="1:38" s="157" customFormat="1">
      <c r="A39" s="1289" t="str">
        <f>'Names and date input'!$D$30</f>
        <v>RP3</v>
      </c>
      <c r="B39" s="145"/>
      <c r="C39" s="1290">
        <f>IF('4.4 RP Margin Adjustment'!$AL39=1,+'2.2 Detailed Cost Matrix'!H128,0)</f>
        <v>0</v>
      </c>
      <c r="D39" s="1291">
        <f>IF('4.4 RP Margin Adjustment'!$AL39=1,+'2.2 Detailed Cost Matrix'!I128,0)</f>
        <v>0</v>
      </c>
      <c r="E39" s="1291">
        <f>IF('4.4 RP Margin Adjustment'!$AL39=1,+'2.2 Detailed Cost Matrix'!J128,0)</f>
        <v>0</v>
      </c>
      <c r="F39" s="1291">
        <f>IF('4.4 RP Margin Adjustment'!$AL39=1,+'2.2 Detailed Cost Matrix'!K128,0)</f>
        <v>0</v>
      </c>
      <c r="G39" s="1291">
        <f>IF('4.4 RP Margin Adjustment'!$AL39=1,+'2.2 Detailed Cost Matrix'!L128,0)</f>
        <v>0</v>
      </c>
      <c r="H39" s="1291">
        <f>IF('4.4 RP Margin Adjustment'!$AL39=1,+'2.2 Detailed Cost Matrix'!M128,0)</f>
        <v>0</v>
      </c>
      <c r="I39" s="1292">
        <f t="shared" si="4"/>
        <v>0</v>
      </c>
      <c r="J39" s="1293">
        <f>IF('4.4 RP Margin Adjustment'!$AL39=1,+'2.2 Detailed Cost Matrix'!O128,0)</f>
        <v>0</v>
      </c>
      <c r="K39" s="1291">
        <f>IF('4.4 RP Margin Adjustment'!$AL39=1,+'2.2 Detailed Cost Matrix'!P128,0)</f>
        <v>0</v>
      </c>
      <c r="L39" s="1291">
        <f>IF('4.4 RP Margin Adjustment'!$AL39=1,+'2.2 Detailed Cost Matrix'!Q128,0)</f>
        <v>0</v>
      </c>
      <c r="M39" s="1291">
        <f>IF('4.4 RP Margin Adjustment'!$AL39=1,+'2.2 Detailed Cost Matrix'!R128,0)</f>
        <v>0</v>
      </c>
      <c r="N39" s="1291">
        <f>IF('4.4 RP Margin Adjustment'!$AL39=1,+'2.2 Detailed Cost Matrix'!S128,0)</f>
        <v>0</v>
      </c>
      <c r="O39" s="1291">
        <f>IF('4.4 RP Margin Adjustment'!$AL39=1,+'2.2 Detailed Cost Matrix'!T128,0)</f>
        <v>0</v>
      </c>
      <c r="P39" s="1291">
        <f>IF('4.4 RP Margin Adjustment'!$AL39=1,+'2.2 Detailed Cost Matrix'!U128,0)</f>
        <v>0</v>
      </c>
      <c r="Q39" s="1291">
        <f>IF('4.4 RP Margin Adjustment'!$AL39=1,+'2.2 Detailed Cost Matrix'!V128,0)</f>
        <v>0</v>
      </c>
      <c r="R39" s="1291">
        <f>IF('4.4 RP Margin Adjustment'!$AL39=1,+'2.2 Detailed Cost Matrix'!W128,0)</f>
        <v>0</v>
      </c>
      <c r="S39" s="1291">
        <f>IF('4.4 RP Margin Adjustment'!$AL39=1,+'2.2 Detailed Cost Matrix'!X128,0)</f>
        <v>0</v>
      </c>
      <c r="T39" s="1291">
        <f>IF('4.4 RP Margin Adjustment'!$AL39=1,+'2.2 Detailed Cost Matrix'!Y128,0)</f>
        <v>0</v>
      </c>
      <c r="U39" s="1291">
        <f>IF('4.4 RP Margin Adjustment'!$AL39=1,+'2.2 Detailed Cost Matrix'!Z128,0)</f>
        <v>0</v>
      </c>
      <c r="V39" s="1291">
        <f>IF('4.4 RP Margin Adjustment'!$AL39=1,+'2.2 Detailed Cost Matrix'!AA128,0)</f>
        <v>0</v>
      </c>
      <c r="W39" s="1291">
        <f>IF('4.4 RP Margin Adjustment'!$AL39=1,+'2.2 Detailed Cost Matrix'!AB128,0)</f>
        <v>0</v>
      </c>
      <c r="X39" s="1291">
        <f>IF('4.4 RP Margin Adjustment'!$AL39=1,+'2.2 Detailed Cost Matrix'!AC128,0)</f>
        <v>0</v>
      </c>
      <c r="Y39" s="1294">
        <f t="shared" si="5"/>
        <v>0</v>
      </c>
      <c r="Z39" s="1295">
        <f t="shared" si="6"/>
        <v>0</v>
      </c>
      <c r="AA39" s="1290">
        <f>IF('4.4 RP Margin Adjustment'!$AL39=1,+'2.2 Detailed Cost Matrix'!AF128,0)</f>
        <v>0</v>
      </c>
      <c r="AB39" s="1291">
        <f>IF('4.4 RP Margin Adjustment'!$AL39=1,+'2.2 Detailed Cost Matrix'!AG128,0)</f>
        <v>0</v>
      </c>
      <c r="AC39" s="1296">
        <f>IF('4.4 RP Margin Adjustment'!$AL39=1,+'2.2 Detailed Cost Matrix'!AH128,0)</f>
        <v>0</v>
      </c>
      <c r="AD39" s="1296">
        <f>IF('4.4 RP Margin Adjustment'!$AL39=1,+'2.2 Detailed Cost Matrix'!AI128,0)</f>
        <v>0</v>
      </c>
      <c r="AE39" s="1290">
        <f>IF('4.4 RP Margin Adjustment'!$AL39=1,+'2.2 Detailed Cost Matrix'!AJ128,0)</f>
        <v>0</v>
      </c>
      <c r="AF39" s="1296">
        <f>IF('4.4 RP Margin Adjustment'!$AL39=1,+'2.2 Detailed Cost Matrix'!AK128,0)</f>
        <v>0</v>
      </c>
      <c r="AG39" s="1290">
        <f>IF('4.4 RP Margin Adjustment'!$AL39=1,+'2.2 Detailed Cost Matrix'!AL128,0)</f>
        <v>0</v>
      </c>
      <c r="AH39" s="1296">
        <f>IF('4.4 RP Margin Adjustment'!$AL39=1,+'2.2 Detailed Cost Matrix'!AM128,0)</f>
        <v>0</v>
      </c>
      <c r="AI39" s="1295">
        <f t="shared" si="7"/>
        <v>0</v>
      </c>
      <c r="AJ39" s="264"/>
      <c r="AK39" s="965">
        <f>+'2.11 Related Party analysis'!Q42</f>
        <v>0</v>
      </c>
      <c r="AL39" s="236">
        <f t="shared" si="8"/>
        <v>1</v>
      </c>
    </row>
    <row r="40" spans="1:38" s="157" customFormat="1">
      <c r="A40" s="1289" t="str">
        <f>'Names and date input'!$D$31</f>
        <v>RP4</v>
      </c>
      <c r="B40" s="145"/>
      <c r="C40" s="1290">
        <f>IF('4.4 RP Margin Adjustment'!$AL40=1,+'2.2 Detailed Cost Matrix'!H129,0)</f>
        <v>0</v>
      </c>
      <c r="D40" s="1291">
        <f>IF('4.4 RP Margin Adjustment'!$AL40=1,+'2.2 Detailed Cost Matrix'!I129,0)</f>
        <v>0</v>
      </c>
      <c r="E40" s="1291">
        <f>IF('4.4 RP Margin Adjustment'!$AL40=1,+'2.2 Detailed Cost Matrix'!J129,0)</f>
        <v>0</v>
      </c>
      <c r="F40" s="1291">
        <f>IF('4.4 RP Margin Adjustment'!$AL40=1,+'2.2 Detailed Cost Matrix'!K129,0)</f>
        <v>0</v>
      </c>
      <c r="G40" s="1291">
        <f>IF('4.4 RP Margin Adjustment'!$AL40=1,+'2.2 Detailed Cost Matrix'!L129,0)</f>
        <v>0</v>
      </c>
      <c r="H40" s="1291">
        <f>IF('4.4 RP Margin Adjustment'!$AL40=1,+'2.2 Detailed Cost Matrix'!M129,0)</f>
        <v>0</v>
      </c>
      <c r="I40" s="1292">
        <f t="shared" si="4"/>
        <v>0</v>
      </c>
      <c r="J40" s="1293">
        <f>IF('4.4 RP Margin Adjustment'!$AL40=1,+'2.2 Detailed Cost Matrix'!O129,0)</f>
        <v>0</v>
      </c>
      <c r="K40" s="1291">
        <f>IF('4.4 RP Margin Adjustment'!$AL40=1,+'2.2 Detailed Cost Matrix'!P129,0)</f>
        <v>0</v>
      </c>
      <c r="L40" s="1291">
        <f>IF('4.4 RP Margin Adjustment'!$AL40=1,+'2.2 Detailed Cost Matrix'!Q129,0)</f>
        <v>0</v>
      </c>
      <c r="M40" s="1291">
        <f>IF('4.4 RP Margin Adjustment'!$AL40=1,+'2.2 Detailed Cost Matrix'!R129,0)</f>
        <v>0</v>
      </c>
      <c r="N40" s="1291">
        <f>IF('4.4 RP Margin Adjustment'!$AL40=1,+'2.2 Detailed Cost Matrix'!S129,0)</f>
        <v>0</v>
      </c>
      <c r="O40" s="1291">
        <f>IF('4.4 RP Margin Adjustment'!$AL40=1,+'2.2 Detailed Cost Matrix'!T129,0)</f>
        <v>0</v>
      </c>
      <c r="P40" s="1291">
        <f>IF('4.4 RP Margin Adjustment'!$AL40=1,+'2.2 Detailed Cost Matrix'!U129,0)</f>
        <v>0</v>
      </c>
      <c r="Q40" s="1291">
        <f>IF('4.4 RP Margin Adjustment'!$AL40=1,+'2.2 Detailed Cost Matrix'!V129,0)</f>
        <v>0</v>
      </c>
      <c r="R40" s="1291">
        <f>IF('4.4 RP Margin Adjustment'!$AL40=1,+'2.2 Detailed Cost Matrix'!W129,0)</f>
        <v>0</v>
      </c>
      <c r="S40" s="1291">
        <f>IF('4.4 RP Margin Adjustment'!$AL40=1,+'2.2 Detailed Cost Matrix'!X129,0)</f>
        <v>0</v>
      </c>
      <c r="T40" s="1291">
        <f>IF('4.4 RP Margin Adjustment'!$AL40=1,+'2.2 Detailed Cost Matrix'!Y129,0)</f>
        <v>0</v>
      </c>
      <c r="U40" s="1291">
        <f>IF('4.4 RP Margin Adjustment'!$AL40=1,+'2.2 Detailed Cost Matrix'!Z129,0)</f>
        <v>0</v>
      </c>
      <c r="V40" s="1291">
        <f>IF('4.4 RP Margin Adjustment'!$AL40=1,+'2.2 Detailed Cost Matrix'!AA129,0)</f>
        <v>0</v>
      </c>
      <c r="W40" s="1291">
        <f>IF('4.4 RP Margin Adjustment'!$AL40=1,+'2.2 Detailed Cost Matrix'!AB129,0)</f>
        <v>0</v>
      </c>
      <c r="X40" s="1291">
        <f>IF('4.4 RP Margin Adjustment'!$AL40=1,+'2.2 Detailed Cost Matrix'!AC129,0)</f>
        <v>0</v>
      </c>
      <c r="Y40" s="1294">
        <f t="shared" si="5"/>
        <v>0</v>
      </c>
      <c r="Z40" s="1295">
        <f t="shared" si="6"/>
        <v>0</v>
      </c>
      <c r="AA40" s="1290">
        <f>IF('4.4 RP Margin Adjustment'!$AL40=1,+'2.2 Detailed Cost Matrix'!AF129,0)</f>
        <v>0</v>
      </c>
      <c r="AB40" s="1291">
        <f>IF('4.4 RP Margin Adjustment'!$AL40=1,+'2.2 Detailed Cost Matrix'!AG129,0)</f>
        <v>0</v>
      </c>
      <c r="AC40" s="1296">
        <f>IF('4.4 RP Margin Adjustment'!$AL40=1,+'2.2 Detailed Cost Matrix'!AH129,0)</f>
        <v>0</v>
      </c>
      <c r="AD40" s="1296">
        <f>IF('4.4 RP Margin Adjustment'!$AL40=1,+'2.2 Detailed Cost Matrix'!AI129,0)</f>
        <v>0</v>
      </c>
      <c r="AE40" s="1290">
        <f>IF('4.4 RP Margin Adjustment'!$AL40=1,+'2.2 Detailed Cost Matrix'!AJ129,0)</f>
        <v>0</v>
      </c>
      <c r="AF40" s="1296">
        <f>IF('4.4 RP Margin Adjustment'!$AL40=1,+'2.2 Detailed Cost Matrix'!AK129,0)</f>
        <v>0</v>
      </c>
      <c r="AG40" s="1290">
        <f>IF('4.4 RP Margin Adjustment'!$AL40=1,+'2.2 Detailed Cost Matrix'!AL129,0)</f>
        <v>0</v>
      </c>
      <c r="AH40" s="1296">
        <f>IF('4.4 RP Margin Adjustment'!$AL40=1,+'2.2 Detailed Cost Matrix'!AM129,0)</f>
        <v>0</v>
      </c>
      <c r="AI40" s="1295">
        <f t="shared" si="7"/>
        <v>0</v>
      </c>
      <c r="AJ40" s="264"/>
      <c r="AK40" s="965">
        <f>+'2.11 Related Party analysis'!Q56</f>
        <v>0</v>
      </c>
      <c r="AL40" s="236">
        <f t="shared" si="8"/>
        <v>1</v>
      </c>
    </row>
    <row r="41" spans="1:38" s="157" customFormat="1">
      <c r="A41" s="1289" t="str">
        <f>'Names and date input'!$D$32</f>
        <v>RP5</v>
      </c>
      <c r="B41" s="145"/>
      <c r="C41" s="1290">
        <f>IF('4.4 RP Margin Adjustment'!$AL41=1,+'2.2 Detailed Cost Matrix'!H130,0)</f>
        <v>0</v>
      </c>
      <c r="D41" s="1291">
        <f>IF('4.4 RP Margin Adjustment'!$AL41=1,+'2.2 Detailed Cost Matrix'!I130,0)</f>
        <v>0</v>
      </c>
      <c r="E41" s="1291">
        <f>IF('4.4 RP Margin Adjustment'!$AL41=1,+'2.2 Detailed Cost Matrix'!J130,0)</f>
        <v>0</v>
      </c>
      <c r="F41" s="1291">
        <f>IF('4.4 RP Margin Adjustment'!$AL41=1,+'2.2 Detailed Cost Matrix'!K130,0)</f>
        <v>0</v>
      </c>
      <c r="G41" s="1291">
        <f>IF('4.4 RP Margin Adjustment'!$AL41=1,+'2.2 Detailed Cost Matrix'!L130,0)</f>
        <v>0</v>
      </c>
      <c r="H41" s="1291">
        <f>IF('4.4 RP Margin Adjustment'!$AL41=1,+'2.2 Detailed Cost Matrix'!M130,0)</f>
        <v>0</v>
      </c>
      <c r="I41" s="1292">
        <f t="shared" si="4"/>
        <v>0</v>
      </c>
      <c r="J41" s="1293">
        <f>IF('4.4 RP Margin Adjustment'!$AL41=1,+'2.2 Detailed Cost Matrix'!O130,0)</f>
        <v>0</v>
      </c>
      <c r="K41" s="1291">
        <f>IF('4.4 RP Margin Adjustment'!$AL41=1,+'2.2 Detailed Cost Matrix'!P130,0)</f>
        <v>0</v>
      </c>
      <c r="L41" s="1291">
        <f>IF('4.4 RP Margin Adjustment'!$AL41=1,+'2.2 Detailed Cost Matrix'!Q130,0)</f>
        <v>0</v>
      </c>
      <c r="M41" s="1291">
        <f>IF('4.4 RP Margin Adjustment'!$AL41=1,+'2.2 Detailed Cost Matrix'!R130,0)</f>
        <v>0</v>
      </c>
      <c r="N41" s="1291">
        <f>IF('4.4 RP Margin Adjustment'!$AL41=1,+'2.2 Detailed Cost Matrix'!S130,0)</f>
        <v>0</v>
      </c>
      <c r="O41" s="1291">
        <f>IF('4.4 RP Margin Adjustment'!$AL41=1,+'2.2 Detailed Cost Matrix'!T130,0)</f>
        <v>0</v>
      </c>
      <c r="P41" s="1291">
        <f>IF('4.4 RP Margin Adjustment'!$AL41=1,+'2.2 Detailed Cost Matrix'!U130,0)</f>
        <v>0</v>
      </c>
      <c r="Q41" s="1291">
        <f>IF('4.4 RP Margin Adjustment'!$AL41=1,+'2.2 Detailed Cost Matrix'!V130,0)</f>
        <v>0</v>
      </c>
      <c r="R41" s="1291">
        <f>IF('4.4 RP Margin Adjustment'!$AL41=1,+'2.2 Detailed Cost Matrix'!W130,0)</f>
        <v>0</v>
      </c>
      <c r="S41" s="1291">
        <f>IF('4.4 RP Margin Adjustment'!$AL41=1,+'2.2 Detailed Cost Matrix'!X130,0)</f>
        <v>0</v>
      </c>
      <c r="T41" s="1291">
        <f>IF('4.4 RP Margin Adjustment'!$AL41=1,+'2.2 Detailed Cost Matrix'!Y130,0)</f>
        <v>0</v>
      </c>
      <c r="U41" s="1291">
        <f>IF('4.4 RP Margin Adjustment'!$AL41=1,+'2.2 Detailed Cost Matrix'!Z130,0)</f>
        <v>0</v>
      </c>
      <c r="V41" s="1291">
        <f>IF('4.4 RP Margin Adjustment'!$AL41=1,+'2.2 Detailed Cost Matrix'!AA130,0)</f>
        <v>0</v>
      </c>
      <c r="W41" s="1291">
        <f>IF('4.4 RP Margin Adjustment'!$AL41=1,+'2.2 Detailed Cost Matrix'!AB130,0)</f>
        <v>0</v>
      </c>
      <c r="X41" s="1291">
        <f>IF('4.4 RP Margin Adjustment'!$AL41=1,+'2.2 Detailed Cost Matrix'!AC130,0)</f>
        <v>0</v>
      </c>
      <c r="Y41" s="1294">
        <f t="shared" si="5"/>
        <v>0</v>
      </c>
      <c r="Z41" s="1295">
        <f t="shared" si="6"/>
        <v>0</v>
      </c>
      <c r="AA41" s="1290">
        <f>IF('4.4 RP Margin Adjustment'!$AL41=1,+'2.2 Detailed Cost Matrix'!AF130,0)</f>
        <v>0</v>
      </c>
      <c r="AB41" s="1291">
        <f>IF('4.4 RP Margin Adjustment'!$AL41=1,+'2.2 Detailed Cost Matrix'!AG130,0)</f>
        <v>0</v>
      </c>
      <c r="AC41" s="1296">
        <f>IF('4.4 RP Margin Adjustment'!$AL41=1,+'2.2 Detailed Cost Matrix'!AH130,0)</f>
        <v>0</v>
      </c>
      <c r="AD41" s="1296">
        <f>IF('4.4 RP Margin Adjustment'!$AL41=1,+'2.2 Detailed Cost Matrix'!AI130,0)</f>
        <v>0</v>
      </c>
      <c r="AE41" s="1290">
        <f>IF('4.4 RP Margin Adjustment'!$AL41=1,+'2.2 Detailed Cost Matrix'!AJ130,0)</f>
        <v>0</v>
      </c>
      <c r="AF41" s="1296">
        <f>IF('4.4 RP Margin Adjustment'!$AL41=1,+'2.2 Detailed Cost Matrix'!AK130,0)</f>
        <v>0</v>
      </c>
      <c r="AG41" s="1290">
        <f>IF('4.4 RP Margin Adjustment'!$AL41=1,+'2.2 Detailed Cost Matrix'!AL130,0)</f>
        <v>0</v>
      </c>
      <c r="AH41" s="1296">
        <f>IF('4.4 RP Margin Adjustment'!$AL41=1,+'2.2 Detailed Cost Matrix'!AM130,0)</f>
        <v>0</v>
      </c>
      <c r="AI41" s="1295">
        <f t="shared" si="7"/>
        <v>0</v>
      </c>
      <c r="AJ41" s="264"/>
      <c r="AK41" s="965">
        <f>+'2.11 Related Party analysis'!Q70</f>
        <v>0</v>
      </c>
      <c r="AL41" s="236">
        <f t="shared" si="8"/>
        <v>1</v>
      </c>
    </row>
    <row r="42" spans="1:38" s="157" customFormat="1">
      <c r="A42" s="1289" t="str">
        <f>'Names and date input'!$D$33</f>
        <v>RP6</v>
      </c>
      <c r="B42" s="145"/>
      <c r="C42" s="1290">
        <f>IF('4.4 RP Margin Adjustment'!$AL42=1,+'2.2 Detailed Cost Matrix'!H131,0)</f>
        <v>0</v>
      </c>
      <c r="D42" s="1291">
        <f>IF('4.4 RP Margin Adjustment'!$AL42=1,+'2.2 Detailed Cost Matrix'!I131,0)</f>
        <v>0</v>
      </c>
      <c r="E42" s="1291">
        <f>IF('4.4 RP Margin Adjustment'!$AL42=1,+'2.2 Detailed Cost Matrix'!J131,0)</f>
        <v>0</v>
      </c>
      <c r="F42" s="1291">
        <f>IF('4.4 RP Margin Adjustment'!$AL42=1,+'2.2 Detailed Cost Matrix'!K131,0)</f>
        <v>0</v>
      </c>
      <c r="G42" s="1291">
        <f>IF('4.4 RP Margin Adjustment'!$AL42=1,+'2.2 Detailed Cost Matrix'!L131,0)</f>
        <v>0</v>
      </c>
      <c r="H42" s="1291">
        <f>IF('4.4 RP Margin Adjustment'!$AL42=1,+'2.2 Detailed Cost Matrix'!M131,0)</f>
        <v>0</v>
      </c>
      <c r="I42" s="1292">
        <f t="shared" si="4"/>
        <v>0</v>
      </c>
      <c r="J42" s="1293">
        <f>IF('4.4 RP Margin Adjustment'!$AL42=1,+'2.2 Detailed Cost Matrix'!O131,0)</f>
        <v>0</v>
      </c>
      <c r="K42" s="1291">
        <f>IF('4.4 RP Margin Adjustment'!$AL42=1,+'2.2 Detailed Cost Matrix'!P131,0)</f>
        <v>0</v>
      </c>
      <c r="L42" s="1291">
        <f>IF('4.4 RP Margin Adjustment'!$AL42=1,+'2.2 Detailed Cost Matrix'!Q131,0)</f>
        <v>0</v>
      </c>
      <c r="M42" s="1291">
        <f>IF('4.4 RP Margin Adjustment'!$AL42=1,+'2.2 Detailed Cost Matrix'!R131,0)</f>
        <v>0</v>
      </c>
      <c r="N42" s="1291">
        <f>IF('4.4 RP Margin Adjustment'!$AL42=1,+'2.2 Detailed Cost Matrix'!S131,0)</f>
        <v>0</v>
      </c>
      <c r="O42" s="1291">
        <f>IF('4.4 RP Margin Adjustment'!$AL42=1,+'2.2 Detailed Cost Matrix'!T131,0)</f>
        <v>0</v>
      </c>
      <c r="P42" s="1291">
        <f>IF('4.4 RP Margin Adjustment'!$AL42=1,+'2.2 Detailed Cost Matrix'!U131,0)</f>
        <v>0</v>
      </c>
      <c r="Q42" s="1291">
        <f>IF('4.4 RP Margin Adjustment'!$AL42=1,+'2.2 Detailed Cost Matrix'!V131,0)</f>
        <v>0</v>
      </c>
      <c r="R42" s="1291">
        <f>IF('4.4 RP Margin Adjustment'!$AL42=1,+'2.2 Detailed Cost Matrix'!W131,0)</f>
        <v>0</v>
      </c>
      <c r="S42" s="1291">
        <f>IF('4.4 RP Margin Adjustment'!$AL42=1,+'2.2 Detailed Cost Matrix'!X131,0)</f>
        <v>0</v>
      </c>
      <c r="T42" s="1291">
        <f>IF('4.4 RP Margin Adjustment'!$AL42=1,+'2.2 Detailed Cost Matrix'!Y131,0)</f>
        <v>0</v>
      </c>
      <c r="U42" s="1291">
        <f>IF('4.4 RP Margin Adjustment'!$AL42=1,+'2.2 Detailed Cost Matrix'!Z131,0)</f>
        <v>0</v>
      </c>
      <c r="V42" s="1291">
        <f>IF('4.4 RP Margin Adjustment'!$AL42=1,+'2.2 Detailed Cost Matrix'!AA131,0)</f>
        <v>0</v>
      </c>
      <c r="W42" s="1291">
        <f>IF('4.4 RP Margin Adjustment'!$AL42=1,+'2.2 Detailed Cost Matrix'!AB131,0)</f>
        <v>0</v>
      </c>
      <c r="X42" s="1291">
        <f>IF('4.4 RP Margin Adjustment'!$AL42=1,+'2.2 Detailed Cost Matrix'!AC131,0)</f>
        <v>0</v>
      </c>
      <c r="Y42" s="1294">
        <f t="shared" si="5"/>
        <v>0</v>
      </c>
      <c r="Z42" s="1295">
        <f t="shared" si="6"/>
        <v>0</v>
      </c>
      <c r="AA42" s="1290">
        <f>IF('4.4 RP Margin Adjustment'!$AL42=1,+'2.2 Detailed Cost Matrix'!AF131,0)</f>
        <v>0</v>
      </c>
      <c r="AB42" s="1291">
        <f>IF('4.4 RP Margin Adjustment'!$AL42=1,+'2.2 Detailed Cost Matrix'!AG131,0)</f>
        <v>0</v>
      </c>
      <c r="AC42" s="1296">
        <f>IF('4.4 RP Margin Adjustment'!$AL42=1,+'2.2 Detailed Cost Matrix'!AH131,0)</f>
        <v>0</v>
      </c>
      <c r="AD42" s="1296">
        <f>IF('4.4 RP Margin Adjustment'!$AL42=1,+'2.2 Detailed Cost Matrix'!AI131,0)</f>
        <v>0</v>
      </c>
      <c r="AE42" s="1290">
        <f>IF('4.4 RP Margin Adjustment'!$AL42=1,+'2.2 Detailed Cost Matrix'!AJ131,0)</f>
        <v>0</v>
      </c>
      <c r="AF42" s="1296">
        <f>IF('4.4 RP Margin Adjustment'!$AL42=1,+'2.2 Detailed Cost Matrix'!AK131,0)</f>
        <v>0</v>
      </c>
      <c r="AG42" s="1290">
        <f>IF('4.4 RP Margin Adjustment'!$AL42=1,+'2.2 Detailed Cost Matrix'!AL131,0)</f>
        <v>0</v>
      </c>
      <c r="AH42" s="1296">
        <f>IF('4.4 RP Margin Adjustment'!$AL42=1,+'2.2 Detailed Cost Matrix'!AM131,0)</f>
        <v>0</v>
      </c>
      <c r="AI42" s="1295">
        <f t="shared" si="7"/>
        <v>0</v>
      </c>
      <c r="AJ42" s="264"/>
      <c r="AK42" s="965">
        <f>+'2.11 Related Party analysis'!Q84</f>
        <v>0</v>
      </c>
      <c r="AL42" s="236">
        <f t="shared" si="8"/>
        <v>1</v>
      </c>
    </row>
    <row r="43" spans="1:38" s="157" customFormat="1">
      <c r="A43" s="1289" t="str">
        <f>'Names and date input'!$D$34</f>
        <v>RP7</v>
      </c>
      <c r="B43" s="145"/>
      <c r="C43" s="1290">
        <f>IF('4.4 RP Margin Adjustment'!$AL43=1,+'2.2 Detailed Cost Matrix'!H132,0)</f>
        <v>0</v>
      </c>
      <c r="D43" s="1291">
        <f>IF('4.4 RP Margin Adjustment'!$AL43=1,+'2.2 Detailed Cost Matrix'!I132,0)</f>
        <v>0</v>
      </c>
      <c r="E43" s="1291">
        <f>IF('4.4 RP Margin Adjustment'!$AL43=1,+'2.2 Detailed Cost Matrix'!J132,0)</f>
        <v>0</v>
      </c>
      <c r="F43" s="1291">
        <f>IF('4.4 RP Margin Adjustment'!$AL43=1,+'2.2 Detailed Cost Matrix'!K132,0)</f>
        <v>0</v>
      </c>
      <c r="G43" s="1291">
        <f>IF('4.4 RP Margin Adjustment'!$AL43=1,+'2.2 Detailed Cost Matrix'!L132,0)</f>
        <v>0</v>
      </c>
      <c r="H43" s="1291">
        <f>IF('4.4 RP Margin Adjustment'!$AL43=1,+'2.2 Detailed Cost Matrix'!M132,0)</f>
        <v>0</v>
      </c>
      <c r="I43" s="1292">
        <f t="shared" si="4"/>
        <v>0</v>
      </c>
      <c r="J43" s="1293">
        <f>IF('4.4 RP Margin Adjustment'!$AL43=1,+'2.2 Detailed Cost Matrix'!O132,0)</f>
        <v>0</v>
      </c>
      <c r="K43" s="1291">
        <f>IF('4.4 RP Margin Adjustment'!$AL43=1,+'2.2 Detailed Cost Matrix'!P132,0)</f>
        <v>0</v>
      </c>
      <c r="L43" s="1291">
        <f>IF('4.4 RP Margin Adjustment'!$AL43=1,+'2.2 Detailed Cost Matrix'!Q132,0)</f>
        <v>0</v>
      </c>
      <c r="M43" s="1291">
        <f>IF('4.4 RP Margin Adjustment'!$AL43=1,+'2.2 Detailed Cost Matrix'!R132,0)</f>
        <v>0</v>
      </c>
      <c r="N43" s="1291">
        <f>IF('4.4 RP Margin Adjustment'!$AL43=1,+'2.2 Detailed Cost Matrix'!S132,0)</f>
        <v>0</v>
      </c>
      <c r="O43" s="1291">
        <f>IF('4.4 RP Margin Adjustment'!$AL43=1,+'2.2 Detailed Cost Matrix'!T132,0)</f>
        <v>0</v>
      </c>
      <c r="P43" s="1291">
        <f>IF('4.4 RP Margin Adjustment'!$AL43=1,+'2.2 Detailed Cost Matrix'!U132,0)</f>
        <v>0</v>
      </c>
      <c r="Q43" s="1291">
        <f>IF('4.4 RP Margin Adjustment'!$AL43=1,+'2.2 Detailed Cost Matrix'!V132,0)</f>
        <v>0</v>
      </c>
      <c r="R43" s="1291">
        <f>IF('4.4 RP Margin Adjustment'!$AL43=1,+'2.2 Detailed Cost Matrix'!W132,0)</f>
        <v>0</v>
      </c>
      <c r="S43" s="1291">
        <f>IF('4.4 RP Margin Adjustment'!$AL43=1,+'2.2 Detailed Cost Matrix'!X132,0)</f>
        <v>0</v>
      </c>
      <c r="T43" s="1291">
        <f>IF('4.4 RP Margin Adjustment'!$AL43=1,+'2.2 Detailed Cost Matrix'!Y132,0)</f>
        <v>0</v>
      </c>
      <c r="U43" s="1291">
        <f>IF('4.4 RP Margin Adjustment'!$AL43=1,+'2.2 Detailed Cost Matrix'!Z132,0)</f>
        <v>0</v>
      </c>
      <c r="V43" s="1291">
        <f>IF('4.4 RP Margin Adjustment'!$AL43=1,+'2.2 Detailed Cost Matrix'!AA132,0)</f>
        <v>0</v>
      </c>
      <c r="W43" s="1291">
        <f>IF('4.4 RP Margin Adjustment'!$AL43=1,+'2.2 Detailed Cost Matrix'!AB132,0)</f>
        <v>0</v>
      </c>
      <c r="X43" s="1291">
        <f>IF('4.4 RP Margin Adjustment'!$AL43=1,+'2.2 Detailed Cost Matrix'!AC132,0)</f>
        <v>0</v>
      </c>
      <c r="Y43" s="1294">
        <f t="shared" si="5"/>
        <v>0</v>
      </c>
      <c r="Z43" s="1295">
        <f t="shared" si="6"/>
        <v>0</v>
      </c>
      <c r="AA43" s="1290">
        <f>IF('4.4 RP Margin Adjustment'!$AL43=1,+'2.2 Detailed Cost Matrix'!AF132,0)</f>
        <v>0</v>
      </c>
      <c r="AB43" s="1291">
        <f>IF('4.4 RP Margin Adjustment'!$AL43=1,+'2.2 Detailed Cost Matrix'!AG132,0)</f>
        <v>0</v>
      </c>
      <c r="AC43" s="1296">
        <f>IF('4.4 RP Margin Adjustment'!$AL43=1,+'2.2 Detailed Cost Matrix'!AH132,0)</f>
        <v>0</v>
      </c>
      <c r="AD43" s="1296">
        <f>IF('4.4 RP Margin Adjustment'!$AL43=1,+'2.2 Detailed Cost Matrix'!AI132,0)</f>
        <v>0</v>
      </c>
      <c r="AE43" s="1290">
        <f>IF('4.4 RP Margin Adjustment'!$AL43=1,+'2.2 Detailed Cost Matrix'!AJ132,0)</f>
        <v>0</v>
      </c>
      <c r="AF43" s="1296">
        <f>IF('4.4 RP Margin Adjustment'!$AL43=1,+'2.2 Detailed Cost Matrix'!AK132,0)</f>
        <v>0</v>
      </c>
      <c r="AG43" s="1290">
        <f>IF('4.4 RP Margin Adjustment'!$AL43=1,+'2.2 Detailed Cost Matrix'!AL132,0)</f>
        <v>0</v>
      </c>
      <c r="AH43" s="1296">
        <f>IF('4.4 RP Margin Adjustment'!$AL43=1,+'2.2 Detailed Cost Matrix'!AM132,0)</f>
        <v>0</v>
      </c>
      <c r="AI43" s="1295">
        <f t="shared" si="7"/>
        <v>0</v>
      </c>
      <c r="AJ43" s="264"/>
      <c r="AK43" s="965">
        <f>+'2.11 Related Party analysis'!Q98</f>
        <v>0</v>
      </c>
      <c r="AL43" s="236">
        <f t="shared" si="8"/>
        <v>1</v>
      </c>
    </row>
    <row r="44" spans="1:38" s="157" customFormat="1">
      <c r="A44" s="1289" t="str">
        <f>'Names and date input'!$D$35</f>
        <v>RP8</v>
      </c>
      <c r="B44" s="145"/>
      <c r="C44" s="1290">
        <f>IF('4.4 RP Margin Adjustment'!$AL44=1,+'2.2 Detailed Cost Matrix'!H133,0)</f>
        <v>0</v>
      </c>
      <c r="D44" s="1291">
        <f>IF('4.4 RP Margin Adjustment'!$AL44=1,+'2.2 Detailed Cost Matrix'!I133,0)</f>
        <v>0</v>
      </c>
      <c r="E44" s="1291">
        <f>IF('4.4 RP Margin Adjustment'!$AL44=1,+'2.2 Detailed Cost Matrix'!J133,0)</f>
        <v>0</v>
      </c>
      <c r="F44" s="1291">
        <f>IF('4.4 RP Margin Adjustment'!$AL44=1,+'2.2 Detailed Cost Matrix'!K133,0)</f>
        <v>0</v>
      </c>
      <c r="G44" s="1291">
        <f>IF('4.4 RP Margin Adjustment'!$AL44=1,+'2.2 Detailed Cost Matrix'!L133,0)</f>
        <v>0</v>
      </c>
      <c r="H44" s="1291">
        <f>IF('4.4 RP Margin Adjustment'!$AL44=1,+'2.2 Detailed Cost Matrix'!M133,0)</f>
        <v>0</v>
      </c>
      <c r="I44" s="1292">
        <f t="shared" si="4"/>
        <v>0</v>
      </c>
      <c r="J44" s="1293">
        <f>IF('4.4 RP Margin Adjustment'!$AL44=1,+'2.2 Detailed Cost Matrix'!O133,0)</f>
        <v>0</v>
      </c>
      <c r="K44" s="1291">
        <f>IF('4.4 RP Margin Adjustment'!$AL44=1,+'2.2 Detailed Cost Matrix'!P133,0)</f>
        <v>0</v>
      </c>
      <c r="L44" s="1291">
        <f>IF('4.4 RP Margin Adjustment'!$AL44=1,+'2.2 Detailed Cost Matrix'!Q133,0)</f>
        <v>0</v>
      </c>
      <c r="M44" s="1291">
        <f>IF('4.4 RP Margin Adjustment'!$AL44=1,+'2.2 Detailed Cost Matrix'!R133,0)</f>
        <v>0</v>
      </c>
      <c r="N44" s="1291">
        <f>IF('4.4 RP Margin Adjustment'!$AL44=1,+'2.2 Detailed Cost Matrix'!S133,0)</f>
        <v>0</v>
      </c>
      <c r="O44" s="1291">
        <f>IF('4.4 RP Margin Adjustment'!$AL44=1,+'2.2 Detailed Cost Matrix'!T133,0)</f>
        <v>0</v>
      </c>
      <c r="P44" s="1291">
        <f>IF('4.4 RP Margin Adjustment'!$AL44=1,+'2.2 Detailed Cost Matrix'!U133,0)</f>
        <v>0</v>
      </c>
      <c r="Q44" s="1291">
        <f>IF('4.4 RP Margin Adjustment'!$AL44=1,+'2.2 Detailed Cost Matrix'!V133,0)</f>
        <v>0</v>
      </c>
      <c r="R44" s="1291">
        <f>IF('4.4 RP Margin Adjustment'!$AL44=1,+'2.2 Detailed Cost Matrix'!W133,0)</f>
        <v>0</v>
      </c>
      <c r="S44" s="1291">
        <f>IF('4.4 RP Margin Adjustment'!$AL44=1,+'2.2 Detailed Cost Matrix'!X133,0)</f>
        <v>0</v>
      </c>
      <c r="T44" s="1291">
        <f>IF('4.4 RP Margin Adjustment'!$AL44=1,+'2.2 Detailed Cost Matrix'!Y133,0)</f>
        <v>0</v>
      </c>
      <c r="U44" s="1291">
        <f>IF('4.4 RP Margin Adjustment'!$AL44=1,+'2.2 Detailed Cost Matrix'!Z133,0)</f>
        <v>0</v>
      </c>
      <c r="V44" s="1291">
        <f>IF('4.4 RP Margin Adjustment'!$AL44=1,+'2.2 Detailed Cost Matrix'!AA133,0)</f>
        <v>0</v>
      </c>
      <c r="W44" s="1291">
        <f>IF('4.4 RP Margin Adjustment'!$AL44=1,+'2.2 Detailed Cost Matrix'!AB133,0)</f>
        <v>0</v>
      </c>
      <c r="X44" s="1291">
        <f>IF('4.4 RP Margin Adjustment'!$AL44=1,+'2.2 Detailed Cost Matrix'!AC133,0)</f>
        <v>0</v>
      </c>
      <c r="Y44" s="1294">
        <f t="shared" si="5"/>
        <v>0</v>
      </c>
      <c r="Z44" s="1295">
        <f t="shared" si="6"/>
        <v>0</v>
      </c>
      <c r="AA44" s="1290">
        <f>IF('4.4 RP Margin Adjustment'!$AL44=1,+'2.2 Detailed Cost Matrix'!AF133,0)</f>
        <v>0</v>
      </c>
      <c r="AB44" s="1291">
        <f>IF('4.4 RP Margin Adjustment'!$AL44=1,+'2.2 Detailed Cost Matrix'!AG133,0)</f>
        <v>0</v>
      </c>
      <c r="AC44" s="1296">
        <f>IF('4.4 RP Margin Adjustment'!$AL44=1,+'2.2 Detailed Cost Matrix'!AH133,0)</f>
        <v>0</v>
      </c>
      <c r="AD44" s="1296">
        <f>IF('4.4 RP Margin Adjustment'!$AL44=1,+'2.2 Detailed Cost Matrix'!AI133,0)</f>
        <v>0</v>
      </c>
      <c r="AE44" s="1290">
        <f>IF('4.4 RP Margin Adjustment'!$AL44=1,+'2.2 Detailed Cost Matrix'!AJ133,0)</f>
        <v>0</v>
      </c>
      <c r="AF44" s="1296">
        <f>IF('4.4 RP Margin Adjustment'!$AL44=1,+'2.2 Detailed Cost Matrix'!AK133,0)</f>
        <v>0</v>
      </c>
      <c r="AG44" s="1290">
        <f>IF('4.4 RP Margin Adjustment'!$AL44=1,+'2.2 Detailed Cost Matrix'!AL133,0)</f>
        <v>0</v>
      </c>
      <c r="AH44" s="1296">
        <f>IF('4.4 RP Margin Adjustment'!$AL44=1,+'2.2 Detailed Cost Matrix'!AM133,0)</f>
        <v>0</v>
      </c>
      <c r="AI44" s="1295">
        <f t="shared" si="7"/>
        <v>0</v>
      </c>
      <c r="AJ44" s="264"/>
      <c r="AK44" s="965">
        <f>+'2.11 Related Party analysis'!Q112</f>
        <v>0</v>
      </c>
      <c r="AL44" s="236">
        <f t="shared" si="8"/>
        <v>1</v>
      </c>
    </row>
    <row r="45" spans="1:38" s="157" customFormat="1">
      <c r="A45" s="1289" t="str">
        <f>'Names and date input'!$D$36</f>
        <v>RP9</v>
      </c>
      <c r="B45" s="145"/>
      <c r="C45" s="1290">
        <f>IF('4.4 RP Margin Adjustment'!$AL45=1,+'2.2 Detailed Cost Matrix'!H134,0)</f>
        <v>0</v>
      </c>
      <c r="D45" s="1291">
        <f>IF('4.4 RP Margin Adjustment'!$AL45=1,+'2.2 Detailed Cost Matrix'!I134,0)</f>
        <v>0</v>
      </c>
      <c r="E45" s="1291">
        <f>IF('4.4 RP Margin Adjustment'!$AL45=1,+'2.2 Detailed Cost Matrix'!J134,0)</f>
        <v>0</v>
      </c>
      <c r="F45" s="1291">
        <f>IF('4.4 RP Margin Adjustment'!$AL45=1,+'2.2 Detailed Cost Matrix'!K134,0)</f>
        <v>0</v>
      </c>
      <c r="G45" s="1291">
        <f>IF('4.4 RP Margin Adjustment'!$AL45=1,+'2.2 Detailed Cost Matrix'!L134,0)</f>
        <v>0</v>
      </c>
      <c r="H45" s="1291">
        <f>IF('4.4 RP Margin Adjustment'!$AL45=1,+'2.2 Detailed Cost Matrix'!M134,0)</f>
        <v>0</v>
      </c>
      <c r="I45" s="1292">
        <f t="shared" si="4"/>
        <v>0</v>
      </c>
      <c r="J45" s="1293">
        <f>IF('4.4 RP Margin Adjustment'!$AL45=1,+'2.2 Detailed Cost Matrix'!O134,0)</f>
        <v>0</v>
      </c>
      <c r="K45" s="1291">
        <f>IF('4.4 RP Margin Adjustment'!$AL45=1,+'2.2 Detailed Cost Matrix'!P134,0)</f>
        <v>0</v>
      </c>
      <c r="L45" s="1291">
        <f>IF('4.4 RP Margin Adjustment'!$AL45=1,+'2.2 Detailed Cost Matrix'!Q134,0)</f>
        <v>0</v>
      </c>
      <c r="M45" s="1291">
        <f>IF('4.4 RP Margin Adjustment'!$AL45=1,+'2.2 Detailed Cost Matrix'!R134,0)</f>
        <v>0</v>
      </c>
      <c r="N45" s="1291">
        <f>IF('4.4 RP Margin Adjustment'!$AL45=1,+'2.2 Detailed Cost Matrix'!S134,0)</f>
        <v>0</v>
      </c>
      <c r="O45" s="1291">
        <f>IF('4.4 RP Margin Adjustment'!$AL45=1,+'2.2 Detailed Cost Matrix'!T134,0)</f>
        <v>0</v>
      </c>
      <c r="P45" s="1291">
        <f>IF('4.4 RP Margin Adjustment'!$AL45=1,+'2.2 Detailed Cost Matrix'!U134,0)</f>
        <v>0</v>
      </c>
      <c r="Q45" s="1291">
        <f>IF('4.4 RP Margin Adjustment'!$AL45=1,+'2.2 Detailed Cost Matrix'!V134,0)</f>
        <v>0</v>
      </c>
      <c r="R45" s="1291">
        <f>IF('4.4 RP Margin Adjustment'!$AL45=1,+'2.2 Detailed Cost Matrix'!W134,0)</f>
        <v>0</v>
      </c>
      <c r="S45" s="1291">
        <f>IF('4.4 RP Margin Adjustment'!$AL45=1,+'2.2 Detailed Cost Matrix'!X134,0)</f>
        <v>0</v>
      </c>
      <c r="T45" s="1291">
        <f>IF('4.4 RP Margin Adjustment'!$AL45=1,+'2.2 Detailed Cost Matrix'!Y134,0)</f>
        <v>0</v>
      </c>
      <c r="U45" s="1291">
        <f>IF('4.4 RP Margin Adjustment'!$AL45=1,+'2.2 Detailed Cost Matrix'!Z134,0)</f>
        <v>0</v>
      </c>
      <c r="V45" s="1291">
        <f>IF('4.4 RP Margin Adjustment'!$AL45=1,+'2.2 Detailed Cost Matrix'!AA134,0)</f>
        <v>0</v>
      </c>
      <c r="W45" s="1291">
        <f>IF('4.4 RP Margin Adjustment'!$AL45=1,+'2.2 Detailed Cost Matrix'!AB134,0)</f>
        <v>0</v>
      </c>
      <c r="X45" s="1291">
        <f>IF('4.4 RP Margin Adjustment'!$AL45=1,+'2.2 Detailed Cost Matrix'!AC134,0)</f>
        <v>0</v>
      </c>
      <c r="Y45" s="1294">
        <f t="shared" si="5"/>
        <v>0</v>
      </c>
      <c r="Z45" s="1295">
        <f t="shared" si="6"/>
        <v>0</v>
      </c>
      <c r="AA45" s="1290">
        <f>IF('4.4 RP Margin Adjustment'!$AL45=1,+'2.2 Detailed Cost Matrix'!AF134,0)</f>
        <v>0</v>
      </c>
      <c r="AB45" s="1291">
        <f>IF('4.4 RP Margin Adjustment'!$AL45=1,+'2.2 Detailed Cost Matrix'!AG134,0)</f>
        <v>0</v>
      </c>
      <c r="AC45" s="1296">
        <f>IF('4.4 RP Margin Adjustment'!$AL45=1,+'2.2 Detailed Cost Matrix'!AH134,0)</f>
        <v>0</v>
      </c>
      <c r="AD45" s="1296">
        <f>IF('4.4 RP Margin Adjustment'!$AL45=1,+'2.2 Detailed Cost Matrix'!AI134,0)</f>
        <v>0</v>
      </c>
      <c r="AE45" s="1290">
        <f>IF('4.4 RP Margin Adjustment'!$AL45=1,+'2.2 Detailed Cost Matrix'!AJ134,0)</f>
        <v>0</v>
      </c>
      <c r="AF45" s="1296">
        <f>IF('4.4 RP Margin Adjustment'!$AL45=1,+'2.2 Detailed Cost Matrix'!AK134,0)</f>
        <v>0</v>
      </c>
      <c r="AG45" s="1290">
        <f>IF('4.4 RP Margin Adjustment'!$AL45=1,+'2.2 Detailed Cost Matrix'!AL134,0)</f>
        <v>0</v>
      </c>
      <c r="AH45" s="1296">
        <f>IF('4.4 RP Margin Adjustment'!$AL45=1,+'2.2 Detailed Cost Matrix'!AM134,0)</f>
        <v>0</v>
      </c>
      <c r="AI45" s="1295">
        <f t="shared" si="7"/>
        <v>0</v>
      </c>
      <c r="AJ45" s="264"/>
      <c r="AK45" s="965">
        <f>+'2.11 Related Party analysis'!Q126</f>
        <v>0</v>
      </c>
      <c r="AL45" s="236">
        <f t="shared" si="8"/>
        <v>1</v>
      </c>
    </row>
    <row r="46" spans="1:38" s="157" customFormat="1" ht="15" thickBot="1">
      <c r="A46" s="1289" t="str">
        <f>'Names and date input'!$D$37</f>
        <v>RP10</v>
      </c>
      <c r="B46" s="145"/>
      <c r="C46" s="1290">
        <f>IF('4.4 RP Margin Adjustment'!$AL46=1,+'2.2 Detailed Cost Matrix'!H135,0)</f>
        <v>0</v>
      </c>
      <c r="D46" s="1291">
        <f>IF('4.4 RP Margin Adjustment'!$AL46=1,+'2.2 Detailed Cost Matrix'!I135,0)</f>
        <v>0</v>
      </c>
      <c r="E46" s="1291">
        <f>IF('4.4 RP Margin Adjustment'!$AL46=1,+'2.2 Detailed Cost Matrix'!J135,0)</f>
        <v>0</v>
      </c>
      <c r="F46" s="1291">
        <f>IF('4.4 RP Margin Adjustment'!$AL46=1,+'2.2 Detailed Cost Matrix'!K135,0)</f>
        <v>0</v>
      </c>
      <c r="G46" s="1291">
        <f>IF('4.4 RP Margin Adjustment'!$AL46=1,+'2.2 Detailed Cost Matrix'!L135,0)</f>
        <v>0</v>
      </c>
      <c r="H46" s="1291">
        <f>IF('4.4 RP Margin Adjustment'!$AL46=1,+'2.2 Detailed Cost Matrix'!M135,0)</f>
        <v>0</v>
      </c>
      <c r="I46" s="1292">
        <f t="shared" si="4"/>
        <v>0</v>
      </c>
      <c r="J46" s="1293">
        <f>IF('4.4 RP Margin Adjustment'!$AL46=1,+'2.2 Detailed Cost Matrix'!O135,0)</f>
        <v>0</v>
      </c>
      <c r="K46" s="1291">
        <f>IF('4.4 RP Margin Adjustment'!$AL46=1,+'2.2 Detailed Cost Matrix'!P135,0)</f>
        <v>0</v>
      </c>
      <c r="L46" s="1291">
        <f>IF('4.4 RP Margin Adjustment'!$AL46=1,+'2.2 Detailed Cost Matrix'!Q135,0)</f>
        <v>0</v>
      </c>
      <c r="M46" s="1291">
        <f>IF('4.4 RP Margin Adjustment'!$AL46=1,+'2.2 Detailed Cost Matrix'!R135,0)</f>
        <v>0</v>
      </c>
      <c r="N46" s="1291">
        <f>IF('4.4 RP Margin Adjustment'!$AL46=1,+'2.2 Detailed Cost Matrix'!S135,0)</f>
        <v>0</v>
      </c>
      <c r="O46" s="1291">
        <f>IF('4.4 RP Margin Adjustment'!$AL46=1,+'2.2 Detailed Cost Matrix'!T135,0)</f>
        <v>0</v>
      </c>
      <c r="P46" s="1291">
        <f>IF('4.4 RP Margin Adjustment'!$AL46=1,+'2.2 Detailed Cost Matrix'!U135,0)</f>
        <v>0</v>
      </c>
      <c r="Q46" s="1291">
        <f>IF('4.4 RP Margin Adjustment'!$AL46=1,+'2.2 Detailed Cost Matrix'!V135,0)</f>
        <v>0</v>
      </c>
      <c r="R46" s="1291">
        <f>IF('4.4 RP Margin Adjustment'!$AL46=1,+'2.2 Detailed Cost Matrix'!W135,0)</f>
        <v>0</v>
      </c>
      <c r="S46" s="1291">
        <f>IF('4.4 RP Margin Adjustment'!$AL46=1,+'2.2 Detailed Cost Matrix'!X135,0)</f>
        <v>0</v>
      </c>
      <c r="T46" s="1291">
        <f>IF('4.4 RP Margin Adjustment'!$AL46=1,+'2.2 Detailed Cost Matrix'!Y135,0)</f>
        <v>0</v>
      </c>
      <c r="U46" s="1291">
        <f>IF('4.4 RP Margin Adjustment'!$AL46=1,+'2.2 Detailed Cost Matrix'!Z135,0)</f>
        <v>0</v>
      </c>
      <c r="V46" s="1291">
        <f>IF('4.4 RP Margin Adjustment'!$AL46=1,+'2.2 Detailed Cost Matrix'!AA135,0)</f>
        <v>0</v>
      </c>
      <c r="W46" s="1291">
        <f>IF('4.4 RP Margin Adjustment'!$AL46=1,+'2.2 Detailed Cost Matrix'!AB135,0)</f>
        <v>0</v>
      </c>
      <c r="X46" s="1291">
        <f>IF('4.4 RP Margin Adjustment'!$AL46=1,+'2.2 Detailed Cost Matrix'!AC135,0)</f>
        <v>0</v>
      </c>
      <c r="Y46" s="1294">
        <f t="shared" si="5"/>
        <v>0</v>
      </c>
      <c r="Z46" s="1295">
        <f t="shared" si="6"/>
        <v>0</v>
      </c>
      <c r="AA46" s="1290">
        <f>IF('4.4 RP Margin Adjustment'!$AL46=1,+'2.2 Detailed Cost Matrix'!AF135,0)</f>
        <v>0</v>
      </c>
      <c r="AB46" s="1291">
        <f>IF('4.4 RP Margin Adjustment'!$AL46=1,+'2.2 Detailed Cost Matrix'!AG135,0)</f>
        <v>0</v>
      </c>
      <c r="AC46" s="1296">
        <f>IF('4.4 RP Margin Adjustment'!$AL46=1,+'2.2 Detailed Cost Matrix'!AH135,0)</f>
        <v>0</v>
      </c>
      <c r="AD46" s="1296">
        <f>IF('4.4 RP Margin Adjustment'!$AL46=1,+'2.2 Detailed Cost Matrix'!AI135,0)</f>
        <v>0</v>
      </c>
      <c r="AE46" s="1290">
        <f>IF('4.4 RP Margin Adjustment'!$AL46=1,+'2.2 Detailed Cost Matrix'!AJ135,0)</f>
        <v>0</v>
      </c>
      <c r="AF46" s="1296">
        <f>IF('4.4 RP Margin Adjustment'!$AL46=1,+'2.2 Detailed Cost Matrix'!AK135,0)</f>
        <v>0</v>
      </c>
      <c r="AG46" s="1290">
        <f>IF('4.4 RP Margin Adjustment'!$AL46=1,+'2.2 Detailed Cost Matrix'!AL135,0)</f>
        <v>0</v>
      </c>
      <c r="AH46" s="1296">
        <f>IF('4.4 RP Margin Adjustment'!$AL46=1,+'2.2 Detailed Cost Matrix'!AM135,0)</f>
        <v>0</v>
      </c>
      <c r="AI46" s="1295">
        <f t="shared" si="7"/>
        <v>0</v>
      </c>
      <c r="AJ46" s="264"/>
      <c r="AK46" s="966">
        <f>+'2.11 Related Party analysis'!Q140</f>
        <v>0</v>
      </c>
      <c r="AL46" s="237">
        <f t="shared" si="8"/>
        <v>1</v>
      </c>
    </row>
    <row r="47" spans="1:38" s="157" customFormat="1" ht="16.5" thickBot="1">
      <c r="A47" s="463" t="s">
        <v>1162</v>
      </c>
      <c r="B47" s="509"/>
      <c r="C47" s="1307">
        <f t="shared" ref="C47:AI47" si="9">SUM(C37:C46)</f>
        <v>0</v>
      </c>
      <c r="D47" s="1307">
        <f t="shared" si="9"/>
        <v>0</v>
      </c>
      <c r="E47" s="1307">
        <f t="shared" si="9"/>
        <v>0</v>
      </c>
      <c r="F47" s="1307">
        <f t="shared" si="9"/>
        <v>0</v>
      </c>
      <c r="G47" s="1307">
        <f t="shared" si="9"/>
        <v>0</v>
      </c>
      <c r="H47" s="1307">
        <f t="shared" si="9"/>
        <v>0</v>
      </c>
      <c r="I47" s="1307">
        <f t="shared" si="9"/>
        <v>0</v>
      </c>
      <c r="J47" s="1307">
        <f t="shared" si="9"/>
        <v>0</v>
      </c>
      <c r="K47" s="1307">
        <f t="shared" si="9"/>
        <v>0</v>
      </c>
      <c r="L47" s="1307">
        <f t="shared" si="9"/>
        <v>0</v>
      </c>
      <c r="M47" s="1307">
        <f t="shared" si="9"/>
        <v>0</v>
      </c>
      <c r="N47" s="1307">
        <f t="shared" si="9"/>
        <v>0</v>
      </c>
      <c r="O47" s="1307">
        <f t="shared" si="9"/>
        <v>0</v>
      </c>
      <c r="P47" s="1307">
        <f t="shared" si="9"/>
        <v>0</v>
      </c>
      <c r="Q47" s="1307">
        <f t="shared" si="9"/>
        <v>0</v>
      </c>
      <c r="R47" s="1307">
        <f t="shared" si="9"/>
        <v>0</v>
      </c>
      <c r="S47" s="1307">
        <f t="shared" si="9"/>
        <v>0</v>
      </c>
      <c r="T47" s="1307">
        <f t="shared" si="9"/>
        <v>0</v>
      </c>
      <c r="U47" s="1307">
        <f t="shared" si="9"/>
        <v>0</v>
      </c>
      <c r="V47" s="1307">
        <f t="shared" si="9"/>
        <v>0</v>
      </c>
      <c r="W47" s="1307">
        <f t="shared" si="9"/>
        <v>0</v>
      </c>
      <c r="X47" s="1307">
        <f t="shared" si="9"/>
        <v>0</v>
      </c>
      <c r="Y47" s="1307">
        <f t="shared" si="9"/>
        <v>0</v>
      </c>
      <c r="Z47" s="1307">
        <f t="shared" si="9"/>
        <v>0</v>
      </c>
      <c r="AA47" s="1307">
        <f t="shared" si="9"/>
        <v>0</v>
      </c>
      <c r="AB47" s="1307">
        <f t="shared" si="9"/>
        <v>0</v>
      </c>
      <c r="AC47" s="1307">
        <f t="shared" si="9"/>
        <v>0</v>
      </c>
      <c r="AD47" s="1307">
        <f t="shared" si="9"/>
        <v>0</v>
      </c>
      <c r="AE47" s="1307">
        <f t="shared" si="9"/>
        <v>0</v>
      </c>
      <c r="AF47" s="1307">
        <f t="shared" si="9"/>
        <v>0</v>
      </c>
      <c r="AG47" s="1307">
        <f t="shared" si="9"/>
        <v>0</v>
      </c>
      <c r="AH47" s="1307">
        <f t="shared" si="9"/>
        <v>0</v>
      </c>
      <c r="AI47" s="1307">
        <f t="shared" si="9"/>
        <v>0</v>
      </c>
      <c r="AJ47" s="264"/>
    </row>
    <row r="48" spans="1:38" s="157" customFormat="1" ht="13.5" thickBot="1">
      <c r="A48" s="147"/>
      <c r="B48" s="145"/>
      <c r="C48" s="1575"/>
      <c r="D48" s="1576">
        <f>SUM(C47:D47)</f>
        <v>0</v>
      </c>
      <c r="E48" s="1575"/>
      <c r="F48" s="1575"/>
      <c r="G48" s="1575"/>
      <c r="H48" s="1576">
        <f>SUM(E47:H47)</f>
        <v>0</v>
      </c>
      <c r="I48" s="1575"/>
      <c r="J48" s="1575"/>
      <c r="K48" s="1575"/>
      <c r="L48" s="1575"/>
      <c r="M48" s="1575"/>
      <c r="N48" s="1575"/>
      <c r="O48" s="1575"/>
      <c r="P48" s="1575"/>
      <c r="Q48" s="1575"/>
      <c r="R48" s="1575"/>
      <c r="S48" s="1575"/>
      <c r="T48" s="1575"/>
      <c r="U48" s="1575"/>
      <c r="V48" s="1575"/>
      <c r="W48" s="1575"/>
      <c r="X48" s="1575"/>
      <c r="Y48" s="1576">
        <f>+Y47</f>
        <v>0</v>
      </c>
      <c r="Z48" s="1575"/>
      <c r="AA48" s="1575"/>
      <c r="AB48" s="1575"/>
      <c r="AC48" s="1575"/>
      <c r="AD48" s="1575"/>
      <c r="AE48" s="1575"/>
      <c r="AF48" s="1575"/>
      <c r="AG48" s="1575"/>
      <c r="AH48" s="1575"/>
      <c r="AI48" s="1575"/>
      <c r="AJ48" s="264"/>
    </row>
  </sheetData>
  <sheetProtection password="C634" sheet="1" objects="1" scenarios="1"/>
  <mergeCells count="5">
    <mergeCell ref="AA7:AC8"/>
    <mergeCell ref="AE7:AF8"/>
    <mergeCell ref="AG7:AH8"/>
    <mergeCell ref="AL32:AL34"/>
    <mergeCell ref="AK32:AK34"/>
  </mergeCells>
  <phoneticPr fontId="47" type="noConversion"/>
  <printOptions horizontalCentered="1"/>
  <pageMargins left="0.15748031496062992" right="0.15748031496062992" top="0.59055118110236227" bottom="0.59055118110236227" header="0.31496062992125984" footer="0.11811023622047245"/>
  <pageSetup paperSize="8" scale="65" fitToHeight="0" orientation="landscape" r:id="rId1"/>
  <headerFooter alignWithMargins="0">
    <oddHeader>&amp;R&amp;"CG Omega,Bold"&amp;18&amp;A</oddHeader>
    <oddFooter>&amp;L&amp;8&amp;D
&amp;T&amp;R&amp;8&amp;Z&amp;F</oddFooter>
  </headerFooter>
  <legacyDrawing r:id="rId2"/>
</worksheet>
</file>

<file path=xl/worksheets/sheet31.xml><?xml version="1.0" encoding="utf-8"?>
<worksheet xmlns="http://schemas.openxmlformats.org/spreadsheetml/2006/main" xmlns:r="http://schemas.openxmlformats.org/officeDocument/2006/relationships">
  <sheetPr codeName="Sheet28">
    <pageSetUpPr fitToPage="1"/>
  </sheetPr>
  <dimension ref="A1:AJ351"/>
  <sheetViews>
    <sheetView zoomScale="70" zoomScaleNormal="85" workbookViewId="0">
      <selection activeCell="H26" sqref="H26"/>
    </sheetView>
  </sheetViews>
  <sheetFormatPr defaultRowHeight="14.25" outlineLevelCol="1"/>
  <cols>
    <col min="1" max="2" width="2" style="1891" customWidth="1"/>
    <col min="3" max="3" width="46.625" style="1892" customWidth="1"/>
    <col min="4" max="4" width="18.625" style="1892" customWidth="1"/>
    <col min="5" max="6" width="11.5" style="1892" customWidth="1" outlineLevel="1"/>
    <col min="7" max="7" width="11.5" style="1892" customWidth="1"/>
    <col min="8" max="8" width="11.5" style="1892" customWidth="1" outlineLevel="1"/>
    <col min="9" max="9" width="11.25" style="1892" customWidth="1" outlineLevel="1"/>
    <col min="10" max="10" width="3.125" style="1892" customWidth="1"/>
    <col min="11" max="11" width="14" style="1892" customWidth="1"/>
    <col min="12" max="12" width="13.75" style="1892" bestFit="1" customWidth="1"/>
    <col min="13" max="13" width="12.375" style="1892" bestFit="1" customWidth="1"/>
    <col min="14" max="14" width="14.5" style="1892" bestFit="1" customWidth="1"/>
    <col min="15" max="15" width="12.875" style="1892" bestFit="1" customWidth="1"/>
    <col min="16" max="16" width="13.75" style="1893" bestFit="1" customWidth="1"/>
    <col min="17" max="17" width="18.625" style="1893" bestFit="1" customWidth="1"/>
    <col min="18" max="18" width="13.75" style="1893" bestFit="1" customWidth="1"/>
    <col min="19" max="30" width="12" style="1893" customWidth="1"/>
    <col min="31" max="31" width="29.75" style="1893" customWidth="1"/>
    <col min="32" max="36" width="9" style="1893"/>
    <col min="37" max="16384" width="9" style="1892"/>
  </cols>
  <sheetData>
    <row r="1" spans="1:36" s="115" customFormat="1" ht="26.25">
      <c r="A1" s="114" t="str">
        <f>+Cover!$E$8</f>
        <v>Regulatory Reporting Pack (RRP)</v>
      </c>
      <c r="D1" s="917"/>
      <c r="E1" s="116"/>
      <c r="G1" s="117" t="str">
        <f>+'Check&amp;Bal report'!$H$1</f>
        <v xml:space="preserve"> </v>
      </c>
      <c r="L1" s="917"/>
    </row>
    <row r="2" spans="1:36" s="115" customFormat="1" ht="26.25">
      <c r="A2" s="119" t="str">
        <f>+'Names and date input'!$D$21</f>
        <v>CN West</v>
      </c>
      <c r="B2" s="120"/>
      <c r="D2" s="994"/>
      <c r="E2" s="116"/>
      <c r="L2" s="917"/>
    </row>
    <row r="3" spans="1:36" s="123" customFormat="1" ht="27" thickBot="1">
      <c r="A3" s="122" t="str">
        <f>+'Names and date input'!$D$9</f>
        <v>2009-10</v>
      </c>
      <c r="D3" s="918"/>
      <c r="E3" s="125"/>
      <c r="L3" s="1028"/>
    </row>
    <row r="4" spans="1:36">
      <c r="C4" s="1894"/>
      <c r="D4" s="1894"/>
      <c r="E4" s="1894"/>
      <c r="F4" s="1894"/>
      <c r="G4" s="1894"/>
      <c r="H4" s="1894"/>
      <c r="I4" s="1894"/>
      <c r="J4" s="1894"/>
      <c r="K4" s="1894"/>
      <c r="L4" s="1894"/>
      <c r="M4" s="1894"/>
      <c r="N4" s="1894"/>
      <c r="O4" s="1894"/>
      <c r="P4" s="1894"/>
      <c r="Q4" s="1894"/>
      <c r="R4" s="1894"/>
      <c r="S4" s="1894"/>
      <c r="T4" s="1894"/>
      <c r="U4" s="1894"/>
      <c r="V4" s="1894"/>
      <c r="W4" s="1894"/>
      <c r="X4" s="1894"/>
      <c r="Y4" s="1894"/>
      <c r="Z4" s="1894"/>
      <c r="AA4" s="1894"/>
      <c r="AB4" s="1894"/>
      <c r="AC4" s="1894"/>
      <c r="AD4" s="1894"/>
      <c r="AE4" s="1892"/>
      <c r="AF4" s="1892"/>
      <c r="AG4" s="1892"/>
      <c r="AH4" s="1892"/>
      <c r="AI4" s="1892"/>
      <c r="AJ4" s="1892"/>
    </row>
    <row r="5" spans="1:36">
      <c r="C5" s="1894"/>
      <c r="D5" s="1894"/>
      <c r="E5" s="1894"/>
      <c r="F5" s="1894"/>
      <c r="G5" s="1894"/>
      <c r="H5" s="1894"/>
      <c r="I5" s="1894"/>
      <c r="J5" s="1894"/>
      <c r="K5" s="1894"/>
      <c r="L5" s="1894"/>
      <c r="M5" s="1894"/>
      <c r="N5" s="1894"/>
      <c r="O5" s="1894"/>
      <c r="P5" s="1894"/>
      <c r="Q5" s="1894"/>
      <c r="R5" s="1894"/>
      <c r="S5" s="1894"/>
      <c r="T5" s="1894"/>
      <c r="U5" s="1894"/>
      <c r="V5" s="1894"/>
      <c r="W5" s="1894"/>
      <c r="X5" s="1894"/>
      <c r="Y5" s="1894"/>
      <c r="Z5" s="1894"/>
      <c r="AA5" s="1894"/>
      <c r="AB5" s="1894"/>
      <c r="AC5" s="1894"/>
      <c r="AD5" s="1894"/>
      <c r="AE5" s="1892"/>
      <c r="AF5" s="1892"/>
      <c r="AG5" s="1892"/>
      <c r="AH5" s="1892"/>
      <c r="AI5" s="1892"/>
      <c r="AJ5" s="1892"/>
    </row>
    <row r="6" spans="1:36" ht="30">
      <c r="C6" s="1894"/>
      <c r="D6" s="1894"/>
      <c r="E6" s="1894"/>
      <c r="F6" s="2743" t="s">
        <v>1344</v>
      </c>
      <c r="G6" s="1894"/>
      <c r="H6" s="1894"/>
      <c r="I6" s="1894"/>
      <c r="J6" s="1894"/>
      <c r="K6" s="1894"/>
      <c r="L6" s="1894"/>
      <c r="M6" s="1894"/>
      <c r="N6" s="1894"/>
      <c r="O6" s="1894"/>
      <c r="P6" s="1894"/>
      <c r="Q6" s="1894"/>
      <c r="R6" s="1894"/>
      <c r="S6" s="1894"/>
      <c r="T6" s="1894"/>
      <c r="U6" s="1894"/>
      <c r="V6" s="1894"/>
      <c r="W6" s="1894"/>
      <c r="X6" s="1894"/>
      <c r="Y6" s="1894"/>
      <c r="Z6" s="1894"/>
      <c r="AA6" s="1894"/>
      <c r="AB6" s="1894"/>
      <c r="AC6" s="1894"/>
      <c r="AD6" s="1894"/>
      <c r="AE6" s="1892"/>
      <c r="AF6" s="1892"/>
      <c r="AG6" s="1892"/>
      <c r="AH6" s="1892"/>
      <c r="AI6" s="1892"/>
      <c r="AJ6" s="1892"/>
    </row>
    <row r="7" spans="1:36">
      <c r="C7" s="1894"/>
      <c r="D7" s="1894"/>
      <c r="E7" s="1894"/>
      <c r="F7" s="1894"/>
      <c r="G7" s="1894"/>
      <c r="H7" s="1894"/>
      <c r="I7" s="1894"/>
      <c r="J7" s="1894"/>
      <c r="K7" s="1894"/>
      <c r="L7" s="1894"/>
      <c r="M7" s="1894"/>
      <c r="N7" s="1894"/>
      <c r="O7" s="1894"/>
      <c r="P7" s="1894"/>
      <c r="Q7" s="1894"/>
      <c r="R7" s="1894"/>
      <c r="S7" s="1894"/>
      <c r="T7" s="1894"/>
      <c r="U7" s="1894"/>
      <c r="V7" s="1894"/>
      <c r="W7" s="1894"/>
      <c r="X7" s="1894"/>
      <c r="Y7" s="1894"/>
      <c r="Z7" s="1894"/>
      <c r="AA7" s="1894"/>
      <c r="AB7" s="1894"/>
      <c r="AC7" s="1894"/>
      <c r="AD7" s="1894"/>
      <c r="AE7" s="1892"/>
      <c r="AF7" s="1892"/>
      <c r="AG7" s="1892"/>
      <c r="AH7" s="1892"/>
      <c r="AI7" s="1892"/>
      <c r="AJ7" s="1892"/>
    </row>
    <row r="8" spans="1:36">
      <c r="C8" s="1894"/>
      <c r="D8" s="1894"/>
      <c r="E8" s="1894"/>
      <c r="F8" s="1894"/>
      <c r="G8" s="1894"/>
      <c r="H8" s="1894"/>
      <c r="I8" s="1894"/>
      <c r="J8" s="1894"/>
      <c r="K8" s="1894"/>
      <c r="L8" s="1894"/>
      <c r="M8" s="1894"/>
      <c r="N8" s="1894"/>
      <c r="O8" s="1894"/>
      <c r="P8" s="1894"/>
      <c r="Q8" s="1894"/>
      <c r="R8" s="1894"/>
      <c r="S8" s="1894"/>
      <c r="T8" s="1894"/>
      <c r="U8" s="1894"/>
      <c r="V8" s="1894"/>
      <c r="W8" s="1894"/>
      <c r="X8" s="1894"/>
      <c r="Y8" s="1894"/>
      <c r="Z8" s="1894"/>
      <c r="AA8" s="1894"/>
      <c r="AB8" s="1894"/>
      <c r="AC8" s="1894"/>
      <c r="AD8" s="1894"/>
      <c r="AE8" s="1892"/>
      <c r="AF8" s="1892"/>
      <c r="AG8" s="1892"/>
      <c r="AH8" s="1892"/>
      <c r="AI8" s="1892"/>
      <c r="AJ8" s="1892"/>
    </row>
    <row r="9" spans="1:36">
      <c r="C9" s="1894"/>
      <c r="D9" s="1894"/>
      <c r="E9" s="1894"/>
      <c r="F9" s="1894"/>
      <c r="G9" s="1894"/>
      <c r="H9" s="1894"/>
      <c r="I9" s="1894"/>
      <c r="J9" s="1894"/>
      <c r="K9" s="1894"/>
      <c r="L9" s="1894"/>
      <c r="M9" s="1894"/>
      <c r="N9" s="1894"/>
      <c r="O9" s="1894"/>
      <c r="P9" s="1894"/>
      <c r="Q9" s="1894"/>
      <c r="R9" s="1894"/>
      <c r="S9" s="1894"/>
      <c r="T9" s="1894"/>
      <c r="U9" s="1894"/>
      <c r="V9" s="1894"/>
      <c r="W9" s="1894"/>
      <c r="X9" s="1894"/>
      <c r="Y9" s="1894"/>
      <c r="Z9" s="1894"/>
      <c r="AA9" s="1894"/>
      <c r="AB9" s="1894"/>
      <c r="AC9" s="1894"/>
      <c r="AD9" s="1894"/>
      <c r="AE9" s="1892"/>
      <c r="AF9" s="1892"/>
      <c r="AG9" s="1892"/>
      <c r="AH9" s="1892"/>
      <c r="AI9" s="1892"/>
      <c r="AJ9" s="1892"/>
    </row>
    <row r="10" spans="1:36">
      <c r="C10" s="1894"/>
      <c r="D10" s="1894"/>
      <c r="E10" s="1894"/>
      <c r="F10" s="1894"/>
      <c r="G10" s="1894"/>
      <c r="H10" s="1894"/>
      <c r="I10" s="1894"/>
      <c r="J10" s="1894"/>
      <c r="K10" s="1894"/>
      <c r="L10" s="1894"/>
      <c r="M10" s="1894"/>
      <c r="N10" s="1894"/>
      <c r="O10" s="1894"/>
      <c r="P10" s="1894"/>
      <c r="Q10" s="1894"/>
      <c r="R10" s="1894"/>
      <c r="S10" s="1894"/>
      <c r="T10" s="1894"/>
      <c r="U10" s="1894"/>
      <c r="V10" s="1894"/>
      <c r="W10" s="1894"/>
      <c r="X10" s="1894"/>
      <c r="Y10" s="1894"/>
      <c r="Z10" s="1894"/>
      <c r="AA10" s="1894"/>
      <c r="AB10" s="1894"/>
      <c r="AC10" s="1894"/>
      <c r="AD10" s="1894"/>
      <c r="AE10" s="1892"/>
      <c r="AF10" s="1892"/>
      <c r="AG10" s="1892"/>
      <c r="AH10" s="1892"/>
      <c r="AI10" s="1892"/>
      <c r="AJ10" s="1892"/>
    </row>
    <row r="11" spans="1:36">
      <c r="C11" s="1894"/>
      <c r="D11" s="1894"/>
      <c r="E11" s="1894"/>
      <c r="F11" s="1894"/>
      <c r="G11" s="1894"/>
      <c r="H11" s="1894"/>
      <c r="I11" s="1894"/>
      <c r="J11" s="1894"/>
      <c r="K11" s="1894"/>
      <c r="L11" s="1894"/>
      <c r="M11" s="1894"/>
      <c r="N11" s="1894"/>
      <c r="O11" s="1894"/>
      <c r="P11" s="1894"/>
      <c r="Q11" s="1894"/>
      <c r="R11" s="1894"/>
      <c r="S11" s="1894"/>
      <c r="T11" s="1894"/>
      <c r="U11" s="1894"/>
      <c r="V11" s="1894"/>
      <c r="W11" s="1894"/>
      <c r="X11" s="1894"/>
      <c r="Y11" s="1894"/>
      <c r="Z11" s="1894"/>
      <c r="AA11" s="1894"/>
      <c r="AB11" s="1894"/>
      <c r="AC11" s="1894"/>
      <c r="AD11" s="1894"/>
      <c r="AE11" s="1892"/>
      <c r="AF11" s="1892"/>
      <c r="AG11" s="1892"/>
      <c r="AH11" s="1892"/>
      <c r="AI11" s="1892"/>
      <c r="AJ11" s="1892"/>
    </row>
    <row r="12" spans="1:36">
      <c r="C12" s="1894"/>
      <c r="D12" s="1894"/>
      <c r="E12" s="1894"/>
      <c r="F12" s="1894"/>
      <c r="G12" s="1894"/>
      <c r="H12" s="1894"/>
      <c r="I12" s="1894"/>
      <c r="J12" s="1894"/>
      <c r="K12" s="1894"/>
      <c r="L12" s="1894"/>
      <c r="M12" s="1894"/>
      <c r="N12" s="1894"/>
      <c r="O12" s="1894"/>
      <c r="P12" s="1894"/>
      <c r="Q12" s="1894"/>
      <c r="R12" s="1894"/>
      <c r="S12" s="1894"/>
      <c r="T12" s="1894"/>
      <c r="U12" s="1894"/>
      <c r="V12" s="1894"/>
      <c r="W12" s="1894"/>
      <c r="X12" s="1894"/>
      <c r="Y12" s="1894"/>
      <c r="Z12" s="1894"/>
      <c r="AA12" s="1894"/>
      <c r="AB12" s="1894"/>
      <c r="AC12" s="1894"/>
      <c r="AD12" s="1894"/>
      <c r="AE12" s="1892"/>
      <c r="AF12" s="1892"/>
      <c r="AG12" s="1892"/>
      <c r="AH12" s="1892"/>
      <c r="AI12" s="1892"/>
      <c r="AJ12" s="1892"/>
    </row>
    <row r="13" spans="1:36">
      <c r="C13" s="1894"/>
      <c r="D13" s="1894"/>
      <c r="E13" s="1894"/>
      <c r="F13" s="1894"/>
      <c r="G13" s="1894"/>
      <c r="H13" s="1894"/>
      <c r="I13" s="1894"/>
      <c r="J13" s="1894"/>
      <c r="K13" s="1894"/>
      <c r="L13" s="1894"/>
      <c r="M13" s="1894"/>
      <c r="N13" s="1894"/>
      <c r="O13" s="1894"/>
      <c r="P13" s="1894"/>
      <c r="Q13" s="1894"/>
      <c r="R13" s="1894"/>
      <c r="S13" s="1894"/>
      <c r="T13" s="1894"/>
      <c r="U13" s="1894"/>
      <c r="V13" s="1894"/>
      <c r="W13" s="1894"/>
      <c r="X13" s="1894"/>
      <c r="Y13" s="1894"/>
      <c r="Z13" s="1894"/>
      <c r="AA13" s="1894"/>
      <c r="AB13" s="1894"/>
      <c r="AC13" s="1894"/>
      <c r="AD13" s="1894"/>
      <c r="AE13" s="1892"/>
      <c r="AF13" s="1892"/>
      <c r="AG13" s="1892"/>
      <c r="AH13" s="1892"/>
      <c r="AI13" s="1892"/>
      <c r="AJ13" s="1892"/>
    </row>
    <row r="14" spans="1:36">
      <c r="C14" s="1894"/>
      <c r="D14" s="1894"/>
      <c r="E14" s="1894"/>
      <c r="F14" s="1894"/>
      <c r="G14" s="1894"/>
      <c r="H14" s="1894"/>
      <c r="I14" s="1894"/>
      <c r="J14" s="1894"/>
      <c r="K14" s="1894"/>
      <c r="L14" s="1894"/>
      <c r="M14" s="1894"/>
      <c r="N14" s="1894"/>
      <c r="O14" s="1894"/>
      <c r="P14" s="1894"/>
      <c r="Q14" s="1894"/>
      <c r="R14" s="1894"/>
      <c r="S14" s="1894"/>
      <c r="T14" s="1894"/>
      <c r="U14" s="1894"/>
      <c r="V14" s="1894"/>
      <c r="W14" s="1894"/>
      <c r="X14" s="1894"/>
      <c r="Y14" s="1894"/>
      <c r="Z14" s="1894"/>
      <c r="AA14" s="1894"/>
      <c r="AB14" s="1894"/>
      <c r="AC14" s="1894"/>
      <c r="AD14" s="1894"/>
      <c r="AE14" s="1892"/>
      <c r="AF14" s="1892"/>
      <c r="AG14" s="1892"/>
      <c r="AH14" s="1892"/>
      <c r="AI14" s="1892"/>
      <c r="AJ14" s="1892"/>
    </row>
    <row r="15" spans="1:36">
      <c r="C15" s="1894"/>
      <c r="D15" s="1894"/>
      <c r="E15" s="1894"/>
      <c r="F15" s="1894"/>
      <c r="G15" s="1894"/>
      <c r="H15" s="1894"/>
      <c r="I15" s="1894"/>
      <c r="J15" s="1894"/>
      <c r="K15" s="1894"/>
      <c r="L15" s="1894"/>
      <c r="M15" s="1894"/>
      <c r="N15" s="1894"/>
      <c r="O15" s="1894"/>
      <c r="P15" s="1894"/>
      <c r="Q15" s="1894"/>
      <c r="R15" s="1894"/>
      <c r="S15" s="1894"/>
      <c r="T15" s="1894"/>
      <c r="U15" s="1894"/>
      <c r="V15" s="1894"/>
      <c r="W15" s="1894"/>
      <c r="X15" s="1894"/>
      <c r="Y15" s="1894"/>
      <c r="Z15" s="1894"/>
      <c r="AA15" s="1894"/>
      <c r="AB15" s="1894"/>
      <c r="AC15" s="1894"/>
      <c r="AD15" s="1894"/>
      <c r="AE15" s="1892"/>
      <c r="AF15" s="1892"/>
      <c r="AG15" s="1892"/>
      <c r="AH15" s="1892"/>
      <c r="AI15" s="1892"/>
      <c r="AJ15" s="1892"/>
    </row>
    <row r="16" spans="1:36">
      <c r="C16" s="1894"/>
      <c r="D16" s="1894"/>
      <c r="E16" s="1894"/>
      <c r="F16" s="1894"/>
      <c r="G16" s="1894"/>
      <c r="H16" s="1894"/>
      <c r="I16" s="1894"/>
      <c r="J16" s="1894"/>
      <c r="K16" s="1894"/>
      <c r="L16" s="1894"/>
      <c r="M16" s="1894"/>
      <c r="N16" s="1894"/>
      <c r="O16" s="1894"/>
      <c r="P16" s="1894"/>
      <c r="Q16" s="1894"/>
      <c r="R16" s="1894"/>
      <c r="S16" s="1894"/>
      <c r="T16" s="1894"/>
      <c r="U16" s="1894"/>
      <c r="V16" s="1894"/>
      <c r="W16" s="1894"/>
      <c r="X16" s="1894"/>
      <c r="Y16" s="1894"/>
      <c r="Z16" s="1894"/>
      <c r="AA16" s="1894"/>
      <c r="AB16" s="1894"/>
      <c r="AC16" s="1894"/>
      <c r="AD16" s="1894"/>
      <c r="AE16" s="1892"/>
      <c r="AF16" s="1892"/>
      <c r="AG16" s="1892"/>
      <c r="AH16" s="1892"/>
      <c r="AI16" s="1892"/>
      <c r="AJ16" s="1892"/>
    </row>
    <row r="17" spans="3:36">
      <c r="C17" s="1894"/>
      <c r="D17" s="1894"/>
      <c r="E17" s="1894"/>
      <c r="F17" s="1894"/>
      <c r="G17" s="1894"/>
      <c r="H17" s="1894"/>
      <c r="I17" s="1894"/>
      <c r="J17" s="1894"/>
      <c r="K17" s="1894"/>
      <c r="L17" s="1894"/>
      <c r="M17" s="1894"/>
      <c r="N17" s="1894"/>
      <c r="O17" s="1894"/>
      <c r="P17" s="1894"/>
      <c r="Q17" s="1894"/>
      <c r="R17" s="1894"/>
      <c r="S17" s="1894"/>
      <c r="T17" s="1894"/>
      <c r="U17" s="1894"/>
      <c r="V17" s="1894"/>
      <c r="W17" s="1894"/>
      <c r="X17" s="1894"/>
      <c r="Y17" s="1894"/>
      <c r="Z17" s="1894"/>
      <c r="AA17" s="1894"/>
      <c r="AB17" s="1894"/>
      <c r="AC17" s="1894"/>
      <c r="AD17" s="1894"/>
      <c r="AE17" s="1892"/>
      <c r="AF17" s="1892"/>
      <c r="AG17" s="1892"/>
      <c r="AH17" s="1892"/>
      <c r="AI17" s="1892"/>
      <c r="AJ17" s="1892"/>
    </row>
    <row r="18" spans="3:36">
      <c r="C18" s="1894"/>
      <c r="D18" s="1894"/>
      <c r="E18" s="1894"/>
      <c r="F18" s="1894"/>
      <c r="G18" s="1894"/>
      <c r="H18" s="1894"/>
      <c r="I18" s="1894"/>
      <c r="J18" s="1894"/>
      <c r="K18" s="1894"/>
      <c r="L18" s="1894"/>
      <c r="M18" s="1894"/>
      <c r="N18" s="1894"/>
      <c r="O18" s="1894"/>
      <c r="P18" s="1894"/>
      <c r="Q18" s="1894"/>
      <c r="R18" s="1894"/>
      <c r="S18" s="1894"/>
      <c r="T18" s="1894"/>
      <c r="U18" s="1894"/>
      <c r="V18" s="1894"/>
      <c r="W18" s="1894"/>
      <c r="X18" s="1894"/>
      <c r="Y18" s="1894"/>
      <c r="Z18" s="1894"/>
      <c r="AA18" s="1894"/>
      <c r="AB18" s="1894"/>
      <c r="AC18" s="1894"/>
      <c r="AD18" s="1894"/>
      <c r="AE18" s="1892"/>
      <c r="AF18" s="1892"/>
      <c r="AG18" s="1892"/>
      <c r="AH18" s="1892"/>
      <c r="AI18" s="1892"/>
      <c r="AJ18" s="1892"/>
    </row>
    <row r="19" spans="3:36">
      <c r="C19" s="1894"/>
      <c r="D19" s="1894"/>
      <c r="E19" s="1894"/>
      <c r="F19" s="1894"/>
      <c r="G19" s="1894"/>
      <c r="H19" s="1894"/>
      <c r="I19" s="1894"/>
      <c r="J19" s="1894"/>
      <c r="K19" s="1894"/>
      <c r="L19" s="1894"/>
      <c r="M19" s="1894"/>
      <c r="N19" s="1894"/>
      <c r="O19" s="1894"/>
      <c r="P19" s="1894"/>
      <c r="Q19" s="1894"/>
      <c r="R19" s="1894"/>
      <c r="S19" s="1894"/>
      <c r="T19" s="1894"/>
      <c r="U19" s="1894"/>
      <c r="V19" s="1894"/>
      <c r="W19" s="1894"/>
      <c r="X19" s="1894"/>
      <c r="Y19" s="1894"/>
      <c r="Z19" s="1894"/>
      <c r="AA19" s="1894"/>
      <c r="AB19" s="1894"/>
      <c r="AC19" s="1894"/>
      <c r="AD19" s="1894"/>
      <c r="AE19" s="1892"/>
      <c r="AF19" s="1892"/>
      <c r="AG19" s="1892"/>
      <c r="AH19" s="1892"/>
      <c r="AI19" s="1892"/>
      <c r="AJ19" s="1892"/>
    </row>
    <row r="20" spans="3:36">
      <c r="C20" s="1894"/>
      <c r="D20" s="1894"/>
      <c r="E20" s="1894"/>
      <c r="F20" s="1894"/>
      <c r="G20" s="1894"/>
      <c r="H20" s="1894"/>
      <c r="I20" s="1894"/>
      <c r="J20" s="1894"/>
      <c r="K20" s="1894"/>
      <c r="L20" s="1894"/>
      <c r="M20" s="1894"/>
      <c r="N20" s="1894"/>
      <c r="O20" s="1894"/>
      <c r="P20" s="1894"/>
      <c r="Q20" s="1894"/>
      <c r="R20" s="1894"/>
      <c r="S20" s="1894"/>
      <c r="T20" s="1894"/>
      <c r="U20" s="1894"/>
      <c r="V20" s="1894"/>
      <c r="W20" s="1894"/>
      <c r="X20" s="1894"/>
      <c r="Y20" s="1894"/>
      <c r="Z20" s="1894"/>
      <c r="AA20" s="1894"/>
      <c r="AB20" s="1894"/>
      <c r="AC20" s="1894"/>
      <c r="AD20" s="1894"/>
      <c r="AE20" s="1892"/>
      <c r="AF20" s="1892"/>
      <c r="AG20" s="1892"/>
      <c r="AH20" s="1892"/>
      <c r="AI20" s="1892"/>
      <c r="AJ20" s="1892"/>
    </row>
    <row r="21" spans="3:36">
      <c r="C21" s="1894"/>
      <c r="D21" s="1894"/>
      <c r="E21" s="1894"/>
      <c r="F21" s="1894"/>
      <c r="G21" s="1894"/>
      <c r="H21" s="1894"/>
      <c r="I21" s="1894"/>
      <c r="J21" s="1894"/>
      <c r="K21" s="1894"/>
      <c r="L21" s="1894"/>
      <c r="M21" s="1894"/>
      <c r="N21" s="1894"/>
      <c r="O21" s="1894"/>
      <c r="P21" s="1894"/>
      <c r="Q21" s="1894"/>
      <c r="R21" s="1894"/>
      <c r="S21" s="1894"/>
      <c r="T21" s="1894"/>
      <c r="U21" s="1894"/>
      <c r="V21" s="1894"/>
      <c r="W21" s="1894"/>
      <c r="X21" s="1894"/>
      <c r="Y21" s="1894"/>
      <c r="Z21" s="1894"/>
      <c r="AA21" s="1894"/>
      <c r="AB21" s="1894"/>
      <c r="AC21" s="1894"/>
      <c r="AD21" s="1894"/>
      <c r="AE21" s="1892"/>
      <c r="AF21" s="1892"/>
      <c r="AG21" s="1892"/>
      <c r="AH21" s="1892"/>
      <c r="AI21" s="1892"/>
      <c r="AJ21" s="1892"/>
    </row>
    <row r="22" spans="3:36">
      <c r="C22" s="1894"/>
      <c r="D22" s="1894"/>
      <c r="E22" s="1894"/>
      <c r="F22" s="1894"/>
      <c r="G22" s="1894"/>
      <c r="H22" s="1894"/>
      <c r="I22" s="1894"/>
      <c r="J22" s="1894"/>
      <c r="K22" s="1894"/>
      <c r="L22" s="1894"/>
      <c r="M22" s="1894"/>
      <c r="N22" s="1894"/>
      <c r="O22" s="1894"/>
      <c r="P22" s="1894"/>
      <c r="Q22" s="1894"/>
      <c r="R22" s="1894"/>
      <c r="S22" s="1894"/>
      <c r="T22" s="1894"/>
      <c r="U22" s="1894"/>
      <c r="V22" s="1894"/>
      <c r="W22" s="1894"/>
      <c r="X22" s="1894"/>
      <c r="Y22" s="1894"/>
      <c r="Z22" s="1894"/>
      <c r="AA22" s="1894"/>
      <c r="AB22" s="1894"/>
      <c r="AC22" s="1894"/>
      <c r="AD22" s="1894"/>
      <c r="AE22" s="1892"/>
      <c r="AF22" s="1892"/>
      <c r="AG22" s="1892"/>
      <c r="AH22" s="1892"/>
      <c r="AI22" s="1892"/>
      <c r="AJ22" s="1892"/>
    </row>
    <row r="23" spans="3:36">
      <c r="C23" s="1894"/>
      <c r="D23" s="1894"/>
      <c r="E23" s="1894"/>
      <c r="F23" s="1894"/>
      <c r="G23" s="1894"/>
      <c r="H23" s="1894"/>
      <c r="I23" s="1894"/>
      <c r="J23" s="1894"/>
      <c r="K23" s="1894"/>
      <c r="L23" s="1894"/>
      <c r="M23" s="1894"/>
      <c r="N23" s="1894"/>
      <c r="O23" s="1894"/>
      <c r="P23" s="1894"/>
      <c r="Q23" s="1894"/>
      <c r="R23" s="1894"/>
      <c r="S23" s="1894"/>
      <c r="T23" s="1894"/>
      <c r="U23" s="1894"/>
      <c r="V23" s="1894"/>
      <c r="W23" s="1894"/>
      <c r="X23" s="1894"/>
      <c r="Y23" s="1894"/>
      <c r="Z23" s="1894"/>
      <c r="AA23" s="1894"/>
      <c r="AB23" s="1894"/>
      <c r="AC23" s="1894"/>
      <c r="AD23" s="1894"/>
      <c r="AE23" s="1892"/>
      <c r="AF23" s="1892"/>
      <c r="AG23" s="1892"/>
      <c r="AH23" s="1892"/>
      <c r="AI23" s="1892"/>
      <c r="AJ23" s="1892"/>
    </row>
    <row r="24" spans="3:36">
      <c r="C24" s="1894"/>
      <c r="D24" s="1894"/>
      <c r="E24" s="1894"/>
      <c r="F24" s="1894"/>
      <c r="G24" s="1894"/>
      <c r="H24" s="1894"/>
      <c r="I24" s="1894"/>
      <c r="J24" s="1894"/>
      <c r="K24" s="1894"/>
      <c r="L24" s="1894"/>
      <c r="M24" s="1894"/>
      <c r="N24" s="1894"/>
      <c r="O24" s="1894"/>
      <c r="P24" s="1894"/>
      <c r="Q24" s="1894"/>
      <c r="R24" s="1894"/>
      <c r="S24" s="1894"/>
      <c r="T24" s="1894"/>
      <c r="U24" s="1894"/>
      <c r="V24" s="1894"/>
      <c r="W24" s="1894"/>
      <c r="X24" s="1894"/>
      <c r="Y24" s="1894"/>
      <c r="Z24" s="1894"/>
      <c r="AA24" s="1894"/>
      <c r="AB24" s="1894"/>
      <c r="AC24" s="1894"/>
      <c r="AD24" s="1894"/>
      <c r="AE24" s="1892"/>
      <c r="AF24" s="1892"/>
      <c r="AG24" s="1892"/>
      <c r="AH24" s="1892"/>
      <c r="AI24" s="1892"/>
      <c r="AJ24" s="1892"/>
    </row>
    <row r="25" spans="3:36">
      <c r="C25" s="1894"/>
      <c r="D25" s="1894"/>
      <c r="E25" s="1894"/>
      <c r="F25" s="1894"/>
      <c r="G25" s="1894"/>
      <c r="H25" s="1894"/>
      <c r="I25" s="1894"/>
      <c r="J25" s="1894"/>
      <c r="K25" s="1894"/>
      <c r="L25" s="1894"/>
      <c r="M25" s="1894"/>
      <c r="N25" s="1894"/>
      <c r="O25" s="1894"/>
      <c r="P25" s="1894"/>
      <c r="Q25" s="1894"/>
      <c r="R25" s="1894"/>
      <c r="S25" s="1894"/>
      <c r="T25" s="1894"/>
      <c r="U25" s="1894"/>
      <c r="V25" s="1894"/>
      <c r="W25" s="1894"/>
      <c r="X25" s="1894"/>
      <c r="Y25" s="1894"/>
      <c r="Z25" s="1894"/>
      <c r="AA25" s="1894"/>
      <c r="AB25" s="1894"/>
      <c r="AC25" s="1894"/>
      <c r="AD25" s="1894"/>
      <c r="AE25" s="1892"/>
      <c r="AF25" s="1892"/>
      <c r="AG25" s="1892"/>
      <c r="AH25" s="1892"/>
      <c r="AI25" s="1892"/>
      <c r="AJ25" s="1892"/>
    </row>
    <row r="26" spans="3:36">
      <c r="C26" s="1894"/>
      <c r="D26" s="1894"/>
      <c r="E26" s="1894"/>
      <c r="F26" s="1894"/>
      <c r="G26" s="1894"/>
      <c r="H26" s="1894"/>
      <c r="I26" s="1894"/>
      <c r="J26" s="1894"/>
      <c r="K26" s="1894"/>
      <c r="L26" s="1894"/>
      <c r="M26" s="1894"/>
      <c r="N26" s="1894"/>
      <c r="O26" s="1894"/>
      <c r="P26" s="1894"/>
      <c r="Q26" s="1894"/>
      <c r="R26" s="1894"/>
      <c r="S26" s="1894"/>
      <c r="T26" s="1894"/>
      <c r="U26" s="1894"/>
      <c r="V26" s="1894"/>
      <c r="W26" s="1894"/>
      <c r="X26" s="1894"/>
      <c r="Y26" s="1894"/>
      <c r="Z26" s="1894"/>
      <c r="AA26" s="1894"/>
      <c r="AB26" s="1894"/>
      <c r="AC26" s="1894"/>
      <c r="AD26" s="1894"/>
      <c r="AE26" s="1892"/>
      <c r="AF26" s="1892"/>
      <c r="AG26" s="1892"/>
      <c r="AH26" s="1892"/>
      <c r="AI26" s="1892"/>
      <c r="AJ26" s="1892"/>
    </row>
    <row r="27" spans="3:36">
      <c r="C27" s="1894"/>
      <c r="D27" s="1894"/>
      <c r="E27" s="1894"/>
      <c r="F27" s="1894"/>
      <c r="G27" s="1894"/>
      <c r="H27" s="1894"/>
      <c r="I27" s="1894"/>
      <c r="J27" s="1894"/>
      <c r="K27" s="1894"/>
      <c r="L27" s="1894"/>
      <c r="M27" s="1894"/>
      <c r="N27" s="1894"/>
      <c r="O27" s="1894"/>
      <c r="P27" s="1894"/>
      <c r="Q27" s="1894"/>
      <c r="R27" s="1894"/>
      <c r="S27" s="1894"/>
      <c r="T27" s="1894"/>
      <c r="U27" s="1894"/>
      <c r="V27" s="1894"/>
      <c r="W27" s="1894"/>
      <c r="X27" s="1894"/>
      <c r="Y27" s="1894"/>
      <c r="Z27" s="1894"/>
      <c r="AA27" s="1894"/>
      <c r="AB27" s="1894"/>
      <c r="AC27" s="1894"/>
      <c r="AD27" s="1894"/>
      <c r="AE27" s="1892"/>
      <c r="AF27" s="1892"/>
      <c r="AG27" s="1892"/>
      <c r="AH27" s="1892"/>
      <c r="AI27" s="1892"/>
      <c r="AJ27" s="1892"/>
    </row>
    <row r="28" spans="3:36">
      <c r="C28" s="1894"/>
      <c r="D28" s="1894"/>
      <c r="E28" s="1894"/>
      <c r="F28" s="1894"/>
      <c r="G28" s="1894"/>
      <c r="H28" s="1894"/>
      <c r="I28" s="1894"/>
      <c r="J28" s="1894"/>
      <c r="K28" s="1894"/>
      <c r="L28" s="1894"/>
      <c r="M28" s="1894"/>
      <c r="N28" s="1894"/>
      <c r="O28" s="1894"/>
      <c r="P28" s="1894"/>
      <c r="Q28" s="1894"/>
      <c r="R28" s="1894"/>
      <c r="S28" s="1894"/>
      <c r="T28" s="1894"/>
      <c r="U28" s="1894"/>
      <c r="V28" s="1894"/>
      <c r="W28" s="1894"/>
      <c r="X28" s="1894"/>
      <c r="Y28" s="1894"/>
      <c r="Z28" s="1894"/>
      <c r="AA28" s="1894"/>
      <c r="AB28" s="1894"/>
      <c r="AC28" s="1894"/>
      <c r="AD28" s="1894"/>
      <c r="AE28" s="1892"/>
      <c r="AF28" s="1892"/>
      <c r="AG28" s="1892"/>
      <c r="AH28" s="1892"/>
      <c r="AI28" s="1892"/>
      <c r="AJ28" s="1892"/>
    </row>
    <row r="29" spans="3:36">
      <c r="C29" s="1894"/>
      <c r="D29" s="1894"/>
      <c r="E29" s="1894"/>
      <c r="F29" s="1894"/>
      <c r="G29" s="1894"/>
      <c r="H29" s="1894"/>
      <c r="I29" s="1894"/>
      <c r="J29" s="1894"/>
      <c r="K29" s="1894"/>
      <c r="L29" s="1894"/>
      <c r="M29" s="1894"/>
      <c r="N29" s="1894"/>
      <c r="O29" s="1894"/>
      <c r="P29" s="1894"/>
      <c r="Q29" s="1894"/>
      <c r="R29" s="1894"/>
      <c r="S29" s="1894"/>
      <c r="T29" s="1894"/>
      <c r="U29" s="1894"/>
      <c r="V29" s="1894"/>
      <c r="W29" s="1894"/>
      <c r="X29" s="1894"/>
      <c r="Y29" s="1894"/>
      <c r="Z29" s="1894"/>
      <c r="AA29" s="1894"/>
      <c r="AB29" s="1894"/>
      <c r="AC29" s="1894"/>
      <c r="AD29" s="1894"/>
      <c r="AE29" s="1892"/>
      <c r="AF29" s="1892"/>
      <c r="AG29" s="1892"/>
      <c r="AH29" s="1892"/>
      <c r="AI29" s="1892"/>
      <c r="AJ29" s="1892"/>
    </row>
    <row r="30" spans="3:36">
      <c r="C30" s="1894"/>
      <c r="D30" s="1894"/>
      <c r="E30" s="1894"/>
      <c r="F30" s="1894"/>
      <c r="G30" s="1894"/>
      <c r="H30" s="1894"/>
      <c r="I30" s="1894"/>
      <c r="J30" s="1894"/>
      <c r="K30" s="1894"/>
      <c r="L30" s="1894"/>
      <c r="M30" s="1894"/>
      <c r="N30" s="1894"/>
      <c r="O30" s="1894"/>
      <c r="P30" s="1894"/>
      <c r="Q30" s="1894"/>
      <c r="R30" s="1894"/>
      <c r="S30" s="1894"/>
      <c r="T30" s="1894"/>
      <c r="U30" s="1894"/>
      <c r="V30" s="1894"/>
      <c r="W30" s="1894"/>
      <c r="X30" s="1894"/>
      <c r="Y30" s="1894"/>
      <c r="Z30" s="1894"/>
      <c r="AA30" s="1894"/>
      <c r="AB30" s="1894"/>
      <c r="AC30" s="1894"/>
      <c r="AD30" s="1894"/>
      <c r="AE30" s="1892"/>
      <c r="AF30" s="1892"/>
      <c r="AG30" s="1892"/>
      <c r="AH30" s="1892"/>
      <c r="AI30" s="1892"/>
      <c r="AJ30" s="1892"/>
    </row>
    <row r="31" spans="3:36">
      <c r="C31" s="1894"/>
      <c r="D31" s="1894"/>
      <c r="E31" s="1894"/>
      <c r="F31" s="1894"/>
      <c r="G31" s="1894"/>
      <c r="H31" s="1894"/>
      <c r="I31" s="1894"/>
      <c r="J31" s="1894"/>
      <c r="K31" s="1894"/>
      <c r="L31" s="1894"/>
      <c r="M31" s="1894"/>
      <c r="N31" s="1894"/>
      <c r="O31" s="1894"/>
      <c r="P31" s="1894"/>
      <c r="Q31" s="1894"/>
      <c r="R31" s="1894"/>
      <c r="S31" s="1894"/>
      <c r="T31" s="1894"/>
      <c r="U31" s="1894"/>
      <c r="V31" s="1894"/>
      <c r="W31" s="1894"/>
      <c r="X31" s="1894"/>
      <c r="Y31" s="1894"/>
      <c r="Z31" s="1894"/>
      <c r="AA31" s="1894"/>
      <c r="AB31" s="1894"/>
      <c r="AC31" s="1894"/>
      <c r="AD31" s="1894"/>
      <c r="AE31" s="1892"/>
      <c r="AF31" s="1892"/>
      <c r="AG31" s="1892"/>
      <c r="AH31" s="1892"/>
      <c r="AI31" s="1892"/>
      <c r="AJ31" s="1892"/>
    </row>
    <row r="32" spans="3:36">
      <c r="C32" s="1894"/>
      <c r="D32" s="1894"/>
      <c r="E32" s="1894"/>
      <c r="F32" s="1894"/>
      <c r="G32" s="1894"/>
      <c r="H32" s="1894"/>
      <c r="I32" s="1894"/>
      <c r="J32" s="1894"/>
      <c r="K32" s="1894"/>
      <c r="L32" s="1894"/>
      <c r="M32" s="1894"/>
      <c r="N32" s="1894"/>
      <c r="O32" s="1894"/>
      <c r="P32" s="1894"/>
      <c r="Q32" s="1894"/>
      <c r="R32" s="1894"/>
      <c r="S32" s="1894"/>
      <c r="T32" s="1894"/>
      <c r="U32" s="1894"/>
      <c r="V32" s="1894"/>
      <c r="W32" s="1894"/>
      <c r="X32" s="1894"/>
      <c r="Y32" s="1894"/>
      <c r="Z32" s="1894"/>
      <c r="AA32" s="1894"/>
      <c r="AB32" s="1894"/>
      <c r="AC32" s="1894"/>
      <c r="AD32" s="1894"/>
      <c r="AE32" s="1892"/>
      <c r="AF32" s="1892"/>
      <c r="AG32" s="1892"/>
      <c r="AH32" s="1892"/>
      <c r="AI32" s="1892"/>
      <c r="AJ32" s="1892"/>
    </row>
    <row r="33" spans="3:36">
      <c r="C33" s="1894"/>
      <c r="D33" s="1894"/>
      <c r="E33" s="1894"/>
      <c r="F33" s="1894"/>
      <c r="G33" s="1894"/>
      <c r="H33" s="1894"/>
      <c r="I33" s="1894"/>
      <c r="J33" s="1894"/>
      <c r="K33" s="1894"/>
      <c r="L33" s="1894"/>
      <c r="M33" s="1894"/>
      <c r="N33" s="1894"/>
      <c r="O33" s="1894"/>
      <c r="P33" s="1894"/>
      <c r="Q33" s="1894"/>
      <c r="R33" s="1894"/>
      <c r="S33" s="1894"/>
      <c r="T33" s="1894"/>
      <c r="U33" s="1894"/>
      <c r="V33" s="1894"/>
      <c r="W33" s="1894"/>
      <c r="X33" s="1894"/>
      <c r="Y33" s="1894"/>
      <c r="Z33" s="1894"/>
      <c r="AA33" s="1894"/>
      <c r="AB33" s="1894"/>
      <c r="AC33" s="1894"/>
      <c r="AD33" s="1894"/>
      <c r="AE33" s="1892"/>
      <c r="AF33" s="1892"/>
      <c r="AG33" s="1892"/>
      <c r="AH33" s="1892"/>
      <c r="AI33" s="1892"/>
      <c r="AJ33" s="1892"/>
    </row>
    <row r="34" spans="3:36">
      <c r="C34" s="1894"/>
      <c r="D34" s="1894"/>
      <c r="E34" s="1894"/>
      <c r="F34" s="1894"/>
      <c r="G34" s="1894"/>
      <c r="H34" s="1894"/>
      <c r="I34" s="1894"/>
      <c r="J34" s="1894"/>
      <c r="K34" s="1894"/>
      <c r="L34" s="1894"/>
      <c r="M34" s="1894"/>
      <c r="N34" s="1894"/>
      <c r="O34" s="1894"/>
      <c r="P34" s="1894"/>
      <c r="Q34" s="1894"/>
      <c r="R34" s="1894"/>
      <c r="S34" s="1894"/>
      <c r="T34" s="1894"/>
      <c r="U34" s="1894"/>
      <c r="V34" s="1894"/>
      <c r="W34" s="1894"/>
      <c r="X34" s="1894"/>
      <c r="Y34" s="1894"/>
      <c r="Z34" s="1894"/>
      <c r="AA34" s="1894"/>
      <c r="AB34" s="1894"/>
      <c r="AC34" s="1894"/>
      <c r="AD34" s="1894"/>
      <c r="AE34" s="1892"/>
      <c r="AF34" s="1892"/>
      <c r="AG34" s="1892"/>
      <c r="AH34" s="1892"/>
      <c r="AI34" s="1892"/>
      <c r="AJ34" s="1892"/>
    </row>
    <row r="35" spans="3:36">
      <c r="C35" s="1894"/>
      <c r="D35" s="1894"/>
      <c r="E35" s="1894"/>
      <c r="F35" s="1894"/>
      <c r="G35" s="1894"/>
      <c r="H35" s="1894"/>
      <c r="I35" s="1894"/>
      <c r="J35" s="1894"/>
      <c r="K35" s="1894"/>
      <c r="L35" s="1894"/>
      <c r="M35" s="1894"/>
      <c r="N35" s="1894"/>
      <c r="O35" s="1894"/>
      <c r="P35" s="1894"/>
      <c r="Q35" s="1894"/>
      <c r="R35" s="1894"/>
      <c r="S35" s="1894"/>
      <c r="T35" s="1894"/>
      <c r="U35" s="1894"/>
      <c r="V35" s="1894"/>
      <c r="W35" s="1894"/>
      <c r="X35" s="1894"/>
      <c r="Y35" s="1894"/>
      <c r="Z35" s="1894"/>
      <c r="AA35" s="1894"/>
      <c r="AB35" s="1894"/>
      <c r="AC35" s="1894"/>
      <c r="AD35" s="1894"/>
      <c r="AE35" s="1892"/>
      <c r="AF35" s="1892"/>
      <c r="AG35" s="1892"/>
      <c r="AH35" s="1892"/>
      <c r="AI35" s="1892"/>
      <c r="AJ35" s="1892"/>
    </row>
    <row r="36" spans="3:36">
      <c r="C36" s="1894"/>
      <c r="D36" s="1894"/>
      <c r="E36" s="1894"/>
      <c r="F36" s="1894"/>
      <c r="G36" s="1894"/>
      <c r="H36" s="1894"/>
      <c r="I36" s="1894"/>
      <c r="J36" s="1894"/>
      <c r="K36" s="1894"/>
      <c r="L36" s="1894"/>
      <c r="M36" s="1894"/>
      <c r="N36" s="1894"/>
      <c r="O36" s="1894"/>
      <c r="P36" s="1894"/>
      <c r="Q36" s="1894"/>
      <c r="R36" s="1894"/>
      <c r="S36" s="1894"/>
      <c r="T36" s="1894"/>
      <c r="U36" s="1894"/>
      <c r="V36" s="1894"/>
      <c r="W36" s="1894"/>
      <c r="X36" s="1894"/>
      <c r="Y36" s="1894"/>
      <c r="Z36" s="1894"/>
      <c r="AA36" s="1894"/>
      <c r="AB36" s="1894"/>
      <c r="AC36" s="1894"/>
      <c r="AD36" s="1894"/>
      <c r="AE36" s="1892"/>
      <c r="AF36" s="1892"/>
      <c r="AG36" s="1892"/>
      <c r="AH36" s="1892"/>
      <c r="AI36" s="1892"/>
      <c r="AJ36" s="1892"/>
    </row>
    <row r="37" spans="3:36">
      <c r="C37" s="1894"/>
      <c r="D37" s="1894"/>
      <c r="E37" s="1894"/>
      <c r="F37" s="1894"/>
      <c r="G37" s="1894"/>
      <c r="H37" s="1894"/>
      <c r="I37" s="1894"/>
      <c r="J37" s="1894"/>
      <c r="K37" s="1894"/>
      <c r="L37" s="1894"/>
      <c r="M37" s="1894"/>
      <c r="N37" s="1894"/>
      <c r="O37" s="1894"/>
      <c r="P37" s="1894"/>
      <c r="Q37" s="1894"/>
      <c r="R37" s="1894"/>
      <c r="S37" s="1894"/>
      <c r="T37" s="1894"/>
      <c r="U37" s="1894"/>
      <c r="V37" s="1894"/>
      <c r="W37" s="1894"/>
      <c r="X37" s="1894"/>
      <c r="Y37" s="1894"/>
      <c r="Z37" s="1894"/>
      <c r="AA37" s="1894"/>
      <c r="AB37" s="1894"/>
      <c r="AC37" s="1894"/>
      <c r="AD37" s="1894"/>
      <c r="AE37" s="1892"/>
      <c r="AF37" s="1892"/>
      <c r="AG37" s="1892"/>
      <c r="AH37" s="1892"/>
      <c r="AI37" s="1892"/>
      <c r="AJ37" s="1892"/>
    </row>
    <row r="38" spans="3:36">
      <c r="C38" s="1894"/>
      <c r="D38" s="1894"/>
      <c r="E38" s="1894"/>
      <c r="F38" s="1894"/>
      <c r="G38" s="1894"/>
      <c r="H38" s="1894"/>
      <c r="I38" s="1894"/>
      <c r="J38" s="1894"/>
      <c r="K38" s="1894"/>
      <c r="L38" s="1894"/>
      <c r="M38" s="1894"/>
      <c r="N38" s="1894"/>
      <c r="O38" s="1894"/>
      <c r="P38" s="1894"/>
      <c r="Q38" s="1894"/>
      <c r="R38" s="1894"/>
      <c r="S38" s="1894"/>
      <c r="T38" s="1894"/>
      <c r="U38" s="1894"/>
      <c r="V38" s="1894"/>
      <c r="W38" s="1894"/>
      <c r="X38" s="1894"/>
      <c r="Y38" s="1894"/>
      <c r="Z38" s="1894"/>
      <c r="AA38" s="1894"/>
      <c r="AB38" s="1894"/>
      <c r="AC38" s="1894"/>
      <c r="AD38" s="1894"/>
      <c r="AE38" s="1892"/>
      <c r="AF38" s="1892"/>
      <c r="AG38" s="1892"/>
      <c r="AH38" s="1892"/>
      <c r="AI38" s="1892"/>
      <c r="AJ38" s="1892"/>
    </row>
    <row r="39" spans="3:36">
      <c r="C39" s="1894"/>
      <c r="D39" s="1894"/>
      <c r="E39" s="1894"/>
      <c r="F39" s="1894"/>
      <c r="G39" s="1894"/>
      <c r="H39" s="1894"/>
      <c r="I39" s="1894"/>
      <c r="J39" s="1894"/>
      <c r="K39" s="1894"/>
      <c r="L39" s="1894"/>
      <c r="M39" s="1894"/>
      <c r="N39" s="1894"/>
      <c r="O39" s="1894"/>
      <c r="P39" s="1894"/>
      <c r="Q39" s="1894"/>
      <c r="R39" s="1894"/>
      <c r="S39" s="1894"/>
      <c r="T39" s="1894"/>
      <c r="U39" s="1894"/>
      <c r="V39" s="1894"/>
      <c r="W39" s="1894"/>
      <c r="X39" s="1894"/>
      <c r="Y39" s="1894"/>
      <c r="Z39" s="1894"/>
      <c r="AA39" s="1894"/>
      <c r="AB39" s="1894"/>
      <c r="AC39" s="1894"/>
      <c r="AD39" s="1894"/>
      <c r="AE39" s="1892"/>
      <c r="AF39" s="1892"/>
      <c r="AG39" s="1892"/>
      <c r="AH39" s="1892"/>
      <c r="AI39" s="1892"/>
      <c r="AJ39" s="1892"/>
    </row>
    <row r="40" spans="3:36">
      <c r="C40" s="1894"/>
      <c r="D40" s="1894"/>
      <c r="E40" s="1894"/>
      <c r="F40" s="1894"/>
      <c r="G40" s="1894"/>
      <c r="H40" s="1894"/>
      <c r="I40" s="1894"/>
      <c r="J40" s="1894"/>
      <c r="K40" s="1894"/>
      <c r="L40" s="1894"/>
      <c r="M40" s="1894"/>
      <c r="N40" s="1894"/>
      <c r="O40" s="1894"/>
      <c r="P40" s="1894"/>
      <c r="Q40" s="1894"/>
      <c r="R40" s="1894"/>
      <c r="S40" s="1894"/>
      <c r="T40" s="1894"/>
      <c r="U40" s="1894"/>
      <c r="V40" s="1894"/>
      <c r="W40" s="1894"/>
      <c r="X40" s="1894"/>
      <c r="Y40" s="1894"/>
      <c r="Z40" s="1894"/>
      <c r="AA40" s="1894"/>
      <c r="AB40" s="1894"/>
      <c r="AC40" s="1894"/>
      <c r="AD40" s="1894"/>
      <c r="AE40" s="1892"/>
      <c r="AF40" s="1892"/>
      <c r="AG40" s="1892"/>
      <c r="AH40" s="1892"/>
      <c r="AI40" s="1892"/>
      <c r="AJ40" s="1892"/>
    </row>
    <row r="41" spans="3:36">
      <c r="C41" s="1894"/>
      <c r="D41" s="1894"/>
      <c r="E41" s="1894"/>
      <c r="F41" s="1894"/>
      <c r="G41" s="1894"/>
      <c r="H41" s="1894"/>
      <c r="I41" s="1894"/>
      <c r="J41" s="1894"/>
      <c r="K41" s="1894"/>
      <c r="L41" s="1894"/>
      <c r="M41" s="1894"/>
      <c r="N41" s="1894"/>
      <c r="O41" s="1894"/>
      <c r="P41" s="1894"/>
      <c r="Q41" s="1894"/>
      <c r="R41" s="1894"/>
      <c r="S41" s="1894"/>
      <c r="T41" s="1894"/>
      <c r="U41" s="1894"/>
      <c r="V41" s="1894"/>
      <c r="W41" s="1894"/>
      <c r="X41" s="1894"/>
      <c r="Y41" s="1894"/>
      <c r="Z41" s="1894"/>
      <c r="AA41" s="1894"/>
      <c r="AB41" s="1894"/>
      <c r="AC41" s="1894"/>
      <c r="AD41" s="1894"/>
      <c r="AE41" s="1892"/>
      <c r="AF41" s="1892"/>
      <c r="AG41" s="1892"/>
      <c r="AH41" s="1892"/>
      <c r="AI41" s="1892"/>
      <c r="AJ41" s="1892"/>
    </row>
    <row r="42" spans="3:36">
      <c r="C42" s="1894"/>
      <c r="D42" s="1894"/>
      <c r="E42" s="1894"/>
      <c r="F42" s="1894"/>
      <c r="G42" s="1894"/>
      <c r="H42" s="1894"/>
      <c r="I42" s="1894"/>
      <c r="J42" s="1894"/>
      <c r="K42" s="1894"/>
      <c r="L42" s="1894"/>
      <c r="M42" s="1894"/>
      <c r="N42" s="1894"/>
      <c r="O42" s="1894"/>
      <c r="P42" s="1894"/>
      <c r="Q42" s="1894"/>
      <c r="R42" s="1894"/>
      <c r="S42" s="1894"/>
      <c r="T42" s="1894"/>
      <c r="U42" s="1894"/>
      <c r="V42" s="1894"/>
      <c r="W42" s="1894"/>
      <c r="X42" s="1894"/>
      <c r="Y42" s="1894"/>
      <c r="Z42" s="1894"/>
      <c r="AA42" s="1894"/>
      <c r="AB42" s="1894"/>
      <c r="AC42" s="1894"/>
      <c r="AD42" s="1894"/>
      <c r="AE42" s="1892"/>
      <c r="AF42" s="1892"/>
      <c r="AG42" s="1892"/>
      <c r="AH42" s="1892"/>
      <c r="AI42" s="1892"/>
      <c r="AJ42" s="1892"/>
    </row>
    <row r="43" spans="3:36">
      <c r="C43" s="1894"/>
      <c r="D43" s="1894"/>
      <c r="E43" s="1894"/>
      <c r="F43" s="1894"/>
      <c r="G43" s="1894"/>
      <c r="H43" s="1894"/>
      <c r="I43" s="1894"/>
      <c r="J43" s="1894"/>
      <c r="K43" s="1894"/>
      <c r="L43" s="1894"/>
      <c r="M43" s="1894"/>
      <c r="N43" s="1894"/>
      <c r="O43" s="1894"/>
      <c r="P43" s="1894"/>
      <c r="Q43" s="1894"/>
      <c r="R43" s="1894"/>
      <c r="S43" s="1894"/>
      <c r="T43" s="1894"/>
      <c r="U43" s="1894"/>
      <c r="V43" s="1894"/>
      <c r="W43" s="1894"/>
      <c r="X43" s="1894"/>
      <c r="Y43" s="1894"/>
      <c r="Z43" s="1894"/>
      <c r="AA43" s="1894"/>
      <c r="AB43" s="1894"/>
      <c r="AC43" s="1894"/>
      <c r="AD43" s="1894"/>
      <c r="AE43" s="1892"/>
      <c r="AF43" s="1892"/>
      <c r="AG43" s="1892"/>
      <c r="AH43" s="1892"/>
      <c r="AI43" s="1892"/>
      <c r="AJ43" s="1892"/>
    </row>
    <row r="44" spans="3:36">
      <c r="C44" s="1894"/>
      <c r="D44" s="1894"/>
      <c r="E44" s="1894"/>
      <c r="F44" s="1894"/>
      <c r="G44" s="1894"/>
      <c r="H44" s="1894"/>
      <c r="I44" s="1894"/>
      <c r="J44" s="1894"/>
      <c r="K44" s="1894"/>
      <c r="L44" s="1894"/>
      <c r="M44" s="1894"/>
      <c r="N44" s="1894"/>
      <c r="O44" s="1894"/>
      <c r="P44" s="1894"/>
      <c r="Q44" s="1894"/>
      <c r="R44" s="1894"/>
      <c r="S44" s="1894"/>
      <c r="T44" s="1894"/>
      <c r="U44" s="1894"/>
      <c r="V44" s="1894"/>
      <c r="W44" s="1894"/>
      <c r="X44" s="1894"/>
      <c r="Y44" s="1894"/>
      <c r="Z44" s="1894"/>
      <c r="AA44" s="1894"/>
      <c r="AB44" s="1894"/>
      <c r="AC44" s="1894"/>
      <c r="AD44" s="1894"/>
      <c r="AE44" s="1892"/>
      <c r="AF44" s="1892"/>
      <c r="AG44" s="1892"/>
      <c r="AH44" s="1892"/>
      <c r="AI44" s="1892"/>
      <c r="AJ44" s="1892"/>
    </row>
    <row r="45" spans="3:36">
      <c r="C45" s="1894"/>
      <c r="D45" s="1894"/>
      <c r="E45" s="1894"/>
      <c r="F45" s="1894"/>
      <c r="G45" s="1894"/>
      <c r="H45" s="1894"/>
      <c r="I45" s="1894"/>
      <c r="J45" s="1894"/>
      <c r="K45" s="1894"/>
      <c r="L45" s="1894"/>
      <c r="M45" s="1894"/>
      <c r="N45" s="1894"/>
      <c r="O45" s="1894"/>
      <c r="P45" s="1894"/>
      <c r="Q45" s="1894"/>
      <c r="R45" s="1894"/>
      <c r="S45" s="1894"/>
      <c r="T45" s="1894"/>
      <c r="U45" s="1894"/>
      <c r="V45" s="1894"/>
      <c r="W45" s="1894"/>
      <c r="X45" s="1894"/>
      <c r="Y45" s="1894"/>
      <c r="Z45" s="1894"/>
      <c r="AA45" s="1894"/>
      <c r="AB45" s="1894"/>
      <c r="AC45" s="1894"/>
      <c r="AD45" s="1894"/>
      <c r="AE45" s="1892"/>
      <c r="AF45" s="1892"/>
      <c r="AG45" s="1892"/>
      <c r="AH45" s="1892"/>
      <c r="AI45" s="1892"/>
      <c r="AJ45" s="1892"/>
    </row>
    <row r="46" spans="3:36">
      <c r="C46" s="1894"/>
      <c r="D46" s="1894"/>
      <c r="E46" s="1894"/>
      <c r="F46" s="1894"/>
      <c r="G46" s="1894"/>
      <c r="H46" s="1894"/>
      <c r="I46" s="1894"/>
      <c r="J46" s="1894"/>
      <c r="K46" s="1894"/>
      <c r="L46" s="1894"/>
      <c r="M46" s="1894"/>
      <c r="N46" s="1894"/>
      <c r="O46" s="1894"/>
      <c r="P46" s="1894"/>
      <c r="Q46" s="1894"/>
      <c r="R46" s="1894"/>
      <c r="S46" s="1894"/>
      <c r="T46" s="1894"/>
      <c r="U46" s="1894"/>
      <c r="V46" s="1894"/>
      <c r="W46" s="1894"/>
      <c r="X46" s="1894"/>
      <c r="Y46" s="1894"/>
      <c r="Z46" s="1894"/>
      <c r="AA46" s="1894"/>
      <c r="AB46" s="1894"/>
      <c r="AC46" s="1894"/>
      <c r="AD46" s="1894"/>
      <c r="AE46" s="1892"/>
      <c r="AF46" s="1892"/>
      <c r="AG46" s="1892"/>
      <c r="AH46" s="1892"/>
      <c r="AI46" s="1892"/>
      <c r="AJ46" s="1892"/>
    </row>
    <row r="47" spans="3:36">
      <c r="C47" s="1894"/>
      <c r="D47" s="1894"/>
      <c r="E47" s="1894"/>
      <c r="F47" s="1894"/>
      <c r="G47" s="1894"/>
      <c r="H47" s="1894"/>
      <c r="I47" s="1894"/>
      <c r="J47" s="1894"/>
      <c r="K47" s="1894"/>
      <c r="L47" s="1894"/>
      <c r="M47" s="1894"/>
      <c r="N47" s="1894"/>
      <c r="O47" s="1894"/>
      <c r="P47" s="1894"/>
      <c r="Q47" s="1894"/>
      <c r="R47" s="1894"/>
      <c r="S47" s="1894"/>
      <c r="T47" s="1894"/>
      <c r="U47" s="1894"/>
      <c r="V47" s="1894"/>
      <c r="W47" s="1894"/>
      <c r="X47" s="1894"/>
      <c r="Y47" s="1894"/>
      <c r="Z47" s="1894"/>
      <c r="AA47" s="1894"/>
      <c r="AB47" s="1894"/>
      <c r="AC47" s="1894"/>
      <c r="AD47" s="1894"/>
      <c r="AE47" s="1892"/>
      <c r="AF47" s="1892"/>
      <c r="AG47" s="1892"/>
      <c r="AH47" s="1892"/>
      <c r="AI47" s="1892"/>
      <c r="AJ47" s="1892"/>
    </row>
    <row r="48" spans="3:36">
      <c r="C48" s="1894"/>
      <c r="D48" s="1894"/>
      <c r="E48" s="1894"/>
      <c r="F48" s="1894"/>
      <c r="G48" s="1894"/>
      <c r="H48" s="1894"/>
      <c r="I48" s="1894"/>
      <c r="J48" s="1894"/>
      <c r="K48" s="1894"/>
      <c r="L48" s="1894"/>
      <c r="M48" s="1894"/>
      <c r="N48" s="1894"/>
      <c r="O48" s="1894"/>
      <c r="P48" s="1894"/>
      <c r="Q48" s="1894"/>
      <c r="R48" s="1894"/>
      <c r="S48" s="1894"/>
      <c r="T48" s="1894"/>
      <c r="U48" s="1894"/>
      <c r="V48" s="1894"/>
      <c r="W48" s="1894"/>
      <c r="X48" s="1894"/>
      <c r="Y48" s="1894"/>
      <c r="Z48" s="1894"/>
      <c r="AA48" s="1894"/>
      <c r="AB48" s="1894"/>
      <c r="AC48" s="1894"/>
      <c r="AD48" s="1894"/>
      <c r="AE48" s="1892"/>
      <c r="AF48" s="1892"/>
      <c r="AG48" s="1892"/>
      <c r="AH48" s="1892"/>
      <c r="AI48" s="1892"/>
      <c r="AJ48" s="1892"/>
    </row>
    <row r="49" spans="3:36">
      <c r="C49" s="1894"/>
      <c r="D49" s="1894"/>
      <c r="E49" s="1894"/>
      <c r="F49" s="1894"/>
      <c r="G49" s="1894"/>
      <c r="H49" s="1894"/>
      <c r="I49" s="1894"/>
      <c r="J49" s="1894"/>
      <c r="K49" s="1894"/>
      <c r="L49" s="1894"/>
      <c r="M49" s="1894"/>
      <c r="N49" s="1894"/>
      <c r="O49" s="1894"/>
      <c r="P49" s="1894"/>
      <c r="Q49" s="1894"/>
      <c r="R49" s="1894"/>
      <c r="S49" s="1894"/>
      <c r="T49" s="1894"/>
      <c r="U49" s="1894"/>
      <c r="V49" s="1894"/>
      <c r="W49" s="1894"/>
      <c r="X49" s="1894"/>
      <c r="Y49" s="1894"/>
      <c r="Z49" s="1894"/>
      <c r="AA49" s="1894"/>
      <c r="AB49" s="1894"/>
      <c r="AC49" s="1894"/>
      <c r="AD49" s="1894"/>
      <c r="AE49" s="1892"/>
      <c r="AF49" s="1892"/>
      <c r="AG49" s="1892"/>
      <c r="AH49" s="1892"/>
      <c r="AI49" s="1892"/>
      <c r="AJ49" s="1892"/>
    </row>
    <row r="50" spans="3:36">
      <c r="C50" s="1894"/>
      <c r="D50" s="1894"/>
      <c r="E50" s="1894"/>
      <c r="F50" s="1894"/>
      <c r="G50" s="1894"/>
      <c r="H50" s="1894"/>
      <c r="I50" s="1894"/>
      <c r="J50" s="1894"/>
      <c r="K50" s="1894"/>
      <c r="L50" s="1894"/>
      <c r="M50" s="1894"/>
      <c r="N50" s="1894"/>
      <c r="O50" s="1894"/>
      <c r="P50" s="1894"/>
      <c r="Q50" s="1894"/>
      <c r="R50" s="1894"/>
      <c r="S50" s="1894"/>
      <c r="T50" s="1894"/>
      <c r="U50" s="1894"/>
      <c r="V50" s="1894"/>
      <c r="W50" s="1894"/>
      <c r="X50" s="1894"/>
      <c r="Y50" s="1894"/>
      <c r="Z50" s="1894"/>
      <c r="AA50" s="1894"/>
      <c r="AB50" s="1894"/>
      <c r="AC50" s="1894"/>
      <c r="AD50" s="1894"/>
      <c r="AE50" s="1892"/>
      <c r="AF50" s="1892"/>
      <c r="AG50" s="1892"/>
      <c r="AH50" s="1892"/>
      <c r="AI50" s="1892"/>
      <c r="AJ50" s="1892"/>
    </row>
    <row r="51" spans="3:36">
      <c r="C51" s="1894"/>
      <c r="D51" s="1894"/>
      <c r="E51" s="1894"/>
      <c r="F51" s="1894"/>
      <c r="G51" s="1894"/>
      <c r="H51" s="1894"/>
      <c r="I51" s="1894"/>
      <c r="J51" s="1894"/>
      <c r="K51" s="1894"/>
      <c r="L51" s="1894"/>
      <c r="M51" s="1894"/>
      <c r="N51" s="1894"/>
      <c r="O51" s="1894"/>
      <c r="P51" s="1894"/>
      <c r="Q51" s="1894"/>
      <c r="R51" s="1894"/>
      <c r="S51" s="1894"/>
      <c r="T51" s="1894"/>
      <c r="U51" s="1894"/>
      <c r="V51" s="1894"/>
      <c r="W51" s="1894"/>
      <c r="X51" s="1894"/>
      <c r="Y51" s="1894"/>
      <c r="Z51" s="1894"/>
      <c r="AA51" s="1894"/>
      <c r="AB51" s="1894"/>
      <c r="AC51" s="1894"/>
      <c r="AD51" s="1894"/>
      <c r="AE51" s="1892"/>
      <c r="AF51" s="1892"/>
      <c r="AG51" s="1892"/>
      <c r="AH51" s="1892"/>
      <c r="AI51" s="1892"/>
      <c r="AJ51" s="1892"/>
    </row>
    <row r="52" spans="3:36">
      <c r="C52" s="1894"/>
      <c r="D52" s="1894"/>
      <c r="E52" s="1894"/>
      <c r="F52" s="1894"/>
      <c r="G52" s="1894"/>
      <c r="H52" s="1894"/>
      <c r="I52" s="1894"/>
      <c r="J52" s="1894"/>
      <c r="K52" s="1894"/>
      <c r="L52" s="1894"/>
      <c r="M52" s="1894"/>
      <c r="N52" s="1894"/>
      <c r="O52" s="1894"/>
      <c r="P52" s="1894"/>
      <c r="Q52" s="1894"/>
      <c r="R52" s="1894"/>
      <c r="S52" s="1894"/>
      <c r="T52" s="1894"/>
      <c r="U52" s="1894"/>
      <c r="V52" s="1894"/>
      <c r="W52" s="1894"/>
      <c r="X52" s="1894"/>
      <c r="Y52" s="1894"/>
      <c r="Z52" s="1894"/>
      <c r="AA52" s="1894"/>
      <c r="AB52" s="1894"/>
      <c r="AC52" s="1894"/>
      <c r="AD52" s="1894"/>
      <c r="AE52" s="1892"/>
      <c r="AF52" s="1892"/>
      <c r="AG52" s="1892"/>
      <c r="AH52" s="1892"/>
      <c r="AI52" s="1892"/>
      <c r="AJ52" s="1892"/>
    </row>
    <row r="53" spans="3:36">
      <c r="C53" s="1894"/>
      <c r="D53" s="1894"/>
      <c r="E53" s="1894"/>
      <c r="F53" s="1894"/>
      <c r="G53" s="1894"/>
      <c r="H53" s="1894"/>
      <c r="I53" s="1894"/>
      <c r="J53" s="1894"/>
      <c r="K53" s="1894"/>
      <c r="L53" s="1894"/>
      <c r="M53" s="1894"/>
      <c r="N53" s="1894"/>
      <c r="O53" s="1894"/>
      <c r="P53" s="1894"/>
      <c r="Q53" s="1894"/>
      <c r="R53" s="1894"/>
      <c r="S53" s="1894"/>
      <c r="T53" s="1894"/>
      <c r="U53" s="1894"/>
      <c r="V53" s="1894"/>
      <c r="W53" s="1894"/>
      <c r="X53" s="1894"/>
      <c r="Y53" s="1894"/>
      <c r="Z53" s="1894"/>
      <c r="AA53" s="1894"/>
      <c r="AB53" s="1894"/>
      <c r="AC53" s="1894"/>
      <c r="AD53" s="1894"/>
      <c r="AE53" s="1892"/>
      <c r="AF53" s="1892"/>
      <c r="AG53" s="1892"/>
      <c r="AH53" s="1892"/>
      <c r="AI53" s="1892"/>
      <c r="AJ53" s="1892"/>
    </row>
    <row r="54" spans="3:36">
      <c r="C54" s="1894"/>
      <c r="D54" s="1894"/>
      <c r="E54" s="1894"/>
      <c r="F54" s="1894"/>
      <c r="G54" s="1894"/>
      <c r="H54" s="1894"/>
      <c r="I54" s="1894"/>
      <c r="J54" s="1894"/>
      <c r="K54" s="1894"/>
      <c r="L54" s="1894"/>
      <c r="M54" s="1894"/>
      <c r="N54" s="1894"/>
      <c r="O54" s="1894"/>
      <c r="P54" s="1894"/>
      <c r="Q54" s="1894"/>
      <c r="R54" s="1894"/>
      <c r="S54" s="1894"/>
      <c r="T54" s="1894"/>
      <c r="U54" s="1894"/>
      <c r="V54" s="1894"/>
      <c r="W54" s="1894"/>
      <c r="X54" s="1894"/>
      <c r="Y54" s="1894"/>
      <c r="Z54" s="1894"/>
      <c r="AA54" s="1894"/>
      <c r="AB54" s="1894"/>
      <c r="AC54" s="1894"/>
      <c r="AD54" s="1894"/>
      <c r="AE54" s="1892"/>
      <c r="AF54" s="1892"/>
      <c r="AG54" s="1892"/>
      <c r="AH54" s="1892"/>
      <c r="AI54" s="1892"/>
      <c r="AJ54" s="1892"/>
    </row>
    <row r="55" spans="3:36">
      <c r="C55" s="1894"/>
      <c r="D55" s="1894"/>
      <c r="E55" s="1894"/>
      <c r="F55" s="1894"/>
      <c r="G55" s="1894"/>
      <c r="H55" s="1894"/>
      <c r="I55" s="1894"/>
      <c r="J55" s="1894"/>
      <c r="K55" s="1894"/>
      <c r="L55" s="1894"/>
      <c r="M55" s="1894"/>
      <c r="N55" s="1894"/>
      <c r="O55" s="1894"/>
      <c r="P55" s="1894"/>
      <c r="Q55" s="1894"/>
      <c r="R55" s="1894"/>
      <c r="S55" s="1894"/>
      <c r="T55" s="1894"/>
      <c r="U55" s="1894"/>
      <c r="V55" s="1894"/>
      <c r="W55" s="1894"/>
      <c r="X55" s="1894"/>
      <c r="Y55" s="1894"/>
      <c r="Z55" s="1894"/>
      <c r="AA55" s="1894"/>
      <c r="AB55" s="1894"/>
      <c r="AC55" s="1894"/>
      <c r="AD55" s="1894"/>
      <c r="AE55" s="1892"/>
      <c r="AF55" s="1892"/>
      <c r="AG55" s="1892"/>
      <c r="AH55" s="1892"/>
      <c r="AI55" s="1892"/>
      <c r="AJ55" s="1892"/>
    </row>
    <row r="56" spans="3:36">
      <c r="C56" s="1894"/>
      <c r="D56" s="1894"/>
      <c r="E56" s="1894"/>
      <c r="F56" s="1894"/>
      <c r="G56" s="1894"/>
      <c r="H56" s="1894"/>
      <c r="I56" s="1894"/>
      <c r="J56" s="1894"/>
      <c r="K56" s="1894"/>
      <c r="L56" s="1894"/>
      <c r="M56" s="1894"/>
      <c r="N56" s="1894"/>
      <c r="O56" s="1894"/>
      <c r="P56" s="1894"/>
      <c r="Q56" s="1894"/>
      <c r="R56" s="1894"/>
      <c r="S56" s="1894"/>
      <c r="T56" s="1894"/>
      <c r="U56" s="1894"/>
      <c r="V56" s="1894"/>
      <c r="W56" s="1894"/>
      <c r="X56" s="1894"/>
      <c r="Y56" s="1894"/>
      <c r="Z56" s="1894"/>
      <c r="AA56" s="1894"/>
      <c r="AB56" s="1894"/>
      <c r="AC56" s="1894"/>
      <c r="AD56" s="1894"/>
      <c r="AE56" s="1892"/>
      <c r="AF56" s="1892"/>
      <c r="AG56" s="1892"/>
      <c r="AH56" s="1892"/>
      <c r="AI56" s="1892"/>
      <c r="AJ56" s="1892"/>
    </row>
    <row r="57" spans="3:36">
      <c r="C57" s="1894"/>
      <c r="D57" s="1894"/>
      <c r="E57" s="1894"/>
      <c r="F57" s="1894"/>
      <c r="G57" s="1894"/>
      <c r="H57" s="1894"/>
      <c r="I57" s="1894"/>
      <c r="J57" s="1894"/>
      <c r="K57" s="1894"/>
      <c r="L57" s="1894"/>
      <c r="M57" s="1894"/>
      <c r="N57" s="1894"/>
      <c r="O57" s="1894"/>
      <c r="P57" s="1894"/>
      <c r="Q57" s="1894"/>
      <c r="R57" s="1894"/>
      <c r="S57" s="1894"/>
      <c r="T57" s="1894"/>
      <c r="U57" s="1894"/>
      <c r="V57" s="1894"/>
      <c r="W57" s="1894"/>
      <c r="X57" s="1894"/>
      <c r="Y57" s="1894"/>
      <c r="Z57" s="1894"/>
      <c r="AA57" s="1894"/>
      <c r="AB57" s="1894"/>
      <c r="AC57" s="1894"/>
      <c r="AD57" s="1894"/>
      <c r="AE57" s="1892"/>
      <c r="AF57" s="1892"/>
      <c r="AG57" s="1892"/>
      <c r="AH57" s="1892"/>
      <c r="AI57" s="1892"/>
      <c r="AJ57" s="1892"/>
    </row>
    <row r="58" spans="3:36">
      <c r="C58" s="1894"/>
      <c r="D58" s="1894"/>
      <c r="E58" s="1894"/>
      <c r="F58" s="1894"/>
      <c r="G58" s="1894"/>
      <c r="H58" s="1894"/>
      <c r="I58" s="1894"/>
      <c r="J58" s="1894"/>
      <c r="K58" s="1894"/>
      <c r="L58" s="1894"/>
      <c r="M58" s="1894"/>
      <c r="N58" s="1894"/>
      <c r="O58" s="1894"/>
      <c r="P58" s="1894"/>
      <c r="Q58" s="1894"/>
      <c r="R58" s="1894"/>
      <c r="S58" s="1894"/>
      <c r="T58" s="1894"/>
      <c r="U58" s="1894"/>
      <c r="V58" s="1894"/>
      <c r="W58" s="1894"/>
      <c r="X58" s="1894"/>
      <c r="Y58" s="1894"/>
      <c r="Z58" s="1894"/>
      <c r="AA58" s="1894"/>
      <c r="AB58" s="1894"/>
      <c r="AC58" s="1894"/>
      <c r="AD58" s="1894"/>
      <c r="AE58" s="1892"/>
      <c r="AF58" s="1892"/>
      <c r="AG58" s="1892"/>
      <c r="AH58" s="1892"/>
      <c r="AI58" s="1892"/>
      <c r="AJ58" s="1892"/>
    </row>
    <row r="59" spans="3:36">
      <c r="C59" s="1894"/>
      <c r="D59" s="1894"/>
      <c r="E59" s="1894"/>
      <c r="F59" s="1894"/>
      <c r="G59" s="1894"/>
      <c r="H59" s="1894"/>
      <c r="I59" s="1894"/>
      <c r="J59" s="1894"/>
      <c r="K59" s="1894"/>
      <c r="L59" s="1894"/>
      <c r="M59" s="1894"/>
      <c r="N59" s="1894"/>
      <c r="O59" s="1894"/>
      <c r="P59" s="1894"/>
      <c r="Q59" s="1894"/>
      <c r="R59" s="1894"/>
      <c r="S59" s="1894"/>
      <c r="T59" s="1894"/>
      <c r="U59" s="1894"/>
      <c r="V59" s="1894"/>
      <c r="W59" s="1894"/>
      <c r="X59" s="1894"/>
      <c r="Y59" s="1894"/>
      <c r="Z59" s="1894"/>
      <c r="AA59" s="1894"/>
      <c r="AB59" s="1894"/>
      <c r="AC59" s="1894"/>
      <c r="AD59" s="1894"/>
      <c r="AE59" s="1892"/>
      <c r="AF59" s="1892"/>
      <c r="AG59" s="1892"/>
      <c r="AH59" s="1892"/>
      <c r="AI59" s="1892"/>
      <c r="AJ59" s="1892"/>
    </row>
    <row r="60" spans="3:36">
      <c r="C60" s="1894"/>
      <c r="D60" s="1894"/>
      <c r="E60" s="1894"/>
      <c r="F60" s="1894"/>
      <c r="G60" s="1894"/>
      <c r="H60" s="1894"/>
      <c r="I60" s="1894"/>
      <c r="J60" s="1894"/>
      <c r="K60" s="1894"/>
      <c r="L60" s="1894"/>
      <c r="M60" s="1894"/>
      <c r="N60" s="1894"/>
      <c r="O60" s="1894"/>
      <c r="P60" s="1894"/>
      <c r="Q60" s="1894"/>
      <c r="R60" s="1894"/>
      <c r="S60" s="1894"/>
      <c r="T60" s="1894"/>
      <c r="U60" s="1894"/>
      <c r="V60" s="1894"/>
      <c r="W60" s="1894"/>
      <c r="X60" s="1894"/>
      <c r="Y60" s="1894"/>
      <c r="Z60" s="1894"/>
      <c r="AA60" s="1894"/>
      <c r="AB60" s="1894"/>
      <c r="AC60" s="1894"/>
      <c r="AD60" s="1894"/>
      <c r="AE60" s="1892"/>
      <c r="AF60" s="1892"/>
      <c r="AG60" s="1892"/>
      <c r="AH60" s="1892"/>
      <c r="AI60" s="1892"/>
      <c r="AJ60" s="1892"/>
    </row>
    <row r="61" spans="3:36">
      <c r="C61" s="1894"/>
      <c r="D61" s="1894"/>
      <c r="E61" s="1894"/>
      <c r="F61" s="1894"/>
      <c r="G61" s="1894"/>
      <c r="H61" s="1894"/>
      <c r="I61" s="1894"/>
      <c r="J61" s="1894"/>
      <c r="K61" s="1894"/>
      <c r="L61" s="1894"/>
      <c r="M61" s="1894"/>
      <c r="N61" s="1894"/>
      <c r="O61" s="1894"/>
      <c r="P61" s="1894"/>
      <c r="Q61" s="1894"/>
      <c r="R61" s="1894"/>
      <c r="S61" s="1894"/>
      <c r="T61" s="1894"/>
      <c r="U61" s="1894"/>
      <c r="V61" s="1894"/>
      <c r="W61" s="1894"/>
      <c r="X61" s="1894"/>
      <c r="Y61" s="1894"/>
      <c r="Z61" s="1894"/>
      <c r="AA61" s="1894"/>
      <c r="AB61" s="1894"/>
      <c r="AC61" s="1894"/>
      <c r="AD61" s="1894"/>
      <c r="AE61" s="1892"/>
      <c r="AF61" s="1892"/>
      <c r="AG61" s="1892"/>
      <c r="AH61" s="1892"/>
      <c r="AI61" s="1892"/>
      <c r="AJ61" s="1892"/>
    </row>
    <row r="62" spans="3:36">
      <c r="C62" s="1894"/>
      <c r="D62" s="1894"/>
      <c r="E62" s="1894"/>
      <c r="F62" s="1894"/>
      <c r="G62" s="1894"/>
      <c r="H62" s="1894"/>
      <c r="I62" s="1894"/>
      <c r="J62" s="1894"/>
      <c r="K62" s="1894"/>
      <c r="L62" s="1894"/>
      <c r="M62" s="1894"/>
      <c r="N62" s="1894"/>
      <c r="O62" s="1894"/>
      <c r="P62" s="1894"/>
      <c r="Q62" s="1894"/>
      <c r="R62" s="1894"/>
      <c r="S62" s="1894"/>
      <c r="T62" s="1894"/>
      <c r="U62" s="1894"/>
      <c r="V62" s="1894"/>
      <c r="W62" s="1894"/>
      <c r="X62" s="1894"/>
      <c r="Y62" s="1894"/>
      <c r="Z62" s="1894"/>
      <c r="AA62" s="1894"/>
      <c r="AB62" s="1894"/>
      <c r="AC62" s="1894"/>
      <c r="AD62" s="1894"/>
      <c r="AE62" s="1892"/>
      <c r="AF62" s="1892"/>
      <c r="AG62" s="1892"/>
      <c r="AH62" s="1892"/>
      <c r="AI62" s="1892"/>
      <c r="AJ62" s="1892"/>
    </row>
    <row r="63" spans="3:36">
      <c r="C63" s="1894"/>
      <c r="D63" s="1894"/>
      <c r="E63" s="1894"/>
      <c r="F63" s="1894"/>
      <c r="G63" s="1894"/>
      <c r="H63" s="1894"/>
      <c r="I63" s="1894"/>
      <c r="J63" s="1894"/>
      <c r="K63" s="1894"/>
      <c r="L63" s="1894"/>
      <c r="M63" s="1894"/>
      <c r="N63" s="1894"/>
      <c r="O63" s="1894"/>
      <c r="P63" s="1894"/>
      <c r="Q63" s="1894"/>
      <c r="R63" s="1894"/>
      <c r="S63" s="1894"/>
      <c r="T63" s="1894"/>
      <c r="U63" s="1894"/>
      <c r="V63" s="1894"/>
      <c r="W63" s="1894"/>
      <c r="X63" s="1894"/>
      <c r="Y63" s="1894"/>
      <c r="Z63" s="1894"/>
      <c r="AA63" s="1894"/>
      <c r="AB63" s="1894"/>
      <c r="AC63" s="1894"/>
      <c r="AD63" s="1894"/>
      <c r="AE63" s="1892"/>
      <c r="AF63" s="1892"/>
      <c r="AG63" s="1892"/>
      <c r="AH63" s="1892"/>
      <c r="AI63" s="1892"/>
      <c r="AJ63" s="1892"/>
    </row>
    <row r="64" spans="3:36">
      <c r="C64" s="1894"/>
      <c r="D64" s="1894"/>
      <c r="E64" s="1894"/>
      <c r="F64" s="1894"/>
      <c r="G64" s="1894"/>
      <c r="H64" s="1894"/>
      <c r="I64" s="1894"/>
      <c r="J64" s="1894"/>
      <c r="K64" s="1894"/>
      <c r="L64" s="1894"/>
      <c r="M64" s="1894"/>
      <c r="N64" s="1894"/>
      <c r="O64" s="1894"/>
      <c r="P64" s="1894"/>
      <c r="Q64" s="1894"/>
      <c r="R64" s="1894"/>
      <c r="S64" s="1894"/>
      <c r="T64" s="1894"/>
      <c r="U64" s="1894"/>
      <c r="V64" s="1894"/>
      <c r="W64" s="1894"/>
      <c r="X64" s="1894"/>
      <c r="Y64" s="1894"/>
      <c r="Z64" s="1894"/>
      <c r="AA64" s="1894"/>
      <c r="AB64" s="1894"/>
      <c r="AC64" s="1894"/>
      <c r="AD64" s="1894"/>
      <c r="AE64" s="1892"/>
      <c r="AF64" s="1892"/>
      <c r="AG64" s="1892"/>
      <c r="AH64" s="1892"/>
      <c r="AI64" s="1892"/>
      <c r="AJ64" s="1892"/>
    </row>
    <row r="65" spans="3:36">
      <c r="C65" s="1894"/>
      <c r="D65" s="1894"/>
      <c r="E65" s="1894"/>
      <c r="F65" s="1894"/>
      <c r="G65" s="1894"/>
      <c r="H65" s="1894"/>
      <c r="I65" s="1894"/>
      <c r="J65" s="1894"/>
      <c r="K65" s="1894"/>
      <c r="L65" s="1894"/>
      <c r="M65" s="1894"/>
      <c r="N65" s="1894"/>
      <c r="O65" s="1894"/>
      <c r="P65" s="1894"/>
      <c r="Q65" s="1894"/>
      <c r="R65" s="1894"/>
      <c r="S65" s="1894"/>
      <c r="T65" s="1894"/>
      <c r="U65" s="1894"/>
      <c r="V65" s="1894"/>
      <c r="W65" s="1894"/>
      <c r="X65" s="1894"/>
      <c r="Y65" s="1894"/>
      <c r="Z65" s="1894"/>
      <c r="AA65" s="1894"/>
      <c r="AB65" s="1894"/>
      <c r="AC65" s="1894"/>
      <c r="AD65" s="1894"/>
      <c r="AE65" s="1892"/>
      <c r="AF65" s="1892"/>
      <c r="AG65" s="1892"/>
      <c r="AH65" s="1892"/>
      <c r="AI65" s="1892"/>
      <c r="AJ65" s="1892"/>
    </row>
    <row r="66" spans="3:36">
      <c r="C66" s="1894"/>
      <c r="D66" s="1894"/>
      <c r="E66" s="1894"/>
      <c r="F66" s="1894"/>
      <c r="G66" s="1894"/>
      <c r="H66" s="1894"/>
      <c r="I66" s="1894"/>
      <c r="J66" s="1894"/>
      <c r="K66" s="1894"/>
      <c r="L66" s="1894"/>
      <c r="M66" s="1894"/>
      <c r="N66" s="1894"/>
      <c r="O66" s="1894"/>
      <c r="P66" s="1894"/>
      <c r="Q66" s="1894"/>
      <c r="R66" s="1894"/>
      <c r="S66" s="1894"/>
      <c r="T66" s="1894"/>
      <c r="U66" s="1894"/>
      <c r="V66" s="1894"/>
      <c r="W66" s="1894"/>
      <c r="X66" s="1894"/>
      <c r="Y66" s="1894"/>
      <c r="Z66" s="1894"/>
      <c r="AA66" s="1894"/>
      <c r="AB66" s="1894"/>
      <c r="AC66" s="1894"/>
      <c r="AD66" s="1894"/>
      <c r="AE66" s="1892"/>
      <c r="AF66" s="1892"/>
      <c r="AG66" s="1892"/>
      <c r="AH66" s="1892"/>
      <c r="AI66" s="1892"/>
      <c r="AJ66" s="1892"/>
    </row>
    <row r="67" spans="3:36">
      <c r="C67" s="1894"/>
      <c r="D67" s="1894"/>
      <c r="E67" s="1894"/>
      <c r="F67" s="1894"/>
      <c r="G67" s="1894"/>
      <c r="H67" s="1894"/>
      <c r="I67" s="1894"/>
      <c r="J67" s="1894"/>
      <c r="K67" s="1894"/>
      <c r="L67" s="1894"/>
      <c r="M67" s="1894"/>
      <c r="N67" s="1894"/>
      <c r="O67" s="1894"/>
      <c r="P67" s="1894"/>
      <c r="Q67" s="1894"/>
      <c r="R67" s="1894"/>
      <c r="S67" s="1894"/>
      <c r="T67" s="1894"/>
      <c r="U67" s="1894"/>
      <c r="V67" s="1894"/>
      <c r="W67" s="1894"/>
      <c r="X67" s="1894"/>
      <c r="Y67" s="1894"/>
      <c r="Z67" s="1894"/>
      <c r="AA67" s="1894"/>
      <c r="AB67" s="1894"/>
      <c r="AC67" s="1894"/>
      <c r="AD67" s="1894"/>
      <c r="AE67" s="1892"/>
      <c r="AF67" s="1892"/>
      <c r="AG67" s="1892"/>
      <c r="AH67" s="1892"/>
      <c r="AI67" s="1892"/>
      <c r="AJ67" s="1892"/>
    </row>
    <row r="68" spans="3:36">
      <c r="C68" s="1894"/>
      <c r="D68" s="1894"/>
      <c r="E68" s="1894"/>
      <c r="F68" s="1894"/>
      <c r="G68" s="1894"/>
      <c r="H68" s="1894"/>
      <c r="I68" s="1894"/>
      <c r="J68" s="1894"/>
      <c r="K68" s="1894"/>
      <c r="L68" s="1894"/>
      <c r="M68" s="1894"/>
      <c r="N68" s="1894"/>
      <c r="O68" s="1894"/>
      <c r="P68" s="1894"/>
      <c r="Q68" s="1894"/>
      <c r="R68" s="1894"/>
      <c r="S68" s="1894"/>
      <c r="T68" s="1894"/>
      <c r="U68" s="1894"/>
      <c r="V68" s="1894"/>
      <c r="W68" s="1894"/>
      <c r="X68" s="1894"/>
      <c r="Y68" s="1894"/>
      <c r="Z68" s="1894"/>
      <c r="AA68" s="1894"/>
      <c r="AB68" s="1894"/>
      <c r="AC68" s="1894"/>
      <c r="AD68" s="1894"/>
      <c r="AE68" s="1892"/>
      <c r="AF68" s="1892"/>
      <c r="AG68" s="1892"/>
      <c r="AH68" s="1892"/>
      <c r="AI68" s="1892"/>
      <c r="AJ68" s="1892"/>
    </row>
    <row r="69" spans="3:36">
      <c r="C69" s="1894"/>
      <c r="D69" s="1894"/>
      <c r="E69" s="1894"/>
      <c r="F69" s="1894"/>
      <c r="G69" s="1894"/>
      <c r="H69" s="1894"/>
      <c r="I69" s="1894"/>
      <c r="J69" s="1894"/>
      <c r="K69" s="1894"/>
      <c r="L69" s="1894"/>
      <c r="M69" s="1894"/>
      <c r="N69" s="1894"/>
      <c r="O69" s="1894"/>
      <c r="P69" s="1894"/>
      <c r="Q69" s="1894"/>
      <c r="R69" s="1894"/>
      <c r="S69" s="1894"/>
      <c r="T69" s="1894"/>
      <c r="U69" s="1894"/>
      <c r="V69" s="1894"/>
      <c r="W69" s="1894"/>
      <c r="X69" s="1894"/>
      <c r="Y69" s="1894"/>
      <c r="Z69" s="1894"/>
      <c r="AA69" s="1894"/>
      <c r="AB69" s="1894"/>
      <c r="AC69" s="1894"/>
      <c r="AD69" s="1894"/>
      <c r="AE69" s="1892"/>
      <c r="AF69" s="1892"/>
      <c r="AG69" s="1892"/>
      <c r="AH69" s="1892"/>
      <c r="AI69" s="1892"/>
      <c r="AJ69" s="1892"/>
    </row>
    <row r="70" spans="3:36">
      <c r="C70" s="1894"/>
      <c r="D70" s="1894"/>
      <c r="E70" s="1894"/>
      <c r="F70" s="1894"/>
      <c r="G70" s="1894"/>
      <c r="H70" s="1894"/>
      <c r="I70" s="1894"/>
      <c r="J70" s="1894"/>
      <c r="K70" s="1894"/>
      <c r="L70" s="1894"/>
      <c r="M70" s="1894"/>
      <c r="N70" s="1894"/>
      <c r="O70" s="1894"/>
      <c r="P70" s="1894"/>
      <c r="Q70" s="1894"/>
      <c r="R70" s="1894"/>
      <c r="S70" s="1894"/>
      <c r="T70" s="1894"/>
      <c r="U70" s="1894"/>
      <c r="V70" s="1894"/>
      <c r="W70" s="1894"/>
      <c r="X70" s="1894"/>
      <c r="Y70" s="1894"/>
      <c r="Z70" s="1894"/>
      <c r="AA70" s="1894"/>
      <c r="AB70" s="1894"/>
      <c r="AC70" s="1894"/>
      <c r="AD70" s="1894"/>
      <c r="AE70" s="1892"/>
      <c r="AF70" s="1892"/>
      <c r="AG70" s="1892"/>
      <c r="AH70" s="1892"/>
      <c r="AI70" s="1892"/>
      <c r="AJ70" s="1892"/>
    </row>
    <row r="71" spans="3:36">
      <c r="C71" s="1894"/>
      <c r="D71" s="1894"/>
      <c r="E71" s="1894"/>
      <c r="F71" s="1894"/>
      <c r="G71" s="1894"/>
      <c r="H71" s="1894"/>
      <c r="I71" s="1894"/>
      <c r="J71" s="1894"/>
      <c r="K71" s="1894"/>
      <c r="L71" s="1894"/>
      <c r="M71" s="1894"/>
      <c r="N71" s="1894"/>
      <c r="O71" s="1894"/>
      <c r="P71" s="1894"/>
      <c r="Q71" s="1894"/>
      <c r="R71" s="1894"/>
      <c r="S71" s="1894"/>
      <c r="T71" s="1894"/>
      <c r="U71" s="1894"/>
      <c r="V71" s="1894"/>
      <c r="W71" s="1894"/>
      <c r="X71" s="1894"/>
      <c r="Y71" s="1894"/>
      <c r="Z71" s="1894"/>
      <c r="AA71" s="1894"/>
      <c r="AB71" s="1894"/>
      <c r="AC71" s="1894"/>
      <c r="AD71" s="1894"/>
      <c r="AE71" s="1892"/>
      <c r="AF71" s="1892"/>
      <c r="AG71" s="1892"/>
      <c r="AH71" s="1892"/>
      <c r="AI71" s="1892"/>
      <c r="AJ71" s="1892"/>
    </row>
    <row r="72" spans="3:36">
      <c r="C72" s="1894"/>
      <c r="D72" s="1894"/>
      <c r="E72" s="1894"/>
      <c r="F72" s="1894"/>
      <c r="G72" s="1894"/>
      <c r="H72" s="1894"/>
      <c r="I72" s="1894"/>
      <c r="J72" s="1894"/>
      <c r="K72" s="1894"/>
      <c r="L72" s="1894"/>
      <c r="M72" s="1894"/>
      <c r="N72" s="1894"/>
      <c r="O72" s="1894"/>
      <c r="P72" s="1894"/>
      <c r="Q72" s="1894"/>
      <c r="R72" s="1894"/>
      <c r="S72" s="1894"/>
      <c r="T72" s="1894"/>
      <c r="U72" s="1894"/>
      <c r="V72" s="1894"/>
      <c r="W72" s="1894"/>
      <c r="X72" s="1894"/>
      <c r="Y72" s="1894"/>
      <c r="Z72" s="1894"/>
      <c r="AA72" s="1894"/>
      <c r="AB72" s="1894"/>
      <c r="AC72" s="1894"/>
      <c r="AD72" s="1894"/>
      <c r="AE72" s="1892"/>
      <c r="AF72" s="1892"/>
      <c r="AG72" s="1892"/>
      <c r="AH72" s="1892"/>
      <c r="AI72" s="1892"/>
      <c r="AJ72" s="1892"/>
    </row>
    <row r="73" spans="3:36">
      <c r="C73" s="1894"/>
      <c r="D73" s="1894"/>
      <c r="E73" s="1894"/>
      <c r="F73" s="1894"/>
      <c r="G73" s="1894"/>
      <c r="H73" s="1894"/>
      <c r="I73" s="1894"/>
      <c r="J73" s="1894"/>
      <c r="K73" s="1894"/>
      <c r="L73" s="1894"/>
      <c r="M73" s="1894"/>
      <c r="N73" s="1894"/>
      <c r="O73" s="1894"/>
      <c r="P73" s="1894"/>
      <c r="Q73" s="1894"/>
      <c r="R73" s="1894"/>
      <c r="S73" s="1894"/>
      <c r="T73" s="1894"/>
      <c r="U73" s="1894"/>
      <c r="V73" s="1894"/>
      <c r="W73" s="1894"/>
      <c r="X73" s="1894"/>
      <c r="Y73" s="1894"/>
      <c r="Z73" s="1894"/>
      <c r="AA73" s="1894"/>
      <c r="AB73" s="1894"/>
      <c r="AC73" s="1894"/>
      <c r="AD73" s="1894"/>
      <c r="AE73" s="1892"/>
      <c r="AF73" s="1892"/>
      <c r="AG73" s="1892"/>
      <c r="AH73" s="1892"/>
      <c r="AI73" s="1892"/>
      <c r="AJ73" s="1892"/>
    </row>
    <row r="74" spans="3:36">
      <c r="C74" s="1894"/>
      <c r="D74" s="1894"/>
      <c r="E74" s="1894"/>
      <c r="F74" s="1894"/>
      <c r="G74" s="1894"/>
      <c r="H74" s="1894"/>
      <c r="I74" s="1894"/>
      <c r="J74" s="1894"/>
      <c r="K74" s="1894"/>
      <c r="L74" s="1894"/>
      <c r="M74" s="1894"/>
      <c r="N74" s="1894"/>
      <c r="O74" s="1894"/>
      <c r="P74" s="1894"/>
      <c r="Q74" s="1894"/>
      <c r="R74" s="1894"/>
      <c r="S74" s="1894"/>
      <c r="T74" s="1894"/>
      <c r="U74" s="1894"/>
      <c r="V74" s="1894"/>
      <c r="W74" s="1894"/>
      <c r="X74" s="1894"/>
      <c r="Y74" s="1894"/>
      <c r="Z74" s="1894"/>
      <c r="AA74" s="1894"/>
      <c r="AB74" s="1894"/>
      <c r="AC74" s="1894"/>
      <c r="AD74" s="1894"/>
      <c r="AE74" s="1892"/>
      <c r="AF74" s="1892"/>
      <c r="AG74" s="1892"/>
      <c r="AH74" s="1892"/>
      <c r="AI74" s="1892"/>
      <c r="AJ74" s="1892"/>
    </row>
    <row r="75" spans="3:36">
      <c r="C75" s="1894"/>
      <c r="D75" s="1894"/>
      <c r="E75" s="1894"/>
      <c r="F75" s="1894"/>
      <c r="G75" s="1894"/>
      <c r="H75" s="1894"/>
      <c r="I75" s="1894"/>
      <c r="J75" s="1894"/>
      <c r="K75" s="1894"/>
      <c r="L75" s="1894"/>
      <c r="M75" s="1894"/>
      <c r="N75" s="1894"/>
      <c r="O75" s="1894"/>
      <c r="P75" s="1894"/>
      <c r="Q75" s="1894"/>
      <c r="R75" s="1894"/>
      <c r="S75" s="1894"/>
      <c r="T75" s="1894"/>
      <c r="U75" s="1894"/>
      <c r="V75" s="1894"/>
      <c r="W75" s="1894"/>
      <c r="X75" s="1894"/>
      <c r="Y75" s="1894"/>
      <c r="Z75" s="1894"/>
      <c r="AA75" s="1894"/>
      <c r="AB75" s="1894"/>
      <c r="AC75" s="1894"/>
      <c r="AD75" s="1894"/>
      <c r="AE75" s="1892"/>
      <c r="AF75" s="1892"/>
      <c r="AG75" s="1892"/>
      <c r="AH75" s="1892"/>
      <c r="AI75" s="1892"/>
      <c r="AJ75" s="1892"/>
    </row>
    <row r="76" spans="3:36">
      <c r="C76" s="1894"/>
      <c r="D76" s="1894"/>
      <c r="E76" s="1894"/>
      <c r="F76" s="1894"/>
      <c r="G76" s="1894"/>
      <c r="H76" s="1894"/>
      <c r="I76" s="1894"/>
      <c r="J76" s="1894"/>
      <c r="K76" s="1894"/>
      <c r="L76" s="1894"/>
      <c r="M76" s="1894"/>
      <c r="N76" s="1894"/>
      <c r="O76" s="1894"/>
      <c r="P76" s="1894"/>
      <c r="Q76" s="1894"/>
      <c r="R76" s="1894"/>
      <c r="S76" s="1894"/>
      <c r="T76" s="1894"/>
      <c r="U76" s="1894"/>
      <c r="V76" s="1894"/>
      <c r="W76" s="1894"/>
      <c r="X76" s="1894"/>
      <c r="Y76" s="1894"/>
      <c r="Z76" s="1894"/>
      <c r="AA76" s="1894"/>
      <c r="AB76" s="1894"/>
      <c r="AC76" s="1894"/>
      <c r="AD76" s="1894"/>
      <c r="AE76" s="1892"/>
      <c r="AF76" s="1892"/>
      <c r="AG76" s="1892"/>
      <c r="AH76" s="1892"/>
      <c r="AI76" s="1892"/>
      <c r="AJ76" s="1892"/>
    </row>
    <row r="77" spans="3:36">
      <c r="C77" s="1894"/>
      <c r="D77" s="1894"/>
      <c r="E77" s="1894"/>
      <c r="F77" s="1894"/>
      <c r="G77" s="1894"/>
      <c r="H77" s="1894"/>
      <c r="I77" s="1894"/>
      <c r="J77" s="1894"/>
      <c r="K77" s="1894"/>
      <c r="L77" s="1894"/>
      <c r="M77" s="1894"/>
      <c r="N77" s="1894"/>
      <c r="O77" s="1894"/>
      <c r="P77" s="1894"/>
      <c r="Q77" s="1894"/>
      <c r="R77" s="1894"/>
      <c r="S77" s="1894"/>
      <c r="T77" s="1894"/>
      <c r="U77" s="1894"/>
      <c r="V77" s="1894"/>
      <c r="W77" s="1894"/>
      <c r="X77" s="1894"/>
      <c r="Y77" s="1894"/>
      <c r="Z77" s="1894"/>
      <c r="AA77" s="1894"/>
      <c r="AB77" s="1894"/>
      <c r="AC77" s="1894"/>
      <c r="AD77" s="1894"/>
      <c r="AE77" s="1892"/>
      <c r="AF77" s="1892"/>
      <c r="AG77" s="1892"/>
      <c r="AH77" s="1892"/>
      <c r="AI77" s="1892"/>
      <c r="AJ77" s="1892"/>
    </row>
    <row r="78" spans="3:36">
      <c r="C78" s="1894"/>
      <c r="D78" s="1894"/>
      <c r="E78" s="1894"/>
      <c r="F78" s="1894"/>
      <c r="G78" s="1894"/>
      <c r="H78" s="1894"/>
      <c r="I78" s="1894"/>
      <c r="J78" s="1894"/>
      <c r="K78" s="1894"/>
      <c r="L78" s="1894"/>
      <c r="M78" s="1894"/>
      <c r="N78" s="1894"/>
      <c r="O78" s="1894"/>
      <c r="P78" s="1894"/>
      <c r="Q78" s="1894"/>
      <c r="R78" s="1894"/>
      <c r="S78" s="1894"/>
      <c r="T78" s="1894"/>
      <c r="U78" s="1894"/>
      <c r="V78" s="1894"/>
      <c r="W78" s="1894"/>
      <c r="X78" s="1894"/>
      <c r="Y78" s="1894"/>
      <c r="Z78" s="1894"/>
      <c r="AA78" s="1894"/>
      <c r="AB78" s="1894"/>
      <c r="AC78" s="1894"/>
      <c r="AD78" s="1894"/>
      <c r="AE78" s="1892"/>
      <c r="AF78" s="1892"/>
      <c r="AG78" s="1892"/>
      <c r="AH78" s="1892"/>
      <c r="AI78" s="1892"/>
      <c r="AJ78" s="1892"/>
    </row>
    <row r="79" spans="3:36">
      <c r="C79" s="1894"/>
      <c r="D79" s="1894"/>
      <c r="E79" s="1894"/>
      <c r="F79" s="1894"/>
      <c r="G79" s="1894"/>
      <c r="H79" s="1894"/>
      <c r="I79" s="1894"/>
      <c r="J79" s="1894"/>
      <c r="K79" s="1894"/>
      <c r="L79" s="1894"/>
      <c r="M79" s="1894"/>
      <c r="N79" s="1894"/>
      <c r="O79" s="1894"/>
      <c r="P79" s="1894"/>
      <c r="Q79" s="1894"/>
      <c r="R79" s="1894"/>
      <c r="S79" s="1894"/>
      <c r="T79" s="1894"/>
      <c r="U79" s="1894"/>
      <c r="V79" s="1894"/>
      <c r="W79" s="1894"/>
      <c r="X79" s="1894"/>
      <c r="Y79" s="1894"/>
      <c r="Z79" s="1894"/>
      <c r="AA79" s="1894"/>
      <c r="AB79" s="1894"/>
      <c r="AC79" s="1894"/>
      <c r="AD79" s="1894"/>
      <c r="AE79" s="1892"/>
      <c r="AF79" s="1892"/>
      <c r="AG79" s="1892"/>
      <c r="AH79" s="1892"/>
      <c r="AI79" s="1892"/>
      <c r="AJ79" s="1892"/>
    </row>
    <row r="80" spans="3:36">
      <c r="C80" s="1894"/>
      <c r="D80" s="1894"/>
      <c r="E80" s="1894"/>
      <c r="F80" s="1894"/>
      <c r="G80" s="1894"/>
      <c r="H80" s="1894"/>
      <c r="I80" s="1894"/>
      <c r="J80" s="1894"/>
      <c r="K80" s="1894"/>
      <c r="L80" s="1894"/>
      <c r="M80" s="1894"/>
      <c r="N80" s="1894"/>
      <c r="O80" s="1894"/>
      <c r="P80" s="1894"/>
      <c r="Q80" s="1894"/>
      <c r="R80" s="1894"/>
      <c r="S80" s="1894"/>
      <c r="T80" s="1894"/>
      <c r="U80" s="1894"/>
      <c r="V80" s="1894"/>
      <c r="W80" s="1894"/>
      <c r="X80" s="1894"/>
      <c r="Y80" s="1894"/>
      <c r="Z80" s="1894"/>
      <c r="AA80" s="1894"/>
      <c r="AB80" s="1894"/>
      <c r="AC80" s="1894"/>
      <c r="AD80" s="1894"/>
      <c r="AE80" s="1892"/>
      <c r="AF80" s="1892"/>
      <c r="AG80" s="1892"/>
      <c r="AH80" s="1892"/>
      <c r="AI80" s="1892"/>
      <c r="AJ80" s="1892"/>
    </row>
    <row r="81" spans="3:36">
      <c r="C81" s="1894"/>
      <c r="D81" s="1894"/>
      <c r="E81" s="1894"/>
      <c r="F81" s="1894"/>
      <c r="G81" s="1894"/>
      <c r="H81" s="1894"/>
      <c r="I81" s="1894"/>
      <c r="J81" s="1894"/>
      <c r="K81" s="1894"/>
      <c r="L81" s="1894"/>
      <c r="M81" s="1894"/>
      <c r="N81" s="1894"/>
      <c r="O81" s="1894"/>
      <c r="P81" s="1894"/>
      <c r="Q81" s="1894"/>
      <c r="R81" s="1894"/>
      <c r="S81" s="1894"/>
      <c r="T81" s="1894"/>
      <c r="U81" s="1894"/>
      <c r="V81" s="1894"/>
      <c r="W81" s="1894"/>
      <c r="X81" s="1894"/>
      <c r="Y81" s="1894"/>
      <c r="Z81" s="1894"/>
      <c r="AA81" s="1894"/>
      <c r="AB81" s="1894"/>
      <c r="AC81" s="1894"/>
      <c r="AD81" s="1894"/>
      <c r="AE81" s="1892"/>
      <c r="AF81" s="1892"/>
      <c r="AG81" s="1892"/>
      <c r="AH81" s="1892"/>
      <c r="AI81" s="1892"/>
      <c r="AJ81" s="1892"/>
    </row>
    <row r="82" spans="3:36">
      <c r="C82" s="1894"/>
      <c r="D82" s="1894"/>
      <c r="E82" s="1894"/>
      <c r="F82" s="1894"/>
      <c r="G82" s="1894"/>
      <c r="H82" s="1894"/>
      <c r="I82" s="1894"/>
      <c r="J82" s="1894"/>
      <c r="K82" s="1894"/>
      <c r="L82" s="1894"/>
      <c r="M82" s="1894"/>
      <c r="N82" s="1894"/>
      <c r="O82" s="1894"/>
      <c r="P82" s="1894"/>
      <c r="Q82" s="1894"/>
      <c r="R82" s="1894"/>
      <c r="S82" s="1894"/>
      <c r="T82" s="1894"/>
      <c r="U82" s="1894"/>
      <c r="V82" s="1894"/>
      <c r="W82" s="1894"/>
      <c r="X82" s="1894"/>
      <c r="Y82" s="1894"/>
      <c r="Z82" s="1894"/>
      <c r="AA82" s="1894"/>
      <c r="AB82" s="1894"/>
      <c r="AC82" s="1894"/>
      <c r="AD82" s="1894"/>
      <c r="AE82" s="1892"/>
      <c r="AF82" s="1892"/>
      <c r="AG82" s="1892"/>
      <c r="AH82" s="1892"/>
      <c r="AI82" s="1892"/>
      <c r="AJ82" s="1892"/>
    </row>
    <row r="83" spans="3:36">
      <c r="C83" s="1894"/>
      <c r="D83" s="1894"/>
      <c r="E83" s="1894"/>
      <c r="F83" s="1894"/>
      <c r="G83" s="1894"/>
      <c r="H83" s="1894"/>
      <c r="I83" s="1894"/>
      <c r="J83" s="1894"/>
      <c r="K83" s="1894"/>
      <c r="L83" s="1894"/>
      <c r="M83" s="1894"/>
      <c r="N83" s="1894"/>
      <c r="O83" s="1894"/>
      <c r="P83" s="1894"/>
      <c r="Q83" s="1894"/>
      <c r="R83" s="1894"/>
      <c r="S83" s="1894"/>
      <c r="T83" s="1894"/>
      <c r="U83" s="1894"/>
      <c r="V83" s="1894"/>
      <c r="W83" s="1894"/>
      <c r="X83" s="1894"/>
      <c r="Y83" s="1894"/>
      <c r="Z83" s="1894"/>
      <c r="AA83" s="1894"/>
      <c r="AB83" s="1894"/>
      <c r="AC83" s="1894"/>
      <c r="AD83" s="1894"/>
      <c r="AE83" s="1892"/>
      <c r="AF83" s="1892"/>
      <c r="AG83" s="1892"/>
      <c r="AH83" s="1892"/>
      <c r="AI83" s="1892"/>
      <c r="AJ83" s="1892"/>
    </row>
    <row r="84" spans="3:36">
      <c r="C84" s="1894"/>
      <c r="D84" s="1894"/>
      <c r="E84" s="1894"/>
      <c r="F84" s="1894"/>
      <c r="G84" s="1894"/>
      <c r="H84" s="1894"/>
      <c r="I84" s="1894"/>
      <c r="J84" s="1894"/>
      <c r="K84" s="1894"/>
      <c r="L84" s="1894"/>
      <c r="M84" s="1894"/>
      <c r="N84" s="1894"/>
      <c r="O84" s="1894"/>
      <c r="P84" s="1894"/>
      <c r="Q84" s="1894"/>
      <c r="R84" s="1894"/>
      <c r="S84" s="1894"/>
      <c r="T84" s="1894"/>
      <c r="U84" s="1894"/>
      <c r="V84" s="1894"/>
      <c r="W84" s="1894"/>
      <c r="X84" s="1894"/>
      <c r="Y84" s="1894"/>
      <c r="Z84" s="1894"/>
      <c r="AA84" s="1894"/>
      <c r="AB84" s="1894"/>
      <c r="AC84" s="1894"/>
      <c r="AD84" s="1894"/>
      <c r="AE84" s="1892"/>
      <c r="AF84" s="1892"/>
      <c r="AG84" s="1892"/>
      <c r="AH84" s="1892"/>
      <c r="AI84" s="1892"/>
      <c r="AJ84" s="1892"/>
    </row>
    <row r="85" spans="3:36">
      <c r="C85" s="1894"/>
      <c r="D85" s="1894"/>
      <c r="E85" s="1894"/>
      <c r="F85" s="1894"/>
      <c r="G85" s="1894"/>
      <c r="H85" s="1894"/>
      <c r="I85" s="1894"/>
      <c r="J85" s="1894"/>
      <c r="K85" s="1894"/>
      <c r="L85" s="1894"/>
      <c r="M85" s="1894"/>
      <c r="N85" s="1894"/>
      <c r="O85" s="1894"/>
      <c r="P85" s="1894"/>
      <c r="Q85" s="1894"/>
      <c r="R85" s="1894"/>
      <c r="S85" s="1894"/>
      <c r="T85" s="1894"/>
      <c r="U85" s="1894"/>
      <c r="V85" s="1894"/>
      <c r="W85" s="1894"/>
      <c r="X85" s="1894"/>
      <c r="Y85" s="1894"/>
      <c r="Z85" s="1894"/>
      <c r="AA85" s="1894"/>
      <c r="AB85" s="1894"/>
      <c r="AC85" s="1894"/>
      <c r="AD85" s="1894"/>
      <c r="AE85" s="1892"/>
      <c r="AF85" s="1892"/>
      <c r="AG85" s="1892"/>
      <c r="AH85" s="1892"/>
      <c r="AI85" s="1892"/>
      <c r="AJ85" s="1892"/>
    </row>
    <row r="86" spans="3:36">
      <c r="C86" s="1894"/>
      <c r="D86" s="1894"/>
      <c r="E86" s="1894"/>
      <c r="F86" s="1894"/>
      <c r="G86" s="1894"/>
      <c r="H86" s="1894"/>
      <c r="I86" s="1894"/>
      <c r="J86" s="1894"/>
      <c r="K86" s="1894"/>
      <c r="L86" s="1894"/>
      <c r="M86" s="1894"/>
      <c r="N86" s="1894"/>
      <c r="O86" s="1894"/>
      <c r="P86" s="1894"/>
      <c r="Q86" s="1894"/>
      <c r="R86" s="1894"/>
      <c r="S86" s="1894"/>
      <c r="T86" s="1894"/>
      <c r="U86" s="1894"/>
      <c r="V86" s="1894"/>
      <c r="W86" s="1894"/>
      <c r="X86" s="1894"/>
      <c r="Y86" s="1894"/>
      <c r="Z86" s="1894"/>
      <c r="AA86" s="1894"/>
      <c r="AB86" s="1894"/>
      <c r="AC86" s="1894"/>
      <c r="AD86" s="1894"/>
      <c r="AE86" s="1892"/>
      <c r="AF86" s="1892"/>
      <c r="AG86" s="1892"/>
      <c r="AH86" s="1892"/>
      <c r="AI86" s="1892"/>
      <c r="AJ86" s="1892"/>
    </row>
    <row r="87" spans="3:36">
      <c r="C87" s="1894"/>
      <c r="D87" s="1894"/>
      <c r="E87" s="1894"/>
      <c r="F87" s="1894"/>
      <c r="G87" s="1894"/>
      <c r="H87" s="1894"/>
      <c r="I87" s="1894"/>
      <c r="J87" s="1894"/>
      <c r="K87" s="1894"/>
      <c r="L87" s="1894"/>
      <c r="M87" s="1894"/>
      <c r="N87" s="1894"/>
      <c r="O87" s="1894"/>
      <c r="P87" s="1894"/>
      <c r="Q87" s="1894"/>
      <c r="R87" s="1894"/>
      <c r="S87" s="1894"/>
      <c r="T87" s="1894"/>
      <c r="U87" s="1894"/>
      <c r="V87" s="1894"/>
      <c r="W87" s="1894"/>
      <c r="X87" s="1894"/>
      <c r="Y87" s="1894"/>
      <c r="Z87" s="1894"/>
      <c r="AA87" s="1894"/>
      <c r="AB87" s="1894"/>
      <c r="AC87" s="1894"/>
      <c r="AD87" s="1894"/>
      <c r="AE87" s="1892"/>
      <c r="AF87" s="1892"/>
      <c r="AG87" s="1892"/>
      <c r="AH87" s="1892"/>
      <c r="AI87" s="1892"/>
      <c r="AJ87" s="1892"/>
    </row>
    <row r="88" spans="3:36">
      <c r="C88" s="1894"/>
      <c r="D88" s="1894"/>
      <c r="E88" s="1894"/>
      <c r="F88" s="1894"/>
      <c r="G88" s="1894"/>
      <c r="H88" s="1894"/>
      <c r="I88" s="1894"/>
      <c r="J88" s="1894"/>
      <c r="K88" s="1894"/>
      <c r="L88" s="1894"/>
      <c r="M88" s="1894"/>
      <c r="N88" s="1894"/>
      <c r="O88" s="1894"/>
      <c r="P88" s="1894"/>
      <c r="Q88" s="1894"/>
      <c r="R88" s="1894"/>
      <c r="S88" s="1894"/>
      <c r="T88" s="1894"/>
      <c r="U88" s="1894"/>
      <c r="V88" s="1894"/>
      <c r="W88" s="1894"/>
      <c r="X88" s="1894"/>
      <c r="Y88" s="1894"/>
      <c r="Z88" s="1894"/>
      <c r="AA88" s="1894"/>
      <c r="AB88" s="1894"/>
      <c r="AC88" s="1894"/>
      <c r="AD88" s="1894"/>
      <c r="AE88" s="1892"/>
      <c r="AF88" s="1892"/>
      <c r="AG88" s="1892"/>
      <c r="AH88" s="1892"/>
      <c r="AI88" s="1892"/>
      <c r="AJ88" s="1892"/>
    </row>
    <row r="89" spans="3:36">
      <c r="C89" s="1894"/>
      <c r="D89" s="1894"/>
      <c r="E89" s="1894"/>
      <c r="F89" s="1894"/>
      <c r="G89" s="1894"/>
      <c r="H89" s="1894"/>
      <c r="I89" s="1894"/>
      <c r="J89" s="1894"/>
      <c r="K89" s="1894"/>
      <c r="L89" s="1894"/>
      <c r="M89" s="1894"/>
      <c r="N89" s="1894"/>
      <c r="O89" s="1894"/>
      <c r="P89" s="1894"/>
      <c r="Q89" s="1894"/>
      <c r="R89" s="1894"/>
      <c r="S89" s="1894"/>
      <c r="T89" s="1894"/>
      <c r="U89" s="1894"/>
      <c r="V89" s="1894"/>
      <c r="W89" s="1894"/>
      <c r="X89" s="1894"/>
      <c r="Y89" s="1894"/>
      <c r="Z89" s="1894"/>
      <c r="AA89" s="1894"/>
      <c r="AB89" s="1894"/>
      <c r="AC89" s="1894"/>
      <c r="AD89" s="1894"/>
      <c r="AE89" s="1892"/>
      <c r="AF89" s="1892"/>
      <c r="AG89" s="1892"/>
      <c r="AH89" s="1892"/>
      <c r="AI89" s="1892"/>
      <c r="AJ89" s="1892"/>
    </row>
    <row r="90" spans="3:36">
      <c r="C90" s="1894"/>
      <c r="D90" s="1894"/>
      <c r="E90" s="1894"/>
      <c r="F90" s="1894"/>
      <c r="G90" s="1894"/>
      <c r="H90" s="1894"/>
      <c r="I90" s="1894"/>
      <c r="J90" s="1894"/>
      <c r="K90" s="1894"/>
      <c r="L90" s="1894"/>
      <c r="M90" s="1894"/>
      <c r="N90" s="1894"/>
      <c r="O90" s="1894"/>
      <c r="P90" s="1894"/>
      <c r="Q90" s="1894"/>
      <c r="R90" s="1894"/>
      <c r="S90" s="1894"/>
      <c r="T90" s="1894"/>
      <c r="U90" s="1894"/>
      <c r="V90" s="1894"/>
      <c r="W90" s="1894"/>
      <c r="X90" s="1894"/>
      <c r="Y90" s="1894"/>
      <c r="Z90" s="1894"/>
      <c r="AA90" s="1894"/>
      <c r="AB90" s="1894"/>
      <c r="AC90" s="1894"/>
      <c r="AD90" s="1894"/>
      <c r="AE90" s="1892"/>
      <c r="AF90" s="1892"/>
      <c r="AG90" s="1892"/>
      <c r="AH90" s="1892"/>
      <c r="AI90" s="1892"/>
      <c r="AJ90" s="1892"/>
    </row>
    <row r="91" spans="3:36">
      <c r="C91" s="1894"/>
      <c r="D91" s="1894"/>
      <c r="E91" s="1894"/>
      <c r="F91" s="1894"/>
      <c r="G91" s="1894"/>
      <c r="H91" s="1894"/>
      <c r="I91" s="1894"/>
      <c r="J91" s="1894"/>
      <c r="K91" s="1894"/>
      <c r="L91" s="1894"/>
      <c r="M91" s="1894"/>
      <c r="N91" s="1894"/>
      <c r="O91" s="1894"/>
      <c r="P91" s="1894"/>
      <c r="Q91" s="1894"/>
      <c r="R91" s="1894"/>
      <c r="S91" s="1894"/>
      <c r="T91" s="1894"/>
      <c r="U91" s="1894"/>
      <c r="V91" s="1894"/>
      <c r="W91" s="1894"/>
      <c r="X91" s="1894"/>
      <c r="Y91" s="1894"/>
      <c r="Z91" s="1894"/>
      <c r="AA91" s="1894"/>
      <c r="AB91" s="1894"/>
      <c r="AC91" s="1894"/>
      <c r="AD91" s="1894"/>
      <c r="AE91" s="1892"/>
      <c r="AF91" s="1892"/>
      <c r="AG91" s="1892"/>
      <c r="AH91" s="1892"/>
      <c r="AI91" s="1892"/>
      <c r="AJ91" s="1892"/>
    </row>
    <row r="92" spans="3:36">
      <c r="C92" s="1894"/>
      <c r="D92" s="1894"/>
      <c r="E92" s="1894"/>
      <c r="F92" s="1894"/>
      <c r="G92" s="1894"/>
      <c r="H92" s="1894"/>
      <c r="I92" s="1894"/>
      <c r="J92" s="1894"/>
      <c r="K92" s="1894"/>
      <c r="L92" s="1894"/>
      <c r="M92" s="1894"/>
      <c r="N92" s="1894"/>
      <c r="O92" s="1894"/>
      <c r="P92" s="1894"/>
      <c r="Q92" s="1894"/>
      <c r="R92" s="1894"/>
      <c r="S92" s="1894"/>
      <c r="T92" s="1894"/>
      <c r="U92" s="1894"/>
      <c r="V92" s="1894"/>
      <c r="W92" s="1894"/>
      <c r="X92" s="1894"/>
      <c r="Y92" s="1894"/>
      <c r="Z92" s="1894"/>
      <c r="AA92" s="1894"/>
      <c r="AB92" s="1894"/>
      <c r="AC92" s="1894"/>
      <c r="AD92" s="1894"/>
      <c r="AE92" s="1892"/>
      <c r="AF92" s="1892"/>
      <c r="AG92" s="1892"/>
      <c r="AH92" s="1892"/>
      <c r="AI92" s="1892"/>
      <c r="AJ92" s="1892"/>
    </row>
    <row r="93" spans="3:36">
      <c r="C93" s="1894"/>
      <c r="D93" s="1894"/>
      <c r="E93" s="1894"/>
      <c r="F93" s="1894"/>
      <c r="G93" s="1894"/>
      <c r="H93" s="1894"/>
      <c r="I93" s="1894"/>
      <c r="J93" s="1894"/>
      <c r="K93" s="1894"/>
      <c r="L93" s="1894"/>
      <c r="M93" s="1894"/>
      <c r="N93" s="1894"/>
      <c r="O93" s="1894"/>
      <c r="P93" s="1894"/>
      <c r="Q93" s="1894"/>
      <c r="R93" s="1894"/>
      <c r="S93" s="1894"/>
      <c r="T93" s="1894"/>
      <c r="U93" s="1894"/>
      <c r="V93" s="1894"/>
      <c r="W93" s="1894"/>
      <c r="X93" s="1894"/>
      <c r="Y93" s="1894"/>
      <c r="Z93" s="1894"/>
      <c r="AA93" s="1894"/>
      <c r="AB93" s="1894"/>
      <c r="AC93" s="1894"/>
      <c r="AD93" s="1894"/>
      <c r="AE93" s="1892"/>
      <c r="AF93" s="1892"/>
      <c r="AG93" s="1892"/>
      <c r="AH93" s="1892"/>
      <c r="AI93" s="1892"/>
      <c r="AJ93" s="1892"/>
    </row>
    <row r="94" spans="3:36">
      <c r="C94" s="1894"/>
      <c r="D94" s="1894"/>
      <c r="E94" s="1894"/>
      <c r="F94" s="1894"/>
      <c r="G94" s="1894"/>
      <c r="H94" s="1894"/>
      <c r="I94" s="1894"/>
      <c r="J94" s="1894"/>
      <c r="K94" s="1894"/>
      <c r="L94" s="1894"/>
      <c r="M94" s="1894"/>
      <c r="N94" s="1894"/>
      <c r="O94" s="1894"/>
      <c r="P94" s="1894"/>
      <c r="Q94" s="1894"/>
      <c r="R94" s="1894"/>
      <c r="S94" s="1894"/>
      <c r="T94" s="1894"/>
      <c r="U94" s="1894"/>
      <c r="V94" s="1894"/>
      <c r="W94" s="1894"/>
      <c r="X94" s="1894"/>
      <c r="Y94" s="1894"/>
      <c r="Z94" s="1894"/>
      <c r="AA94" s="1894"/>
      <c r="AB94" s="1894"/>
      <c r="AC94" s="1894"/>
      <c r="AD94" s="1894"/>
      <c r="AE94" s="1892"/>
      <c r="AF94" s="1892"/>
      <c r="AG94" s="1892"/>
      <c r="AH94" s="1892"/>
      <c r="AI94" s="1892"/>
      <c r="AJ94" s="1892"/>
    </row>
    <row r="95" spans="3:36">
      <c r="C95" s="1894"/>
      <c r="D95" s="1894"/>
      <c r="E95" s="1894"/>
      <c r="F95" s="1894"/>
      <c r="G95" s="1894"/>
      <c r="H95" s="1894"/>
      <c r="I95" s="1894"/>
      <c r="J95" s="1894"/>
      <c r="K95" s="1894"/>
      <c r="L95" s="1894"/>
      <c r="M95" s="1894"/>
      <c r="N95" s="1894"/>
      <c r="O95" s="1894"/>
      <c r="P95" s="1894"/>
      <c r="Q95" s="1894"/>
      <c r="R95" s="1894"/>
      <c r="S95" s="1894"/>
      <c r="T95" s="1894"/>
      <c r="U95" s="1894"/>
      <c r="V95" s="1894"/>
      <c r="W95" s="1894"/>
      <c r="X95" s="1894"/>
      <c r="Y95" s="1894"/>
      <c r="Z95" s="1894"/>
      <c r="AA95" s="1894"/>
      <c r="AB95" s="1894"/>
      <c r="AC95" s="1894"/>
      <c r="AD95" s="1894"/>
      <c r="AE95" s="1892"/>
      <c r="AF95" s="1892"/>
      <c r="AG95" s="1892"/>
      <c r="AH95" s="1892"/>
      <c r="AI95" s="1892"/>
      <c r="AJ95" s="1892"/>
    </row>
    <row r="96" spans="3:36">
      <c r="C96" s="1894"/>
      <c r="D96" s="1894"/>
      <c r="E96" s="1894"/>
      <c r="F96" s="1894"/>
      <c r="G96" s="1894"/>
      <c r="H96" s="1894"/>
      <c r="I96" s="1894"/>
      <c r="J96" s="1894"/>
      <c r="K96" s="1894"/>
      <c r="L96" s="1894"/>
      <c r="M96" s="1894"/>
      <c r="N96" s="1894"/>
      <c r="O96" s="1894"/>
      <c r="P96" s="1894"/>
      <c r="Q96" s="1894"/>
      <c r="R96" s="1894"/>
      <c r="S96" s="1894"/>
      <c r="T96" s="1894"/>
      <c r="U96" s="1894"/>
      <c r="V96" s="1894"/>
      <c r="W96" s="1894"/>
      <c r="X96" s="1894"/>
      <c r="Y96" s="1894"/>
      <c r="Z96" s="1894"/>
      <c r="AA96" s="1894"/>
      <c r="AB96" s="1894"/>
      <c r="AC96" s="1894"/>
      <c r="AD96" s="1894"/>
      <c r="AE96" s="1892"/>
      <c r="AF96" s="1892"/>
      <c r="AG96" s="1892"/>
      <c r="AH96" s="1892"/>
      <c r="AI96" s="1892"/>
      <c r="AJ96" s="1892"/>
    </row>
    <row r="97" spans="3:36">
      <c r="C97" s="1894"/>
      <c r="D97" s="1894"/>
      <c r="E97" s="1894"/>
      <c r="F97" s="1894"/>
      <c r="G97" s="1894"/>
      <c r="H97" s="1894"/>
      <c r="I97" s="1894"/>
      <c r="J97" s="1894"/>
      <c r="K97" s="1894"/>
      <c r="L97" s="1894"/>
      <c r="M97" s="1894"/>
      <c r="N97" s="1894"/>
      <c r="O97" s="1894"/>
      <c r="P97" s="1894"/>
      <c r="Q97" s="1894"/>
      <c r="R97" s="1894"/>
      <c r="S97" s="1894"/>
      <c r="T97" s="1894"/>
      <c r="U97" s="1894"/>
      <c r="V97" s="1894"/>
      <c r="W97" s="1894"/>
      <c r="X97" s="1894"/>
      <c r="Y97" s="1894"/>
      <c r="Z97" s="1894"/>
      <c r="AA97" s="1894"/>
      <c r="AB97" s="1894"/>
      <c r="AC97" s="1894"/>
      <c r="AD97" s="1894"/>
      <c r="AE97" s="1892"/>
      <c r="AF97" s="1892"/>
      <c r="AG97" s="1892"/>
      <c r="AH97" s="1892"/>
      <c r="AI97" s="1892"/>
      <c r="AJ97" s="1892"/>
    </row>
    <row r="98" spans="3:36">
      <c r="C98" s="1894"/>
      <c r="D98" s="1894"/>
      <c r="E98" s="1894"/>
      <c r="F98" s="1894"/>
      <c r="G98" s="1894"/>
      <c r="H98" s="1894"/>
      <c r="I98" s="1894"/>
      <c r="J98" s="1894"/>
      <c r="K98" s="1894"/>
      <c r="L98" s="1894"/>
      <c r="M98" s="1894"/>
      <c r="N98" s="1894"/>
      <c r="O98" s="1894"/>
      <c r="P98" s="1894"/>
      <c r="Q98" s="1894"/>
      <c r="R98" s="1894"/>
      <c r="S98" s="1894"/>
      <c r="T98" s="1894"/>
      <c r="U98" s="1894"/>
      <c r="V98" s="1894"/>
      <c r="W98" s="1894"/>
      <c r="X98" s="1894"/>
      <c r="Y98" s="1894"/>
      <c r="Z98" s="1894"/>
      <c r="AA98" s="1894"/>
      <c r="AB98" s="1894"/>
      <c r="AC98" s="1894"/>
      <c r="AD98" s="1894"/>
      <c r="AE98" s="1892"/>
      <c r="AF98" s="1892"/>
      <c r="AG98" s="1892"/>
      <c r="AH98" s="1892"/>
      <c r="AI98" s="1892"/>
      <c r="AJ98" s="1892"/>
    </row>
    <row r="99" spans="3:36">
      <c r="C99" s="1894"/>
      <c r="D99" s="1894"/>
      <c r="E99" s="1894"/>
      <c r="F99" s="1894"/>
      <c r="G99" s="1894"/>
      <c r="H99" s="1894"/>
      <c r="I99" s="1894"/>
      <c r="J99" s="1894"/>
      <c r="K99" s="1894"/>
      <c r="L99" s="1894"/>
      <c r="M99" s="1894"/>
      <c r="N99" s="1894"/>
      <c r="O99" s="1894"/>
      <c r="P99" s="1894"/>
      <c r="Q99" s="1894"/>
      <c r="R99" s="1894"/>
      <c r="S99" s="1894"/>
      <c r="T99" s="1894"/>
      <c r="U99" s="1894"/>
      <c r="V99" s="1894"/>
      <c r="W99" s="1894"/>
      <c r="X99" s="1894"/>
      <c r="Y99" s="1894"/>
      <c r="Z99" s="1894"/>
      <c r="AA99" s="1894"/>
      <c r="AB99" s="1894"/>
      <c r="AC99" s="1894"/>
      <c r="AD99" s="1894"/>
      <c r="AE99" s="1892"/>
      <c r="AF99" s="1892"/>
      <c r="AG99" s="1892"/>
      <c r="AH99" s="1892"/>
      <c r="AI99" s="1892"/>
      <c r="AJ99" s="1892"/>
    </row>
    <row r="100" spans="3:36">
      <c r="C100" s="1894"/>
      <c r="D100" s="1894"/>
      <c r="E100" s="1894"/>
      <c r="F100" s="1894"/>
      <c r="G100" s="1894"/>
      <c r="H100" s="1894"/>
      <c r="I100" s="1894"/>
      <c r="J100" s="1894"/>
      <c r="K100" s="1894"/>
      <c r="L100" s="1894"/>
      <c r="M100" s="1894"/>
      <c r="N100" s="1894"/>
      <c r="O100" s="1894"/>
      <c r="P100" s="1894"/>
      <c r="Q100" s="1894"/>
      <c r="R100" s="1894"/>
      <c r="S100" s="1894"/>
      <c r="T100" s="1894"/>
      <c r="U100" s="1894"/>
      <c r="V100" s="1894"/>
      <c r="W100" s="1894"/>
      <c r="X100" s="1894"/>
      <c r="Y100" s="1894"/>
      <c r="Z100" s="1894"/>
      <c r="AA100" s="1894"/>
      <c r="AB100" s="1894"/>
      <c r="AC100" s="1894"/>
      <c r="AD100" s="1894"/>
      <c r="AE100" s="1892"/>
      <c r="AF100" s="1892"/>
      <c r="AG100" s="1892"/>
      <c r="AH100" s="1892"/>
      <c r="AI100" s="1892"/>
      <c r="AJ100" s="1892"/>
    </row>
    <row r="101" spans="3:36">
      <c r="C101" s="1894"/>
      <c r="D101" s="1894"/>
      <c r="E101" s="1894"/>
      <c r="F101" s="1894"/>
      <c r="G101" s="1894"/>
      <c r="H101" s="1894"/>
      <c r="I101" s="1894"/>
      <c r="J101" s="1894"/>
      <c r="K101" s="1894"/>
      <c r="L101" s="1894"/>
      <c r="M101" s="1894"/>
      <c r="N101" s="1894"/>
      <c r="O101" s="1894"/>
      <c r="P101" s="1894"/>
      <c r="Q101" s="1894"/>
      <c r="R101" s="1894"/>
      <c r="S101" s="1894"/>
      <c r="T101" s="1894"/>
      <c r="U101" s="1894"/>
      <c r="V101" s="1894"/>
      <c r="W101" s="1894"/>
      <c r="X101" s="1894"/>
      <c r="Y101" s="1894"/>
      <c r="Z101" s="1894"/>
      <c r="AA101" s="1894"/>
      <c r="AB101" s="1894"/>
      <c r="AC101" s="1894"/>
      <c r="AD101" s="1894"/>
      <c r="AE101" s="1892"/>
      <c r="AF101" s="1892"/>
      <c r="AG101" s="1892"/>
      <c r="AH101" s="1892"/>
      <c r="AI101" s="1892"/>
      <c r="AJ101" s="1892"/>
    </row>
    <row r="102" spans="3:36">
      <c r="C102" s="1894"/>
      <c r="D102" s="1894"/>
      <c r="E102" s="1894"/>
      <c r="F102" s="1894"/>
      <c r="G102" s="1894"/>
      <c r="H102" s="1894"/>
      <c r="I102" s="1894"/>
      <c r="J102" s="1894"/>
      <c r="K102" s="1894"/>
      <c r="L102" s="1894"/>
      <c r="M102" s="1894"/>
      <c r="N102" s="1894"/>
      <c r="O102" s="1894"/>
      <c r="P102" s="1894"/>
      <c r="Q102" s="1894"/>
      <c r="R102" s="1894"/>
      <c r="S102" s="1894"/>
      <c r="T102" s="1894"/>
      <c r="U102" s="1894"/>
      <c r="V102" s="1894"/>
      <c r="W102" s="1894"/>
      <c r="X102" s="1894"/>
      <c r="Y102" s="1894"/>
      <c r="Z102" s="1894"/>
      <c r="AA102" s="1894"/>
      <c r="AB102" s="1894"/>
      <c r="AC102" s="1894"/>
      <c r="AD102" s="1894"/>
      <c r="AE102" s="1892"/>
      <c r="AF102" s="1892"/>
      <c r="AG102" s="1892"/>
      <c r="AH102" s="1892"/>
      <c r="AI102" s="1892"/>
      <c r="AJ102" s="1892"/>
    </row>
    <row r="103" spans="3:36">
      <c r="C103" s="1894"/>
      <c r="D103" s="1894"/>
      <c r="E103" s="1894"/>
      <c r="F103" s="1894"/>
      <c r="G103" s="1894"/>
      <c r="H103" s="1894"/>
      <c r="I103" s="1894"/>
      <c r="J103" s="1894"/>
      <c r="K103" s="1894"/>
      <c r="L103" s="1894"/>
      <c r="M103" s="1894"/>
      <c r="N103" s="1894"/>
      <c r="O103" s="1894"/>
      <c r="P103" s="1894"/>
      <c r="Q103" s="1894"/>
      <c r="R103" s="1894"/>
      <c r="S103" s="1894"/>
      <c r="T103" s="1894"/>
      <c r="U103" s="1894"/>
      <c r="V103" s="1894"/>
      <c r="W103" s="1894"/>
      <c r="X103" s="1894"/>
      <c r="Y103" s="1894"/>
      <c r="Z103" s="1894"/>
      <c r="AA103" s="1894"/>
      <c r="AB103" s="1894"/>
      <c r="AC103" s="1894"/>
      <c r="AD103" s="1894"/>
      <c r="AE103" s="1892"/>
      <c r="AF103" s="1892"/>
      <c r="AG103" s="1892"/>
      <c r="AH103" s="1892"/>
      <c r="AI103" s="1892"/>
      <c r="AJ103" s="1892"/>
    </row>
    <row r="104" spans="3:36">
      <c r="C104" s="1894"/>
      <c r="D104" s="1894"/>
      <c r="E104" s="1894"/>
      <c r="F104" s="1894"/>
      <c r="G104" s="1894"/>
      <c r="H104" s="1894"/>
      <c r="I104" s="1894"/>
      <c r="J104" s="1894"/>
      <c r="K104" s="1894"/>
      <c r="L104" s="1894"/>
      <c r="M104" s="1894"/>
      <c r="N104" s="1894"/>
      <c r="O104" s="1894"/>
      <c r="P104" s="1894"/>
      <c r="Q104" s="1894"/>
      <c r="R104" s="1894"/>
      <c r="S104" s="1894"/>
      <c r="T104" s="1894"/>
      <c r="U104" s="1894"/>
      <c r="V104" s="1894"/>
      <c r="W104" s="1894"/>
      <c r="X104" s="1894"/>
      <c r="Y104" s="1894"/>
      <c r="Z104" s="1894"/>
      <c r="AA104" s="1894"/>
      <c r="AB104" s="1894"/>
      <c r="AC104" s="1894"/>
      <c r="AD104" s="1894"/>
      <c r="AE104" s="1892"/>
      <c r="AF104" s="1892"/>
      <c r="AG104" s="1892"/>
      <c r="AH104" s="1892"/>
      <c r="AI104" s="1892"/>
      <c r="AJ104" s="1892"/>
    </row>
    <row r="105" spans="3:36">
      <c r="C105" s="1894"/>
      <c r="D105" s="1894"/>
      <c r="E105" s="1894"/>
      <c r="F105" s="1894"/>
      <c r="G105" s="1894"/>
      <c r="H105" s="1894"/>
      <c r="I105" s="1894"/>
      <c r="J105" s="1894"/>
      <c r="K105" s="1894"/>
      <c r="L105" s="1894"/>
      <c r="M105" s="1894"/>
      <c r="N105" s="1894"/>
      <c r="O105" s="1894"/>
      <c r="P105" s="1894"/>
      <c r="Q105" s="1894"/>
      <c r="R105" s="1894"/>
      <c r="S105" s="1894"/>
      <c r="T105" s="1894"/>
      <c r="U105" s="1894"/>
      <c r="V105" s="1894"/>
      <c r="W105" s="1894"/>
      <c r="X105" s="1894"/>
      <c r="Y105" s="1894"/>
      <c r="Z105" s="1894"/>
      <c r="AA105" s="1894"/>
      <c r="AB105" s="1894"/>
      <c r="AC105" s="1894"/>
      <c r="AD105" s="1894"/>
      <c r="AE105" s="1892"/>
      <c r="AF105" s="1892"/>
      <c r="AG105" s="1892"/>
      <c r="AH105" s="1892"/>
      <c r="AI105" s="1892"/>
      <c r="AJ105" s="1892"/>
    </row>
    <row r="106" spans="3:36">
      <c r="C106" s="1894"/>
      <c r="D106" s="1894"/>
      <c r="E106" s="1894"/>
      <c r="F106" s="1894"/>
      <c r="G106" s="1894"/>
      <c r="H106" s="1894"/>
      <c r="I106" s="1894"/>
      <c r="J106" s="1894"/>
      <c r="K106" s="1894"/>
      <c r="L106" s="1894"/>
      <c r="M106" s="1894"/>
      <c r="N106" s="1894"/>
      <c r="O106" s="1894"/>
      <c r="P106" s="1894"/>
      <c r="Q106" s="1894"/>
      <c r="R106" s="1894"/>
      <c r="S106" s="1894"/>
      <c r="T106" s="1894"/>
      <c r="U106" s="1894"/>
      <c r="V106" s="1894"/>
      <c r="W106" s="1894"/>
      <c r="X106" s="1894"/>
      <c r="Y106" s="1894"/>
      <c r="Z106" s="1894"/>
      <c r="AA106" s="1894"/>
      <c r="AB106" s="1894"/>
      <c r="AC106" s="1894"/>
      <c r="AD106" s="1894"/>
      <c r="AE106" s="1892"/>
      <c r="AF106" s="1892"/>
      <c r="AG106" s="1892"/>
      <c r="AH106" s="1892"/>
      <c r="AI106" s="1892"/>
      <c r="AJ106" s="1892"/>
    </row>
    <row r="107" spans="3:36">
      <c r="C107" s="1894"/>
      <c r="D107" s="1894"/>
      <c r="E107" s="1894"/>
      <c r="F107" s="1894"/>
      <c r="G107" s="1894"/>
      <c r="H107" s="1894"/>
      <c r="I107" s="1894"/>
      <c r="J107" s="1894"/>
      <c r="K107" s="1894"/>
      <c r="L107" s="1894"/>
      <c r="M107" s="1894"/>
      <c r="N107" s="1894"/>
      <c r="O107" s="1894"/>
      <c r="P107" s="1894"/>
      <c r="Q107" s="1894"/>
      <c r="R107" s="1894"/>
      <c r="S107" s="1894"/>
      <c r="T107" s="1894"/>
      <c r="U107" s="1894"/>
      <c r="V107" s="1894"/>
      <c r="W107" s="1894"/>
      <c r="X107" s="1894"/>
      <c r="Y107" s="1894"/>
      <c r="Z107" s="1894"/>
      <c r="AA107" s="1894"/>
      <c r="AB107" s="1894"/>
      <c r="AC107" s="1894"/>
      <c r="AD107" s="1894"/>
      <c r="AE107" s="1892"/>
      <c r="AF107" s="1892"/>
      <c r="AG107" s="1892"/>
      <c r="AH107" s="1892"/>
      <c r="AI107" s="1892"/>
      <c r="AJ107" s="1892"/>
    </row>
    <row r="108" spans="3:36">
      <c r="C108" s="1894"/>
      <c r="D108" s="1894"/>
      <c r="E108" s="1894"/>
      <c r="F108" s="1894"/>
      <c r="G108" s="1894"/>
      <c r="H108" s="1894"/>
      <c r="I108" s="1894"/>
      <c r="J108" s="1894"/>
      <c r="K108" s="1894"/>
      <c r="L108" s="1894"/>
      <c r="M108" s="1894"/>
      <c r="N108" s="1894"/>
      <c r="O108" s="1894"/>
      <c r="P108" s="1894"/>
      <c r="Q108" s="1894"/>
      <c r="R108" s="1894"/>
      <c r="S108" s="1894"/>
      <c r="T108" s="1894"/>
      <c r="U108" s="1894"/>
      <c r="V108" s="1894"/>
      <c r="W108" s="1894"/>
      <c r="X108" s="1894"/>
      <c r="Y108" s="1894"/>
      <c r="Z108" s="1894"/>
      <c r="AA108" s="1894"/>
      <c r="AB108" s="1894"/>
      <c r="AC108" s="1894"/>
      <c r="AD108" s="1894"/>
      <c r="AE108" s="1892"/>
      <c r="AF108" s="1892"/>
      <c r="AG108" s="1892"/>
      <c r="AH108" s="1892"/>
      <c r="AI108" s="1892"/>
      <c r="AJ108" s="1892"/>
    </row>
    <row r="109" spans="3:36">
      <c r="C109" s="1894"/>
      <c r="D109" s="1894"/>
      <c r="E109" s="1894"/>
      <c r="F109" s="1894"/>
      <c r="G109" s="1894"/>
      <c r="H109" s="1894"/>
      <c r="I109" s="1894"/>
      <c r="J109" s="1894"/>
      <c r="K109" s="1894"/>
      <c r="L109" s="1894"/>
      <c r="M109" s="1894"/>
      <c r="N109" s="1894"/>
      <c r="O109" s="1894"/>
      <c r="P109" s="1894"/>
      <c r="Q109" s="1894"/>
      <c r="R109" s="1894"/>
      <c r="S109" s="1894"/>
      <c r="T109" s="1894"/>
      <c r="U109" s="1894"/>
      <c r="V109" s="1894"/>
      <c r="W109" s="1894"/>
      <c r="X109" s="1894"/>
      <c r="Y109" s="1894"/>
      <c r="Z109" s="1894"/>
      <c r="AA109" s="1894"/>
      <c r="AB109" s="1894"/>
      <c r="AC109" s="1894"/>
      <c r="AD109" s="1894"/>
      <c r="AE109" s="1892"/>
      <c r="AF109" s="1892"/>
      <c r="AG109" s="1892"/>
      <c r="AH109" s="1892"/>
      <c r="AI109" s="1892"/>
      <c r="AJ109" s="1892"/>
    </row>
    <row r="110" spans="3:36">
      <c r="C110" s="1894"/>
      <c r="D110" s="1894"/>
      <c r="E110" s="1894"/>
      <c r="F110" s="1894"/>
      <c r="G110" s="1894"/>
      <c r="H110" s="1894"/>
      <c r="I110" s="1894"/>
      <c r="J110" s="1894"/>
      <c r="K110" s="1894"/>
      <c r="L110" s="1894"/>
      <c r="M110" s="1894"/>
      <c r="N110" s="1894"/>
      <c r="O110" s="1894"/>
      <c r="P110" s="1894"/>
      <c r="Q110" s="1894"/>
      <c r="R110" s="1894"/>
      <c r="S110" s="1894"/>
      <c r="T110" s="1894"/>
      <c r="U110" s="1894"/>
      <c r="V110" s="1894"/>
      <c r="W110" s="1894"/>
      <c r="X110" s="1894"/>
      <c r="Y110" s="1894"/>
      <c r="Z110" s="1894"/>
      <c r="AA110" s="1894"/>
      <c r="AB110" s="1894"/>
      <c r="AC110" s="1894"/>
      <c r="AD110" s="1894"/>
      <c r="AE110" s="1892"/>
      <c r="AF110" s="1892"/>
      <c r="AG110" s="1892"/>
      <c r="AH110" s="1892"/>
      <c r="AI110" s="1892"/>
      <c r="AJ110" s="1892"/>
    </row>
    <row r="111" spans="3:36">
      <c r="C111" s="1894"/>
      <c r="D111" s="1894"/>
      <c r="E111" s="1894"/>
      <c r="F111" s="1894"/>
      <c r="G111" s="1894"/>
      <c r="H111" s="1894"/>
      <c r="I111" s="1894"/>
      <c r="J111" s="1894"/>
      <c r="K111" s="1894"/>
      <c r="L111" s="1894"/>
      <c r="M111" s="1894"/>
      <c r="N111" s="1894"/>
      <c r="O111" s="1894"/>
      <c r="P111" s="1894"/>
      <c r="Q111" s="1894"/>
      <c r="R111" s="1894"/>
      <c r="S111" s="1894"/>
      <c r="T111" s="1894"/>
      <c r="U111" s="1894"/>
      <c r="V111" s="1894"/>
      <c r="W111" s="1894"/>
      <c r="X111" s="1894"/>
      <c r="Y111" s="1894"/>
      <c r="Z111" s="1894"/>
      <c r="AA111" s="1894"/>
      <c r="AB111" s="1894"/>
      <c r="AC111" s="1894"/>
      <c r="AD111" s="1894"/>
      <c r="AE111" s="1892"/>
      <c r="AF111" s="1892"/>
      <c r="AG111" s="1892"/>
      <c r="AH111" s="1892"/>
      <c r="AI111" s="1892"/>
      <c r="AJ111" s="1892"/>
    </row>
    <row r="112" spans="3:36">
      <c r="C112" s="1894"/>
      <c r="D112" s="1894"/>
      <c r="E112" s="1894"/>
      <c r="F112" s="1894"/>
      <c r="G112" s="1894"/>
      <c r="H112" s="1894"/>
      <c r="I112" s="1894"/>
      <c r="J112" s="1894"/>
      <c r="K112" s="1894"/>
      <c r="L112" s="1894"/>
      <c r="M112" s="1894"/>
      <c r="N112" s="1894"/>
      <c r="O112" s="1894"/>
      <c r="P112" s="1894"/>
      <c r="Q112" s="1894"/>
      <c r="R112" s="1894"/>
      <c r="S112" s="1894"/>
      <c r="T112" s="1894"/>
      <c r="U112" s="1894"/>
      <c r="V112" s="1894"/>
      <c r="W112" s="1894"/>
      <c r="X112" s="1894"/>
      <c r="Y112" s="1894"/>
      <c r="Z112" s="1894"/>
      <c r="AA112" s="1894"/>
      <c r="AB112" s="1894"/>
      <c r="AC112" s="1894"/>
      <c r="AD112" s="1894"/>
      <c r="AE112" s="1892"/>
      <c r="AF112" s="1892"/>
      <c r="AG112" s="1892"/>
      <c r="AH112" s="1892"/>
      <c r="AI112" s="1892"/>
      <c r="AJ112" s="1892"/>
    </row>
    <row r="113" spans="3:36">
      <c r="C113" s="1894"/>
      <c r="D113" s="1894"/>
      <c r="E113" s="1894"/>
      <c r="F113" s="1894"/>
      <c r="G113" s="1894"/>
      <c r="H113" s="1894"/>
      <c r="I113" s="1894"/>
      <c r="J113" s="1894"/>
      <c r="K113" s="1894"/>
      <c r="L113" s="1894"/>
      <c r="M113" s="1894"/>
      <c r="N113" s="1894"/>
      <c r="O113" s="1894"/>
      <c r="P113" s="1894"/>
      <c r="Q113" s="1894"/>
      <c r="R113" s="1894"/>
      <c r="S113" s="1894"/>
      <c r="T113" s="1894"/>
      <c r="U113" s="1894"/>
      <c r="V113" s="1894"/>
      <c r="W113" s="1894"/>
      <c r="X113" s="1894"/>
      <c r="Y113" s="1894"/>
      <c r="Z113" s="1894"/>
      <c r="AA113" s="1894"/>
      <c r="AB113" s="1894"/>
      <c r="AC113" s="1894"/>
      <c r="AD113" s="1894"/>
      <c r="AE113" s="1892"/>
      <c r="AF113" s="1892"/>
      <c r="AG113" s="1892"/>
      <c r="AH113" s="1892"/>
      <c r="AI113" s="1892"/>
      <c r="AJ113" s="1892"/>
    </row>
    <row r="114" spans="3:36">
      <c r="C114" s="1894"/>
      <c r="D114" s="1894"/>
      <c r="E114" s="1894"/>
      <c r="F114" s="1894"/>
      <c r="G114" s="1894"/>
      <c r="H114" s="1894"/>
      <c r="I114" s="1894"/>
      <c r="J114" s="1894"/>
      <c r="K114" s="1894"/>
      <c r="L114" s="1894"/>
      <c r="M114" s="1894"/>
      <c r="N114" s="1894"/>
      <c r="O114" s="1894"/>
      <c r="P114" s="1894"/>
      <c r="Q114" s="1894"/>
      <c r="R114" s="1894"/>
      <c r="S114" s="1894"/>
      <c r="T114" s="1894"/>
      <c r="U114" s="1894"/>
      <c r="V114" s="1894"/>
      <c r="W114" s="1894"/>
      <c r="X114" s="1894"/>
      <c r="Y114" s="1894"/>
      <c r="Z114" s="1894"/>
      <c r="AA114" s="1894"/>
      <c r="AB114" s="1894"/>
      <c r="AC114" s="1894"/>
      <c r="AD114" s="1894"/>
      <c r="AE114" s="1892"/>
      <c r="AF114" s="1892"/>
      <c r="AG114" s="1892"/>
      <c r="AH114" s="1892"/>
      <c r="AI114" s="1892"/>
      <c r="AJ114" s="1892"/>
    </row>
    <row r="115" spans="3:36">
      <c r="C115" s="1894"/>
      <c r="D115" s="1894"/>
      <c r="E115" s="1894"/>
      <c r="F115" s="1894"/>
      <c r="G115" s="1894"/>
      <c r="H115" s="1894"/>
      <c r="I115" s="1894"/>
      <c r="J115" s="1894"/>
      <c r="K115" s="1894"/>
      <c r="L115" s="1894"/>
      <c r="M115" s="1894"/>
      <c r="N115" s="1894"/>
      <c r="O115" s="1894"/>
      <c r="P115" s="1894"/>
      <c r="Q115" s="1894"/>
      <c r="R115" s="1894"/>
      <c r="S115" s="1894"/>
      <c r="T115" s="1894"/>
      <c r="U115" s="1894"/>
      <c r="V115" s="1894"/>
      <c r="W115" s="1894"/>
      <c r="X115" s="1894"/>
      <c r="Y115" s="1894"/>
      <c r="Z115" s="1894"/>
      <c r="AA115" s="1894"/>
      <c r="AB115" s="1894"/>
      <c r="AC115" s="1894"/>
      <c r="AD115" s="1894"/>
      <c r="AE115" s="1892"/>
      <c r="AF115" s="1892"/>
      <c r="AG115" s="1892"/>
      <c r="AH115" s="1892"/>
      <c r="AI115" s="1892"/>
      <c r="AJ115" s="1892"/>
    </row>
    <row r="116" spans="3:36">
      <c r="C116" s="1894"/>
      <c r="D116" s="1894"/>
      <c r="E116" s="1894"/>
      <c r="F116" s="1894"/>
      <c r="G116" s="1894"/>
      <c r="H116" s="1894"/>
      <c r="I116" s="1894"/>
      <c r="J116" s="1894"/>
      <c r="K116" s="1894"/>
      <c r="L116" s="1894"/>
      <c r="M116" s="1894"/>
      <c r="N116" s="1894"/>
      <c r="O116" s="1894"/>
      <c r="P116" s="1894"/>
      <c r="Q116" s="1894"/>
      <c r="R116" s="1894"/>
      <c r="S116" s="1894"/>
      <c r="T116" s="1894"/>
      <c r="U116" s="1894"/>
      <c r="V116" s="1894"/>
      <c r="W116" s="1894"/>
      <c r="X116" s="1894"/>
      <c r="Y116" s="1894"/>
      <c r="Z116" s="1894"/>
      <c r="AA116" s="1894"/>
      <c r="AB116" s="1894"/>
      <c r="AC116" s="1894"/>
      <c r="AD116" s="1894"/>
      <c r="AE116" s="1892"/>
      <c r="AF116" s="1892"/>
      <c r="AG116" s="1892"/>
      <c r="AH116" s="1892"/>
      <c r="AI116" s="1892"/>
      <c r="AJ116" s="1892"/>
    </row>
    <row r="117" spans="3:36">
      <c r="C117" s="1894"/>
      <c r="D117" s="1894"/>
      <c r="E117" s="1894"/>
      <c r="F117" s="1894"/>
      <c r="G117" s="1894"/>
      <c r="H117" s="1894"/>
      <c r="I117" s="1894"/>
      <c r="J117" s="1894"/>
      <c r="K117" s="1894"/>
      <c r="L117" s="1894"/>
      <c r="M117" s="1894"/>
      <c r="N117" s="1894"/>
      <c r="O117" s="1894"/>
      <c r="P117" s="1894"/>
      <c r="Q117" s="1894"/>
      <c r="R117" s="1894"/>
      <c r="S117" s="1894"/>
      <c r="T117" s="1894"/>
      <c r="U117" s="1894"/>
      <c r="V117" s="1894"/>
      <c r="W117" s="1894"/>
      <c r="X117" s="1894"/>
      <c r="Y117" s="1894"/>
      <c r="Z117" s="1894"/>
      <c r="AA117" s="1894"/>
      <c r="AB117" s="1894"/>
      <c r="AC117" s="1894"/>
      <c r="AD117" s="1894"/>
      <c r="AE117" s="1892"/>
      <c r="AF117" s="1892"/>
      <c r="AG117" s="1892"/>
      <c r="AH117" s="1892"/>
      <c r="AI117" s="1892"/>
      <c r="AJ117" s="1892"/>
    </row>
    <row r="118" spans="3:36">
      <c r="C118" s="1894"/>
      <c r="D118" s="1894"/>
      <c r="E118" s="1894"/>
      <c r="F118" s="1894"/>
      <c r="G118" s="1894"/>
      <c r="H118" s="1894"/>
      <c r="I118" s="1894"/>
      <c r="J118" s="1894"/>
      <c r="K118" s="1894"/>
      <c r="L118" s="1894"/>
      <c r="M118" s="1894"/>
      <c r="N118" s="1894"/>
      <c r="O118" s="1894"/>
      <c r="P118" s="1894"/>
      <c r="Q118" s="1894"/>
      <c r="R118" s="1894"/>
      <c r="S118" s="1894"/>
      <c r="T118" s="1894"/>
      <c r="U118" s="1894"/>
      <c r="V118" s="1894"/>
      <c r="W118" s="1894"/>
      <c r="X118" s="1894"/>
      <c r="Y118" s="1894"/>
      <c r="Z118" s="1894"/>
      <c r="AA118" s="1894"/>
      <c r="AB118" s="1894"/>
      <c r="AC118" s="1894"/>
      <c r="AD118" s="1894"/>
      <c r="AE118" s="1892"/>
      <c r="AF118" s="1892"/>
      <c r="AG118" s="1892"/>
      <c r="AH118" s="1892"/>
      <c r="AI118" s="1892"/>
      <c r="AJ118" s="1892"/>
    </row>
    <row r="119" spans="3:36">
      <c r="C119" s="1894"/>
      <c r="D119" s="1894"/>
      <c r="E119" s="1894"/>
      <c r="F119" s="1894"/>
      <c r="G119" s="1894"/>
      <c r="H119" s="1894"/>
      <c r="I119" s="1894"/>
      <c r="J119" s="1894"/>
      <c r="K119" s="1894"/>
      <c r="L119" s="1894"/>
      <c r="M119" s="1894"/>
      <c r="N119" s="1894"/>
      <c r="O119" s="1894"/>
      <c r="P119" s="1894"/>
      <c r="Q119" s="1894"/>
      <c r="R119" s="1894"/>
      <c r="S119" s="1894"/>
      <c r="T119" s="1894"/>
      <c r="U119" s="1894"/>
      <c r="V119" s="1894"/>
      <c r="W119" s="1894"/>
      <c r="X119" s="1894"/>
      <c r="Y119" s="1894"/>
      <c r="Z119" s="1894"/>
      <c r="AA119" s="1894"/>
      <c r="AB119" s="1894"/>
      <c r="AC119" s="1894"/>
      <c r="AD119" s="1894"/>
      <c r="AE119" s="1892"/>
      <c r="AF119" s="1892"/>
      <c r="AG119" s="1892"/>
      <c r="AH119" s="1892"/>
      <c r="AI119" s="1892"/>
      <c r="AJ119" s="1892"/>
    </row>
    <row r="120" spans="3:36">
      <c r="C120" s="1894"/>
      <c r="D120" s="1894"/>
      <c r="E120" s="1894"/>
      <c r="F120" s="1894"/>
      <c r="G120" s="1894"/>
      <c r="H120" s="1894"/>
      <c r="I120" s="1894"/>
      <c r="J120" s="1894"/>
      <c r="K120" s="1894"/>
      <c r="L120" s="1894"/>
      <c r="M120" s="1894"/>
      <c r="N120" s="1894"/>
      <c r="O120" s="1894"/>
      <c r="P120" s="1894"/>
      <c r="Q120" s="1894"/>
      <c r="R120" s="1894"/>
      <c r="S120" s="1894"/>
      <c r="T120" s="1894"/>
      <c r="U120" s="1894"/>
      <c r="V120" s="1894"/>
      <c r="W120" s="1894"/>
      <c r="X120" s="1894"/>
      <c r="Y120" s="1894"/>
      <c r="Z120" s="1894"/>
      <c r="AA120" s="1894"/>
      <c r="AB120" s="1894"/>
      <c r="AC120" s="1894"/>
      <c r="AD120" s="1894"/>
      <c r="AE120" s="1892"/>
      <c r="AF120" s="1892"/>
      <c r="AG120" s="1892"/>
      <c r="AH120" s="1892"/>
      <c r="AI120" s="1892"/>
      <c r="AJ120" s="1892"/>
    </row>
    <row r="121" spans="3:36">
      <c r="C121" s="1894"/>
      <c r="D121" s="1894"/>
      <c r="E121" s="1894"/>
      <c r="F121" s="1894"/>
      <c r="G121" s="1894"/>
      <c r="H121" s="1894"/>
      <c r="I121" s="1894"/>
      <c r="J121" s="1894"/>
      <c r="K121" s="1894"/>
      <c r="L121" s="1894"/>
      <c r="M121" s="1894"/>
      <c r="N121" s="1894"/>
      <c r="O121" s="1894"/>
      <c r="P121" s="1894"/>
      <c r="Q121" s="1894"/>
      <c r="R121" s="1894"/>
      <c r="S121" s="1894"/>
      <c r="T121" s="1894"/>
      <c r="U121" s="1894"/>
      <c r="V121" s="1894"/>
      <c r="W121" s="1894"/>
      <c r="X121" s="1894"/>
      <c r="Y121" s="1894"/>
      <c r="Z121" s="1894"/>
      <c r="AA121" s="1894"/>
      <c r="AB121" s="1894"/>
      <c r="AC121" s="1894"/>
      <c r="AD121" s="1894"/>
      <c r="AE121" s="1892"/>
      <c r="AF121" s="1892"/>
      <c r="AG121" s="1892"/>
      <c r="AH121" s="1892"/>
      <c r="AI121" s="1892"/>
      <c r="AJ121" s="1892"/>
    </row>
    <row r="122" spans="3:36">
      <c r="C122" s="1894"/>
      <c r="D122" s="1894"/>
      <c r="E122" s="1894"/>
      <c r="F122" s="1894"/>
      <c r="G122" s="1894"/>
      <c r="H122" s="1894"/>
      <c r="I122" s="1894"/>
      <c r="J122" s="1894"/>
      <c r="K122" s="1894"/>
      <c r="L122" s="1894"/>
      <c r="M122" s="1894"/>
      <c r="N122" s="1894"/>
      <c r="O122" s="1894"/>
      <c r="P122" s="1894"/>
      <c r="Q122" s="1894"/>
      <c r="R122" s="1894"/>
      <c r="S122" s="1894"/>
      <c r="T122" s="1894"/>
      <c r="U122" s="1894"/>
      <c r="V122" s="1894"/>
      <c r="W122" s="1894"/>
      <c r="X122" s="1894"/>
      <c r="Y122" s="1894"/>
      <c r="Z122" s="1894"/>
      <c r="AA122" s="1894"/>
      <c r="AB122" s="1894"/>
      <c r="AC122" s="1894"/>
      <c r="AD122" s="1894"/>
      <c r="AE122" s="1892"/>
      <c r="AF122" s="1892"/>
      <c r="AG122" s="1892"/>
      <c r="AH122" s="1892"/>
      <c r="AI122" s="1892"/>
      <c r="AJ122" s="1892"/>
    </row>
    <row r="123" spans="3:36">
      <c r="C123" s="1894"/>
      <c r="D123" s="1894"/>
      <c r="E123" s="1894"/>
      <c r="F123" s="1894"/>
      <c r="G123" s="1894"/>
      <c r="H123" s="1894"/>
      <c r="I123" s="1894"/>
      <c r="J123" s="1894"/>
      <c r="K123" s="1894"/>
      <c r="L123" s="1894"/>
      <c r="M123" s="1894"/>
      <c r="N123" s="1894"/>
      <c r="O123" s="1894"/>
      <c r="P123" s="1894"/>
      <c r="Q123" s="1894"/>
      <c r="R123" s="1894"/>
      <c r="S123" s="1894"/>
      <c r="T123" s="1894"/>
      <c r="U123" s="1894"/>
      <c r="V123" s="1894"/>
      <c r="W123" s="1894"/>
      <c r="X123" s="1894"/>
      <c r="Y123" s="1894"/>
      <c r="Z123" s="1894"/>
      <c r="AA123" s="1894"/>
      <c r="AB123" s="1894"/>
      <c r="AC123" s="1894"/>
      <c r="AD123" s="1894"/>
      <c r="AE123" s="1892"/>
      <c r="AF123" s="1892"/>
      <c r="AG123" s="1892"/>
      <c r="AH123" s="1892"/>
      <c r="AI123" s="1892"/>
      <c r="AJ123" s="1892"/>
    </row>
    <row r="124" spans="3:36">
      <c r="C124" s="1894"/>
      <c r="D124" s="1894"/>
      <c r="E124" s="1894"/>
      <c r="F124" s="1894"/>
      <c r="G124" s="1894"/>
      <c r="H124" s="1894"/>
      <c r="I124" s="1894"/>
      <c r="J124" s="1894"/>
      <c r="K124" s="1894"/>
      <c r="L124" s="1894"/>
      <c r="M124" s="1894"/>
      <c r="N124" s="1894"/>
      <c r="O124" s="1894"/>
      <c r="P124" s="1894"/>
      <c r="Q124" s="1894"/>
      <c r="R124" s="1894"/>
      <c r="S124" s="1894"/>
      <c r="T124" s="1894"/>
      <c r="U124" s="1894"/>
      <c r="V124" s="1894"/>
      <c r="W124" s="1894"/>
      <c r="X124" s="1894"/>
      <c r="Y124" s="1894"/>
      <c r="Z124" s="1894"/>
      <c r="AA124" s="1894"/>
      <c r="AB124" s="1894"/>
      <c r="AC124" s="1894"/>
      <c r="AD124" s="1894"/>
      <c r="AE124" s="1892"/>
      <c r="AF124" s="1892"/>
      <c r="AG124" s="1892"/>
      <c r="AH124" s="1892"/>
      <c r="AI124" s="1892"/>
      <c r="AJ124" s="1892"/>
    </row>
    <row r="125" spans="3:36">
      <c r="C125" s="1894"/>
      <c r="D125" s="1894"/>
      <c r="E125" s="1894"/>
      <c r="F125" s="1894"/>
      <c r="G125" s="1894"/>
      <c r="H125" s="1894"/>
      <c r="I125" s="1894"/>
      <c r="J125" s="1894"/>
      <c r="K125" s="1894"/>
      <c r="L125" s="1894"/>
      <c r="M125" s="1894"/>
      <c r="N125" s="1894"/>
      <c r="O125" s="1894"/>
      <c r="P125" s="1894"/>
      <c r="Q125" s="1894"/>
      <c r="R125" s="1894"/>
      <c r="S125" s="1894"/>
      <c r="T125" s="1894"/>
      <c r="U125" s="1894"/>
      <c r="V125" s="1894"/>
      <c r="W125" s="1894"/>
      <c r="X125" s="1894"/>
      <c r="Y125" s="1894"/>
      <c r="Z125" s="1894"/>
      <c r="AA125" s="1894"/>
      <c r="AB125" s="1894"/>
      <c r="AC125" s="1894"/>
      <c r="AD125" s="1894"/>
      <c r="AE125" s="1892"/>
      <c r="AF125" s="1892"/>
      <c r="AG125" s="1892"/>
      <c r="AH125" s="1892"/>
      <c r="AI125" s="1892"/>
      <c r="AJ125" s="1892"/>
    </row>
    <row r="126" spans="3:36">
      <c r="C126" s="1894"/>
      <c r="D126" s="1894"/>
      <c r="E126" s="1894"/>
      <c r="F126" s="1894"/>
      <c r="G126" s="1894"/>
      <c r="H126" s="1894"/>
      <c r="I126" s="1894"/>
      <c r="J126" s="1894"/>
      <c r="K126" s="1894"/>
      <c r="L126" s="1894"/>
      <c r="M126" s="1894"/>
      <c r="N126" s="1894"/>
      <c r="O126" s="1894"/>
      <c r="P126" s="1894"/>
      <c r="Q126" s="1894"/>
      <c r="R126" s="1894"/>
      <c r="S126" s="1894"/>
      <c r="T126" s="1894"/>
      <c r="U126" s="1894"/>
      <c r="V126" s="1894"/>
      <c r="W126" s="1894"/>
      <c r="X126" s="1894"/>
      <c r="Y126" s="1894"/>
      <c r="Z126" s="1894"/>
      <c r="AA126" s="1894"/>
      <c r="AB126" s="1894"/>
      <c r="AC126" s="1894"/>
      <c r="AD126" s="1894"/>
      <c r="AE126" s="1892"/>
      <c r="AF126" s="1892"/>
      <c r="AG126" s="1892"/>
      <c r="AH126" s="1892"/>
      <c r="AI126" s="1892"/>
      <c r="AJ126" s="1892"/>
    </row>
    <row r="127" spans="3:36">
      <c r="C127" s="1894"/>
      <c r="D127" s="1894"/>
      <c r="E127" s="1894"/>
      <c r="F127" s="1894"/>
      <c r="G127" s="1894"/>
      <c r="H127" s="1894"/>
      <c r="I127" s="1894"/>
      <c r="J127" s="1894"/>
      <c r="K127" s="1894"/>
      <c r="L127" s="1894"/>
      <c r="M127" s="1894"/>
      <c r="N127" s="1894"/>
      <c r="O127" s="1894"/>
      <c r="P127" s="1894"/>
      <c r="Q127" s="1894"/>
      <c r="R127" s="1894"/>
      <c r="S127" s="1894"/>
      <c r="T127" s="1894"/>
      <c r="U127" s="1894"/>
      <c r="V127" s="1894"/>
      <c r="W127" s="1894"/>
      <c r="X127" s="1894"/>
      <c r="Y127" s="1894"/>
      <c r="Z127" s="1894"/>
      <c r="AA127" s="1894"/>
      <c r="AB127" s="1894"/>
      <c r="AC127" s="1894"/>
      <c r="AD127" s="1894"/>
      <c r="AE127" s="1892"/>
      <c r="AF127" s="1892"/>
      <c r="AG127" s="1892"/>
      <c r="AH127" s="1892"/>
      <c r="AI127" s="1892"/>
      <c r="AJ127" s="1892"/>
    </row>
    <row r="128" spans="3:36">
      <c r="C128" s="1894"/>
      <c r="D128" s="1894"/>
      <c r="E128" s="1894"/>
      <c r="F128" s="1894"/>
      <c r="G128" s="1894"/>
      <c r="H128" s="1894"/>
      <c r="I128" s="1894"/>
      <c r="J128" s="1894"/>
      <c r="K128" s="1894"/>
      <c r="L128" s="1894"/>
      <c r="M128" s="1894"/>
      <c r="N128" s="1894"/>
      <c r="O128" s="1894"/>
      <c r="P128" s="1894"/>
      <c r="Q128" s="1894"/>
      <c r="R128" s="1894"/>
      <c r="S128" s="1894"/>
      <c r="T128" s="1894"/>
      <c r="U128" s="1894"/>
      <c r="V128" s="1894"/>
      <c r="W128" s="1894"/>
      <c r="X128" s="1894"/>
      <c r="Y128" s="1894"/>
      <c r="Z128" s="1894"/>
      <c r="AA128" s="1894"/>
      <c r="AB128" s="1894"/>
      <c r="AC128" s="1894"/>
      <c r="AD128" s="1894"/>
      <c r="AE128" s="1892"/>
      <c r="AF128" s="1892"/>
      <c r="AG128" s="1892"/>
      <c r="AH128" s="1892"/>
      <c r="AI128" s="1892"/>
      <c r="AJ128" s="1892"/>
    </row>
    <row r="129" spans="3:36">
      <c r="C129" s="1894"/>
      <c r="D129" s="1894"/>
      <c r="E129" s="1894"/>
      <c r="F129" s="1894"/>
      <c r="G129" s="1894"/>
      <c r="H129" s="1894"/>
      <c r="I129" s="1894"/>
      <c r="J129" s="1894"/>
      <c r="K129" s="1894"/>
      <c r="L129" s="1894"/>
      <c r="M129" s="1894"/>
      <c r="N129" s="1894"/>
      <c r="O129" s="1894"/>
      <c r="P129" s="1894"/>
      <c r="Q129" s="1894"/>
      <c r="R129" s="1894"/>
      <c r="S129" s="1894"/>
      <c r="T129" s="1894"/>
      <c r="U129" s="1894"/>
      <c r="V129" s="1894"/>
      <c r="W129" s="1894"/>
      <c r="X129" s="1894"/>
      <c r="Y129" s="1894"/>
      <c r="Z129" s="1894"/>
      <c r="AA129" s="1894"/>
      <c r="AB129" s="1894"/>
      <c r="AC129" s="1894"/>
      <c r="AD129" s="1894"/>
      <c r="AE129" s="1892"/>
      <c r="AF129" s="1892"/>
      <c r="AG129" s="1892"/>
      <c r="AH129" s="1892"/>
      <c r="AI129" s="1892"/>
      <c r="AJ129" s="1892"/>
    </row>
    <row r="130" spans="3:36">
      <c r="C130" s="1894"/>
      <c r="D130" s="1894"/>
      <c r="E130" s="1894"/>
      <c r="F130" s="1894"/>
      <c r="G130" s="1894"/>
      <c r="H130" s="1894"/>
      <c r="I130" s="1894"/>
      <c r="J130" s="1894"/>
      <c r="K130" s="1894"/>
      <c r="L130" s="1894"/>
      <c r="M130" s="1894"/>
      <c r="N130" s="1894"/>
      <c r="O130" s="1894"/>
      <c r="P130" s="1894"/>
      <c r="Q130" s="1894"/>
      <c r="R130" s="1894"/>
      <c r="S130" s="1894"/>
      <c r="T130" s="1894"/>
      <c r="U130" s="1894"/>
      <c r="V130" s="1894"/>
      <c r="W130" s="1894"/>
      <c r="X130" s="1894"/>
      <c r="Y130" s="1894"/>
      <c r="Z130" s="1894"/>
      <c r="AA130" s="1894"/>
      <c r="AB130" s="1894"/>
      <c r="AC130" s="1894"/>
      <c r="AD130" s="1894"/>
      <c r="AE130" s="1892"/>
      <c r="AF130" s="1892"/>
      <c r="AG130" s="1892"/>
      <c r="AH130" s="1892"/>
      <c r="AI130" s="1892"/>
      <c r="AJ130" s="1892"/>
    </row>
    <row r="131" spans="3:36">
      <c r="C131" s="1894"/>
      <c r="D131" s="1894"/>
      <c r="E131" s="1894"/>
      <c r="F131" s="1894"/>
      <c r="G131" s="1894"/>
      <c r="H131" s="1894"/>
      <c r="I131" s="1894"/>
      <c r="J131" s="1894"/>
      <c r="K131" s="1894"/>
      <c r="L131" s="1894"/>
      <c r="M131" s="1894"/>
      <c r="N131" s="1894"/>
      <c r="O131" s="1894"/>
      <c r="P131" s="1894"/>
      <c r="Q131" s="1894"/>
      <c r="R131" s="1894"/>
      <c r="S131" s="1894"/>
      <c r="T131" s="1894"/>
      <c r="U131" s="1894"/>
      <c r="V131" s="1894"/>
      <c r="W131" s="1894"/>
      <c r="X131" s="1894"/>
      <c r="Y131" s="1894"/>
      <c r="Z131" s="1894"/>
      <c r="AA131" s="1894"/>
      <c r="AB131" s="1894"/>
      <c r="AC131" s="1894"/>
      <c r="AD131" s="1894"/>
      <c r="AE131" s="1892"/>
      <c r="AF131" s="1892"/>
      <c r="AG131" s="1892"/>
      <c r="AH131" s="1892"/>
      <c r="AI131" s="1892"/>
      <c r="AJ131" s="1892"/>
    </row>
    <row r="132" spans="3:36">
      <c r="C132" s="1894"/>
      <c r="D132" s="1894"/>
      <c r="E132" s="1894"/>
      <c r="F132" s="1894"/>
      <c r="G132" s="1894"/>
      <c r="H132" s="1894"/>
      <c r="I132" s="1894"/>
      <c r="J132" s="1894"/>
      <c r="K132" s="1894"/>
      <c r="L132" s="1894"/>
      <c r="M132" s="1894"/>
      <c r="N132" s="1894"/>
      <c r="O132" s="1894"/>
      <c r="P132" s="1894"/>
      <c r="Q132" s="1894"/>
      <c r="R132" s="1894"/>
      <c r="S132" s="1894"/>
      <c r="T132" s="1894"/>
      <c r="U132" s="1894"/>
      <c r="V132" s="1894"/>
      <c r="W132" s="1894"/>
      <c r="X132" s="1894"/>
      <c r="Y132" s="1894"/>
      <c r="Z132" s="1894"/>
      <c r="AA132" s="1894"/>
      <c r="AB132" s="1894"/>
      <c r="AC132" s="1894"/>
      <c r="AD132" s="1894"/>
      <c r="AE132" s="1892"/>
      <c r="AF132" s="1892"/>
      <c r="AG132" s="1892"/>
      <c r="AH132" s="1892"/>
      <c r="AI132" s="1892"/>
      <c r="AJ132" s="1892"/>
    </row>
    <row r="133" spans="3:36">
      <c r="C133" s="1894"/>
      <c r="D133" s="1894"/>
      <c r="E133" s="1894"/>
      <c r="F133" s="1894"/>
      <c r="G133" s="1894"/>
      <c r="H133" s="1894"/>
      <c r="I133" s="1894"/>
      <c r="J133" s="1894"/>
      <c r="K133" s="1894"/>
      <c r="L133" s="1894"/>
      <c r="M133" s="1894"/>
      <c r="N133" s="1894"/>
      <c r="O133" s="1894"/>
      <c r="P133" s="1894"/>
      <c r="Q133" s="1894"/>
      <c r="R133" s="1894"/>
      <c r="S133" s="1894"/>
      <c r="T133" s="1894"/>
      <c r="U133" s="1894"/>
      <c r="V133" s="1894"/>
      <c r="W133" s="1894"/>
      <c r="X133" s="1894"/>
      <c r="Y133" s="1894"/>
      <c r="Z133" s="1894"/>
      <c r="AA133" s="1894"/>
      <c r="AB133" s="1894"/>
      <c r="AC133" s="1894"/>
      <c r="AD133" s="1894"/>
      <c r="AE133" s="1892"/>
      <c r="AF133" s="1892"/>
      <c r="AG133" s="1892"/>
      <c r="AH133" s="1892"/>
      <c r="AI133" s="1892"/>
      <c r="AJ133" s="1892"/>
    </row>
    <row r="134" spans="3:36">
      <c r="C134" s="1894"/>
      <c r="D134" s="1894"/>
      <c r="E134" s="1894"/>
      <c r="F134" s="1894"/>
      <c r="G134" s="1894"/>
      <c r="H134" s="1894"/>
      <c r="I134" s="1894"/>
      <c r="J134" s="1894"/>
      <c r="K134" s="1894"/>
      <c r="L134" s="1894"/>
      <c r="M134" s="1894"/>
      <c r="N134" s="1894"/>
      <c r="O134" s="1894"/>
      <c r="P134" s="1894"/>
      <c r="Q134" s="1894"/>
      <c r="R134" s="1894"/>
      <c r="S134" s="1894"/>
      <c r="T134" s="1894"/>
      <c r="U134" s="1894"/>
      <c r="V134" s="1894"/>
      <c r="W134" s="1894"/>
      <c r="X134" s="1894"/>
      <c r="Y134" s="1894"/>
      <c r="Z134" s="1894"/>
      <c r="AA134" s="1894"/>
      <c r="AB134" s="1894"/>
      <c r="AC134" s="1894"/>
      <c r="AD134" s="1894"/>
      <c r="AE134" s="1892"/>
      <c r="AF134" s="1892"/>
      <c r="AG134" s="1892"/>
      <c r="AH134" s="1892"/>
      <c r="AI134" s="1892"/>
      <c r="AJ134" s="1892"/>
    </row>
    <row r="135" spans="3:36">
      <c r="C135" s="1894"/>
      <c r="D135" s="1894"/>
      <c r="E135" s="1894"/>
      <c r="F135" s="1894"/>
      <c r="G135" s="1894"/>
      <c r="H135" s="1894"/>
      <c r="I135" s="1894"/>
      <c r="J135" s="1894"/>
      <c r="K135" s="1894"/>
      <c r="L135" s="1894"/>
      <c r="M135" s="1894"/>
      <c r="N135" s="1894"/>
      <c r="O135" s="1894"/>
      <c r="P135" s="1894"/>
      <c r="Q135" s="1894"/>
      <c r="R135" s="1894"/>
      <c r="S135" s="1894"/>
      <c r="T135" s="1894"/>
      <c r="U135" s="1894"/>
      <c r="V135" s="1894"/>
      <c r="W135" s="1894"/>
      <c r="X135" s="1894"/>
      <c r="Y135" s="1894"/>
      <c r="Z135" s="1894"/>
      <c r="AA135" s="1894"/>
      <c r="AB135" s="1894"/>
      <c r="AC135" s="1894"/>
      <c r="AD135" s="1894"/>
      <c r="AE135" s="1892"/>
      <c r="AF135" s="1892"/>
      <c r="AG135" s="1892"/>
      <c r="AH135" s="1892"/>
      <c r="AI135" s="1892"/>
      <c r="AJ135" s="1892"/>
    </row>
    <row r="136" spans="3:36">
      <c r="C136" s="1894"/>
      <c r="D136" s="1894"/>
      <c r="E136" s="1894"/>
      <c r="F136" s="1894"/>
      <c r="G136" s="1894"/>
      <c r="H136" s="1894"/>
      <c r="I136" s="1894"/>
      <c r="J136" s="1894"/>
      <c r="K136" s="1894"/>
      <c r="L136" s="1894"/>
      <c r="M136" s="1894"/>
      <c r="N136" s="1894"/>
      <c r="O136" s="1894"/>
      <c r="P136" s="1894"/>
      <c r="Q136" s="1894"/>
      <c r="R136" s="1894"/>
      <c r="S136" s="1894"/>
      <c r="T136" s="1894"/>
      <c r="U136" s="1894"/>
      <c r="V136" s="1894"/>
      <c r="W136" s="1894"/>
      <c r="X136" s="1894"/>
      <c r="Y136" s="1894"/>
      <c r="Z136" s="1894"/>
      <c r="AA136" s="1894"/>
      <c r="AB136" s="1894"/>
      <c r="AC136" s="1894"/>
      <c r="AD136" s="1894"/>
      <c r="AE136" s="1892"/>
      <c r="AF136" s="1892"/>
      <c r="AG136" s="1892"/>
      <c r="AH136" s="1892"/>
      <c r="AI136" s="1892"/>
      <c r="AJ136" s="1892"/>
    </row>
    <row r="137" spans="3:36">
      <c r="C137" s="1894"/>
      <c r="D137" s="1894"/>
      <c r="E137" s="1894"/>
      <c r="F137" s="1894"/>
      <c r="G137" s="1894"/>
      <c r="H137" s="1894"/>
      <c r="I137" s="1894"/>
      <c r="J137" s="1894"/>
      <c r="K137" s="1894"/>
      <c r="L137" s="1894"/>
      <c r="M137" s="1894"/>
      <c r="N137" s="1894"/>
      <c r="O137" s="1894"/>
      <c r="P137" s="1894"/>
      <c r="Q137" s="1894"/>
      <c r="R137" s="1894"/>
      <c r="S137" s="1894"/>
      <c r="T137" s="1894"/>
      <c r="U137" s="1894"/>
      <c r="V137" s="1894"/>
      <c r="W137" s="1894"/>
      <c r="X137" s="1894"/>
      <c r="Y137" s="1894"/>
      <c r="Z137" s="1894"/>
      <c r="AA137" s="1894"/>
      <c r="AB137" s="1894"/>
      <c r="AC137" s="1894"/>
      <c r="AD137" s="1894"/>
      <c r="AE137" s="1892"/>
      <c r="AF137" s="1892"/>
      <c r="AG137" s="1892"/>
      <c r="AH137" s="1892"/>
      <c r="AI137" s="1892"/>
      <c r="AJ137" s="1892"/>
    </row>
    <row r="138" spans="3:36">
      <c r="C138" s="1894"/>
      <c r="D138" s="1894"/>
      <c r="E138" s="1894"/>
      <c r="F138" s="1894"/>
      <c r="G138" s="1894"/>
      <c r="H138" s="1894"/>
      <c r="I138" s="1894"/>
      <c r="J138" s="1894"/>
      <c r="K138" s="1894"/>
      <c r="L138" s="1894"/>
      <c r="M138" s="1894"/>
      <c r="N138" s="1894"/>
      <c r="O138" s="1894"/>
      <c r="P138" s="1894"/>
      <c r="Q138" s="1894"/>
      <c r="R138" s="1894"/>
      <c r="S138" s="1894"/>
      <c r="T138" s="1894"/>
      <c r="U138" s="1894"/>
      <c r="V138" s="1894"/>
      <c r="W138" s="1894"/>
      <c r="X138" s="1894"/>
      <c r="Y138" s="1894"/>
      <c r="Z138" s="1894"/>
      <c r="AA138" s="1894"/>
      <c r="AB138" s="1894"/>
      <c r="AC138" s="1894"/>
      <c r="AD138" s="1894"/>
      <c r="AE138" s="1892"/>
      <c r="AF138" s="1892"/>
      <c r="AG138" s="1892"/>
      <c r="AH138" s="1892"/>
      <c r="AI138" s="1892"/>
      <c r="AJ138" s="1892"/>
    </row>
    <row r="139" spans="3:36">
      <c r="C139" s="1894"/>
      <c r="D139" s="1894"/>
      <c r="E139" s="1894"/>
      <c r="F139" s="1894"/>
      <c r="G139" s="1894"/>
      <c r="H139" s="1894"/>
      <c r="I139" s="1894"/>
      <c r="J139" s="1894"/>
      <c r="K139" s="1894"/>
      <c r="L139" s="1894"/>
      <c r="M139" s="1894"/>
      <c r="N139" s="1894"/>
      <c r="O139" s="1894"/>
      <c r="P139" s="1894"/>
      <c r="Q139" s="1894"/>
      <c r="R139" s="1894"/>
      <c r="S139" s="1894"/>
      <c r="T139" s="1894"/>
      <c r="U139" s="1894"/>
      <c r="V139" s="1894"/>
      <c r="W139" s="1894"/>
      <c r="X139" s="1894"/>
      <c r="Y139" s="1894"/>
      <c r="Z139" s="1894"/>
      <c r="AA139" s="1894"/>
      <c r="AB139" s="1894"/>
      <c r="AC139" s="1894"/>
      <c r="AD139" s="1894"/>
      <c r="AE139" s="1892"/>
      <c r="AF139" s="1892"/>
      <c r="AG139" s="1892"/>
      <c r="AH139" s="1892"/>
      <c r="AI139" s="1892"/>
      <c r="AJ139" s="1892"/>
    </row>
    <row r="140" spans="3:36">
      <c r="C140" s="1894"/>
      <c r="D140" s="1894"/>
      <c r="E140" s="1894"/>
      <c r="F140" s="1894"/>
      <c r="G140" s="1894"/>
      <c r="H140" s="1894"/>
      <c r="I140" s="1894"/>
      <c r="J140" s="1894"/>
      <c r="K140" s="1894"/>
      <c r="L140" s="1894"/>
      <c r="M140" s="1894"/>
      <c r="N140" s="1894"/>
      <c r="O140" s="1894"/>
      <c r="P140" s="1894"/>
      <c r="Q140" s="1894"/>
      <c r="R140" s="1894"/>
      <c r="S140" s="1894"/>
      <c r="T140" s="1894"/>
      <c r="U140" s="1894"/>
      <c r="V140" s="1894"/>
      <c r="W140" s="1894"/>
      <c r="X140" s="1894"/>
      <c r="Y140" s="1894"/>
      <c r="Z140" s="1894"/>
      <c r="AA140" s="1894"/>
      <c r="AB140" s="1894"/>
      <c r="AC140" s="1894"/>
      <c r="AD140" s="1894"/>
      <c r="AE140" s="1892"/>
      <c r="AF140" s="1892"/>
      <c r="AG140" s="1892"/>
      <c r="AH140" s="1892"/>
      <c r="AI140" s="1892"/>
      <c r="AJ140" s="1892"/>
    </row>
    <row r="141" spans="3:36">
      <c r="C141" s="1894"/>
      <c r="D141" s="1894"/>
      <c r="E141" s="1894"/>
      <c r="F141" s="1894"/>
      <c r="G141" s="1894"/>
      <c r="H141" s="1894"/>
      <c r="I141" s="1894"/>
      <c r="J141" s="1894"/>
      <c r="K141" s="1894"/>
      <c r="L141" s="1894"/>
      <c r="M141" s="1894"/>
      <c r="N141" s="1894"/>
      <c r="O141" s="1894"/>
      <c r="P141" s="1894"/>
      <c r="Q141" s="1894"/>
      <c r="R141" s="1894"/>
      <c r="S141" s="1894"/>
      <c r="T141" s="1894"/>
      <c r="U141" s="1894"/>
      <c r="V141" s="1894"/>
      <c r="W141" s="1894"/>
      <c r="X141" s="1894"/>
      <c r="Y141" s="1894"/>
      <c r="Z141" s="1894"/>
      <c r="AA141" s="1894"/>
      <c r="AB141" s="1894"/>
      <c r="AC141" s="1894"/>
      <c r="AD141" s="1894"/>
      <c r="AE141" s="1892"/>
      <c r="AF141" s="1892"/>
      <c r="AG141" s="1892"/>
      <c r="AH141" s="1892"/>
      <c r="AI141" s="1892"/>
      <c r="AJ141" s="1892"/>
    </row>
    <row r="142" spans="3:36">
      <c r="C142" s="1894"/>
      <c r="D142" s="1894"/>
      <c r="E142" s="1894"/>
      <c r="F142" s="1894"/>
      <c r="G142" s="1894"/>
      <c r="H142" s="1894"/>
      <c r="I142" s="1894"/>
      <c r="J142" s="1894"/>
      <c r="K142" s="1894"/>
      <c r="L142" s="1894"/>
      <c r="M142" s="1894"/>
      <c r="N142" s="1894"/>
      <c r="O142" s="1894"/>
      <c r="P142" s="1894"/>
      <c r="Q142" s="1894"/>
      <c r="R142" s="1894"/>
      <c r="S142" s="1894"/>
      <c r="T142" s="1894"/>
      <c r="U142" s="1894"/>
      <c r="V142" s="1894"/>
      <c r="W142" s="1894"/>
      <c r="X142" s="1894"/>
      <c r="Y142" s="1894"/>
      <c r="Z142" s="1894"/>
      <c r="AA142" s="1894"/>
      <c r="AB142" s="1894"/>
      <c r="AC142" s="1894"/>
      <c r="AD142" s="1894"/>
      <c r="AE142" s="1892"/>
      <c r="AF142" s="1892"/>
      <c r="AG142" s="1892"/>
      <c r="AH142" s="1892"/>
      <c r="AI142" s="1892"/>
      <c r="AJ142" s="1892"/>
    </row>
    <row r="143" spans="3:36">
      <c r="C143" s="1894"/>
      <c r="D143" s="1894"/>
      <c r="E143" s="1894"/>
      <c r="F143" s="1894"/>
      <c r="G143" s="1894"/>
      <c r="H143" s="1894"/>
      <c r="I143" s="1894"/>
      <c r="J143" s="1894"/>
      <c r="K143" s="1894"/>
      <c r="L143" s="1894"/>
      <c r="M143" s="1894"/>
      <c r="N143" s="1894"/>
      <c r="O143" s="1894"/>
      <c r="P143" s="1894"/>
      <c r="Q143" s="1894"/>
      <c r="R143" s="1894"/>
      <c r="S143" s="1894"/>
      <c r="T143" s="1894"/>
      <c r="U143" s="1894"/>
      <c r="V143" s="1894"/>
      <c r="W143" s="1894"/>
      <c r="X143" s="1894"/>
      <c r="Y143" s="1894"/>
      <c r="Z143" s="1894"/>
      <c r="AA143" s="1894"/>
      <c r="AB143" s="1894"/>
      <c r="AC143" s="1894"/>
      <c r="AD143" s="1894"/>
      <c r="AE143" s="1892"/>
      <c r="AF143" s="1892"/>
      <c r="AG143" s="1892"/>
      <c r="AH143" s="1892"/>
      <c r="AI143" s="1892"/>
      <c r="AJ143" s="1892"/>
    </row>
    <row r="144" spans="3:36">
      <c r="C144" s="1894"/>
      <c r="D144" s="1894"/>
      <c r="E144" s="1894"/>
      <c r="F144" s="1894"/>
      <c r="G144" s="1894"/>
      <c r="H144" s="1894"/>
      <c r="I144" s="1894"/>
      <c r="J144" s="1894"/>
      <c r="K144" s="1894"/>
      <c r="L144" s="1894"/>
      <c r="M144" s="1894"/>
      <c r="N144" s="1894"/>
      <c r="O144" s="1894"/>
      <c r="P144" s="1894"/>
      <c r="Q144" s="1894"/>
      <c r="R144" s="1894"/>
      <c r="S144" s="1894"/>
      <c r="T144" s="1894"/>
      <c r="U144" s="1894"/>
      <c r="V144" s="1894"/>
      <c r="W144" s="1894"/>
      <c r="X144" s="1894"/>
      <c r="Y144" s="1894"/>
      <c r="Z144" s="1894"/>
      <c r="AA144" s="1894"/>
      <c r="AB144" s="1894"/>
      <c r="AC144" s="1894"/>
      <c r="AD144" s="1894"/>
      <c r="AE144" s="1892"/>
      <c r="AF144" s="1892"/>
      <c r="AG144" s="1892"/>
      <c r="AH144" s="1892"/>
      <c r="AI144" s="1892"/>
      <c r="AJ144" s="1892"/>
    </row>
    <row r="145" spans="3:36">
      <c r="C145" s="1894"/>
      <c r="D145" s="1894"/>
      <c r="E145" s="1894"/>
      <c r="F145" s="1894"/>
      <c r="G145" s="1894"/>
      <c r="H145" s="1894"/>
      <c r="I145" s="1894"/>
      <c r="J145" s="1894"/>
      <c r="K145" s="1894"/>
      <c r="L145" s="1894"/>
      <c r="M145" s="1894"/>
      <c r="N145" s="1894"/>
      <c r="O145" s="1894"/>
      <c r="P145" s="1894"/>
      <c r="Q145" s="1894"/>
      <c r="R145" s="1894"/>
      <c r="S145" s="1894"/>
      <c r="T145" s="1894"/>
      <c r="U145" s="1894"/>
      <c r="V145" s="1894"/>
      <c r="W145" s="1894"/>
      <c r="X145" s="1894"/>
      <c r="Y145" s="1894"/>
      <c r="Z145" s="1894"/>
      <c r="AA145" s="1894"/>
      <c r="AB145" s="1894"/>
      <c r="AC145" s="1894"/>
      <c r="AD145" s="1894"/>
      <c r="AE145" s="1892"/>
      <c r="AF145" s="1892"/>
      <c r="AG145" s="1892"/>
      <c r="AH145" s="1892"/>
      <c r="AI145" s="1892"/>
      <c r="AJ145" s="1892"/>
    </row>
    <row r="146" spans="3:36">
      <c r="C146" s="1894"/>
      <c r="D146" s="1894"/>
      <c r="E146" s="1894"/>
      <c r="F146" s="1894"/>
      <c r="G146" s="1894"/>
      <c r="H146" s="1894"/>
      <c r="I146" s="1894"/>
      <c r="J146" s="1894"/>
      <c r="K146" s="1894"/>
      <c r="L146" s="1894"/>
      <c r="M146" s="1894"/>
      <c r="N146" s="1894"/>
      <c r="O146" s="1894"/>
      <c r="P146" s="1894"/>
      <c r="Q146" s="1894"/>
      <c r="R146" s="1894"/>
      <c r="S146" s="1894"/>
      <c r="T146" s="1894"/>
      <c r="U146" s="1894"/>
      <c r="V146" s="1894"/>
      <c r="W146" s="1894"/>
      <c r="X146" s="1894"/>
      <c r="Y146" s="1894"/>
      <c r="Z146" s="1894"/>
      <c r="AA146" s="1894"/>
      <c r="AB146" s="1894"/>
      <c r="AC146" s="1894"/>
      <c r="AD146" s="1894"/>
      <c r="AE146" s="1892"/>
      <c r="AF146" s="1892"/>
      <c r="AG146" s="1892"/>
      <c r="AH146" s="1892"/>
      <c r="AI146" s="1892"/>
      <c r="AJ146" s="1892"/>
    </row>
    <row r="147" spans="3:36">
      <c r="C147" s="1894"/>
      <c r="D147" s="1894"/>
      <c r="E147" s="1894"/>
      <c r="F147" s="1894"/>
      <c r="G147" s="1894"/>
      <c r="H147" s="1894"/>
      <c r="I147" s="1894"/>
      <c r="J147" s="1894"/>
      <c r="K147" s="1894"/>
      <c r="L147" s="1894"/>
      <c r="M147" s="1894"/>
      <c r="N147" s="1894"/>
      <c r="O147" s="1894"/>
      <c r="P147" s="1894"/>
      <c r="Q147" s="1894"/>
      <c r="R147" s="1894"/>
      <c r="S147" s="1894"/>
      <c r="T147" s="1894"/>
      <c r="U147" s="1894"/>
      <c r="V147" s="1894"/>
      <c r="W147" s="1894"/>
      <c r="X147" s="1894"/>
      <c r="Y147" s="1894"/>
      <c r="Z147" s="1894"/>
      <c r="AA147" s="1894"/>
      <c r="AB147" s="1894"/>
      <c r="AC147" s="1894"/>
      <c r="AD147" s="1894"/>
      <c r="AE147" s="1892"/>
      <c r="AF147" s="1892"/>
      <c r="AG147" s="1892"/>
      <c r="AH147" s="1892"/>
      <c r="AI147" s="1892"/>
      <c r="AJ147" s="1892"/>
    </row>
    <row r="148" spans="3:36">
      <c r="C148" s="1894"/>
      <c r="D148" s="1894"/>
      <c r="E148" s="1894"/>
      <c r="F148" s="1894"/>
      <c r="G148" s="1894"/>
      <c r="H148" s="1894"/>
      <c r="I148" s="1894"/>
      <c r="J148" s="1894"/>
      <c r="K148" s="1894"/>
      <c r="L148" s="1894"/>
      <c r="M148" s="1894"/>
      <c r="N148" s="1894"/>
      <c r="O148" s="1894"/>
      <c r="P148" s="1894"/>
      <c r="Q148" s="1894"/>
      <c r="R148" s="1894"/>
      <c r="S148" s="1894"/>
      <c r="T148" s="1894"/>
      <c r="U148" s="1894"/>
      <c r="V148" s="1894"/>
      <c r="W148" s="1894"/>
      <c r="X148" s="1894"/>
      <c r="Y148" s="1894"/>
      <c r="Z148" s="1894"/>
      <c r="AA148" s="1894"/>
      <c r="AB148" s="1894"/>
      <c r="AC148" s="1894"/>
      <c r="AD148" s="1894"/>
      <c r="AE148" s="1892"/>
      <c r="AF148" s="1892"/>
      <c r="AG148" s="1892"/>
      <c r="AH148" s="1892"/>
      <c r="AI148" s="1892"/>
      <c r="AJ148" s="1892"/>
    </row>
    <row r="149" spans="3:36">
      <c r="C149" s="1894"/>
      <c r="D149" s="1894"/>
      <c r="E149" s="1894"/>
      <c r="F149" s="1894"/>
      <c r="G149" s="1894"/>
      <c r="H149" s="1894"/>
      <c r="I149" s="1894"/>
      <c r="J149" s="1894"/>
      <c r="K149" s="1894"/>
      <c r="L149" s="1894"/>
      <c r="M149" s="1894"/>
      <c r="N149" s="1894"/>
      <c r="O149" s="1894"/>
      <c r="P149" s="1894"/>
      <c r="Q149" s="1894"/>
      <c r="R149" s="1894"/>
      <c r="S149" s="1894"/>
      <c r="T149" s="1894"/>
      <c r="U149" s="1894"/>
      <c r="V149" s="1894"/>
      <c r="W149" s="1894"/>
      <c r="X149" s="1894"/>
      <c r="Y149" s="1894"/>
      <c r="Z149" s="1894"/>
      <c r="AA149" s="1894"/>
      <c r="AB149" s="1894"/>
      <c r="AC149" s="1894"/>
      <c r="AD149" s="1894"/>
      <c r="AE149" s="1892"/>
      <c r="AF149" s="1892"/>
      <c r="AG149" s="1892"/>
      <c r="AH149" s="1892"/>
      <c r="AI149" s="1892"/>
      <c r="AJ149" s="1892"/>
    </row>
    <row r="150" spans="3:36">
      <c r="C150" s="1894"/>
      <c r="D150" s="1894"/>
      <c r="E150" s="1894"/>
      <c r="F150" s="1894"/>
      <c r="G150" s="1894"/>
      <c r="H150" s="1894"/>
      <c r="I150" s="1894"/>
      <c r="J150" s="1894"/>
      <c r="K150" s="1894"/>
      <c r="L150" s="1894"/>
      <c r="M150" s="1894"/>
      <c r="N150" s="1894"/>
      <c r="O150" s="1894"/>
      <c r="P150" s="1894"/>
      <c r="Q150" s="1894"/>
      <c r="R150" s="1894"/>
      <c r="S150" s="1894"/>
      <c r="T150" s="1894"/>
      <c r="U150" s="1894"/>
      <c r="V150" s="1894"/>
      <c r="W150" s="1894"/>
      <c r="X150" s="1894"/>
      <c r="Y150" s="1894"/>
      <c r="Z150" s="1894"/>
      <c r="AA150" s="1894"/>
      <c r="AB150" s="1894"/>
      <c r="AC150" s="1894"/>
      <c r="AD150" s="1894"/>
      <c r="AE150" s="1892"/>
      <c r="AF150" s="1892"/>
      <c r="AG150" s="1892"/>
      <c r="AH150" s="1892"/>
      <c r="AI150" s="1892"/>
      <c r="AJ150" s="1892"/>
    </row>
    <row r="151" spans="3:36">
      <c r="C151" s="1894"/>
      <c r="D151" s="1894"/>
      <c r="E151" s="1894"/>
      <c r="F151" s="1894"/>
      <c r="G151" s="1894"/>
      <c r="H151" s="1894"/>
      <c r="I151" s="1894"/>
      <c r="J151" s="1894"/>
      <c r="K151" s="1894"/>
      <c r="L151" s="1894"/>
      <c r="M151" s="1894"/>
      <c r="N151" s="1894"/>
      <c r="O151" s="1894"/>
      <c r="P151" s="1894"/>
      <c r="Q151" s="1894"/>
      <c r="R151" s="1894"/>
      <c r="S151" s="1894"/>
      <c r="T151" s="1894"/>
      <c r="U151" s="1894"/>
      <c r="V151" s="1894"/>
      <c r="W151" s="1894"/>
      <c r="X151" s="1894"/>
      <c r="Y151" s="1894"/>
      <c r="Z151" s="1894"/>
      <c r="AA151" s="1894"/>
      <c r="AB151" s="1894"/>
      <c r="AC151" s="1894"/>
      <c r="AD151" s="1894"/>
      <c r="AE151" s="1892"/>
      <c r="AF151" s="1892"/>
      <c r="AG151" s="1892"/>
      <c r="AH151" s="1892"/>
      <c r="AI151" s="1892"/>
      <c r="AJ151" s="1892"/>
    </row>
    <row r="152" spans="3:36">
      <c r="C152" s="1894"/>
      <c r="D152" s="1894"/>
      <c r="E152" s="1894"/>
      <c r="F152" s="1894"/>
      <c r="G152" s="1894"/>
      <c r="H152" s="1894"/>
      <c r="I152" s="1894"/>
      <c r="J152" s="1894"/>
      <c r="K152" s="1894"/>
      <c r="L152" s="1894"/>
      <c r="M152" s="1894"/>
      <c r="N152" s="1894"/>
      <c r="O152" s="1894"/>
      <c r="P152" s="1894"/>
      <c r="Q152" s="1894"/>
      <c r="R152" s="1894"/>
      <c r="S152" s="1894"/>
      <c r="T152" s="1894"/>
      <c r="U152" s="1894"/>
      <c r="V152" s="1894"/>
      <c r="W152" s="1894"/>
      <c r="X152" s="1894"/>
      <c r="Y152" s="1894"/>
      <c r="Z152" s="1894"/>
      <c r="AA152" s="1894"/>
      <c r="AB152" s="1894"/>
      <c r="AC152" s="1894"/>
      <c r="AD152" s="1894"/>
      <c r="AE152" s="1892"/>
      <c r="AF152" s="1892"/>
      <c r="AG152" s="1892"/>
      <c r="AH152" s="1892"/>
      <c r="AI152" s="1892"/>
      <c r="AJ152" s="1892"/>
    </row>
    <row r="153" spans="3:36">
      <c r="C153" s="1894"/>
      <c r="D153" s="1894"/>
      <c r="E153" s="1894"/>
      <c r="F153" s="1894"/>
      <c r="G153" s="1894"/>
      <c r="H153" s="1894"/>
      <c r="I153" s="1894"/>
      <c r="J153" s="1894"/>
      <c r="K153" s="1894"/>
      <c r="L153" s="1894"/>
      <c r="M153" s="1894"/>
      <c r="N153" s="1894"/>
      <c r="O153" s="1894"/>
      <c r="P153" s="1894"/>
      <c r="Q153" s="1894"/>
      <c r="R153" s="1894"/>
      <c r="S153" s="1894"/>
      <c r="T153" s="1894"/>
      <c r="U153" s="1894"/>
      <c r="V153" s="1894"/>
      <c r="W153" s="1894"/>
      <c r="X153" s="1894"/>
      <c r="Y153" s="1894"/>
      <c r="Z153" s="1894"/>
      <c r="AA153" s="1894"/>
      <c r="AB153" s="1894"/>
      <c r="AC153" s="1894"/>
      <c r="AD153" s="1894"/>
      <c r="AE153" s="1892"/>
      <c r="AF153" s="1892"/>
      <c r="AG153" s="1892"/>
      <c r="AH153" s="1892"/>
      <c r="AI153" s="1892"/>
      <c r="AJ153" s="1892"/>
    </row>
    <row r="154" spans="3:36">
      <c r="C154" s="1894"/>
      <c r="D154" s="1894"/>
      <c r="E154" s="1894"/>
      <c r="F154" s="1894"/>
      <c r="G154" s="1894"/>
      <c r="H154" s="1894"/>
      <c r="I154" s="1894"/>
      <c r="J154" s="1894"/>
      <c r="K154" s="1894"/>
      <c r="L154" s="1894"/>
      <c r="M154" s="1894"/>
      <c r="N154" s="1894"/>
      <c r="O154" s="1894"/>
      <c r="P154" s="1894"/>
      <c r="Q154" s="1894"/>
      <c r="R154" s="1894"/>
      <c r="S154" s="1894"/>
      <c r="T154" s="1894"/>
      <c r="U154" s="1894"/>
      <c r="V154" s="1894"/>
      <c r="W154" s="1894"/>
      <c r="X154" s="1894"/>
      <c r="Y154" s="1894"/>
      <c r="Z154" s="1894"/>
      <c r="AA154" s="1894"/>
      <c r="AB154" s="1894"/>
      <c r="AC154" s="1894"/>
      <c r="AD154" s="1894"/>
      <c r="AE154" s="1892"/>
      <c r="AF154" s="1892"/>
      <c r="AG154" s="1892"/>
      <c r="AH154" s="1892"/>
      <c r="AI154" s="1892"/>
      <c r="AJ154" s="1892"/>
    </row>
    <row r="155" spans="3:36">
      <c r="C155" s="1894"/>
      <c r="D155" s="1894"/>
      <c r="E155" s="1894"/>
      <c r="F155" s="1894"/>
      <c r="G155" s="1894"/>
      <c r="H155" s="1894"/>
      <c r="I155" s="1894"/>
      <c r="J155" s="1894"/>
      <c r="K155" s="1894"/>
      <c r="L155" s="1894"/>
      <c r="M155" s="1894"/>
      <c r="N155" s="1894"/>
      <c r="O155" s="1894"/>
      <c r="P155" s="1894"/>
      <c r="Q155" s="1894"/>
      <c r="R155" s="1894"/>
      <c r="S155" s="1894"/>
      <c r="T155" s="1894"/>
      <c r="U155" s="1894"/>
      <c r="V155" s="1894"/>
      <c r="W155" s="1894"/>
      <c r="X155" s="1894"/>
      <c r="Y155" s="1894"/>
      <c r="Z155" s="1894"/>
      <c r="AA155" s="1894"/>
      <c r="AB155" s="1894"/>
      <c r="AC155" s="1894"/>
      <c r="AD155" s="1894"/>
      <c r="AE155" s="1892"/>
      <c r="AF155" s="1892"/>
      <c r="AG155" s="1892"/>
      <c r="AH155" s="1892"/>
      <c r="AI155" s="1892"/>
      <c r="AJ155" s="1892"/>
    </row>
    <row r="156" spans="3:36">
      <c r="C156" s="1894"/>
      <c r="D156" s="1894"/>
      <c r="E156" s="1894"/>
      <c r="F156" s="1894"/>
      <c r="G156" s="1894"/>
      <c r="H156" s="1894"/>
      <c r="I156" s="1894"/>
      <c r="J156" s="1894"/>
      <c r="K156" s="1894"/>
      <c r="L156" s="1894"/>
      <c r="M156" s="1894"/>
      <c r="N156" s="1894"/>
      <c r="O156" s="1894"/>
      <c r="P156" s="1894"/>
      <c r="Q156" s="1894"/>
      <c r="R156" s="1894"/>
      <c r="S156" s="1894"/>
      <c r="T156" s="1894"/>
      <c r="U156" s="1894"/>
      <c r="V156" s="1894"/>
      <c r="W156" s="1894"/>
      <c r="X156" s="1894"/>
      <c r="Y156" s="1894"/>
      <c r="Z156" s="1894"/>
      <c r="AA156" s="1894"/>
      <c r="AB156" s="1894"/>
      <c r="AC156" s="1894"/>
      <c r="AD156" s="1894"/>
      <c r="AE156" s="1892"/>
      <c r="AF156" s="1892"/>
      <c r="AG156" s="1892"/>
      <c r="AH156" s="1892"/>
      <c r="AI156" s="1892"/>
      <c r="AJ156" s="1892"/>
    </row>
    <row r="157" spans="3:36">
      <c r="C157" s="1894"/>
      <c r="D157" s="1894"/>
      <c r="E157" s="1894"/>
      <c r="F157" s="1894"/>
      <c r="G157" s="1894"/>
      <c r="H157" s="1894"/>
      <c r="I157" s="1894"/>
      <c r="J157" s="1894"/>
      <c r="K157" s="1894"/>
      <c r="L157" s="1894"/>
      <c r="M157" s="1894"/>
      <c r="N157" s="1894"/>
      <c r="O157" s="1894"/>
      <c r="P157" s="1894"/>
      <c r="Q157" s="1894"/>
      <c r="R157" s="1894"/>
      <c r="S157" s="1894"/>
      <c r="T157" s="1894"/>
      <c r="U157" s="1894"/>
      <c r="V157" s="1894"/>
      <c r="W157" s="1894"/>
      <c r="X157" s="1894"/>
      <c r="Y157" s="1894"/>
      <c r="Z157" s="1894"/>
      <c r="AA157" s="1894"/>
      <c r="AB157" s="1894"/>
      <c r="AC157" s="1894"/>
      <c r="AD157" s="1894"/>
      <c r="AE157" s="1892"/>
      <c r="AF157" s="1892"/>
      <c r="AG157" s="1892"/>
      <c r="AH157" s="1892"/>
      <c r="AI157" s="1892"/>
      <c r="AJ157" s="1892"/>
    </row>
    <row r="158" spans="3:36">
      <c r="C158" s="1894"/>
      <c r="D158" s="1894"/>
      <c r="E158" s="1894"/>
      <c r="F158" s="1894"/>
      <c r="G158" s="1894"/>
      <c r="H158" s="1894"/>
      <c r="I158" s="1894"/>
      <c r="J158" s="1894"/>
      <c r="K158" s="1894"/>
      <c r="L158" s="1894"/>
      <c r="M158" s="1894"/>
      <c r="N158" s="1894"/>
      <c r="O158" s="1894"/>
      <c r="P158" s="1894"/>
      <c r="Q158" s="1894"/>
      <c r="R158" s="1894"/>
      <c r="S158" s="1894"/>
      <c r="T158" s="1894"/>
      <c r="U158" s="1894"/>
      <c r="V158" s="1894"/>
      <c r="W158" s="1894"/>
      <c r="X158" s="1894"/>
      <c r="Y158" s="1894"/>
      <c r="Z158" s="1894"/>
      <c r="AA158" s="1894"/>
      <c r="AB158" s="1894"/>
      <c r="AC158" s="1894"/>
      <c r="AD158" s="1894"/>
      <c r="AE158" s="1892"/>
      <c r="AF158" s="1892"/>
      <c r="AG158" s="1892"/>
      <c r="AH158" s="1892"/>
      <c r="AI158" s="1892"/>
      <c r="AJ158" s="1892"/>
    </row>
    <row r="159" spans="3:36">
      <c r="C159" s="1894"/>
      <c r="D159" s="1894"/>
      <c r="E159" s="1894"/>
      <c r="F159" s="1894"/>
      <c r="G159" s="1894"/>
      <c r="H159" s="1894"/>
      <c r="I159" s="1894"/>
      <c r="J159" s="1894"/>
      <c r="K159" s="1894"/>
      <c r="L159" s="1894"/>
      <c r="M159" s="1894"/>
      <c r="N159" s="1894"/>
      <c r="O159" s="1894"/>
      <c r="P159" s="1894"/>
      <c r="Q159" s="1894"/>
      <c r="R159" s="1894"/>
      <c r="S159" s="1894"/>
      <c r="T159" s="1894"/>
      <c r="U159" s="1894"/>
      <c r="V159" s="1894"/>
      <c r="W159" s="1894"/>
      <c r="X159" s="1894"/>
      <c r="Y159" s="1894"/>
      <c r="Z159" s="1894"/>
      <c r="AA159" s="1894"/>
      <c r="AB159" s="1894"/>
      <c r="AC159" s="1894"/>
      <c r="AD159" s="1894"/>
      <c r="AE159" s="1892"/>
      <c r="AF159" s="1892"/>
      <c r="AG159" s="1892"/>
      <c r="AH159" s="1892"/>
      <c r="AI159" s="1892"/>
      <c r="AJ159" s="1892"/>
    </row>
    <row r="160" spans="3:36">
      <c r="C160" s="1894"/>
      <c r="D160" s="1894"/>
      <c r="E160" s="1894"/>
      <c r="F160" s="1894"/>
      <c r="G160" s="1894"/>
      <c r="H160" s="1894"/>
      <c r="I160" s="1894"/>
      <c r="J160" s="1894"/>
      <c r="K160" s="1894"/>
      <c r="L160" s="1894"/>
      <c r="M160" s="1894"/>
      <c r="N160" s="1894"/>
      <c r="O160" s="1894"/>
      <c r="P160" s="1894"/>
      <c r="Q160" s="1894"/>
      <c r="R160" s="1894"/>
      <c r="S160" s="1894"/>
      <c r="T160" s="1894"/>
      <c r="U160" s="1894"/>
      <c r="V160" s="1894"/>
      <c r="W160" s="1894"/>
      <c r="X160" s="1894"/>
      <c r="Y160" s="1894"/>
      <c r="Z160" s="1894"/>
      <c r="AA160" s="1894"/>
      <c r="AB160" s="1894"/>
      <c r="AC160" s="1894"/>
      <c r="AD160" s="1894"/>
      <c r="AE160" s="1892"/>
      <c r="AF160" s="1892"/>
      <c r="AG160" s="1892"/>
      <c r="AH160" s="1892"/>
      <c r="AI160" s="1892"/>
      <c r="AJ160" s="1892"/>
    </row>
    <row r="161" spans="3:36">
      <c r="C161" s="1894"/>
      <c r="D161" s="1894"/>
      <c r="E161" s="1894"/>
      <c r="F161" s="1894"/>
      <c r="G161" s="1894"/>
      <c r="H161" s="1894"/>
      <c r="I161" s="1894"/>
      <c r="J161" s="1894"/>
      <c r="K161" s="1894"/>
      <c r="L161" s="1894"/>
      <c r="M161" s="1894"/>
      <c r="N161" s="1894"/>
      <c r="O161" s="1894"/>
      <c r="P161" s="1894"/>
      <c r="Q161" s="1894"/>
      <c r="R161" s="1894"/>
      <c r="S161" s="1894"/>
      <c r="T161" s="1894"/>
      <c r="U161" s="1894"/>
      <c r="V161" s="1894"/>
      <c r="W161" s="1894"/>
      <c r="X161" s="1894"/>
      <c r="Y161" s="1894"/>
      <c r="Z161" s="1894"/>
      <c r="AA161" s="1894"/>
      <c r="AB161" s="1894"/>
      <c r="AC161" s="1894"/>
      <c r="AD161" s="1894"/>
      <c r="AE161" s="1892"/>
      <c r="AF161" s="1892"/>
      <c r="AG161" s="1892"/>
      <c r="AH161" s="1892"/>
      <c r="AI161" s="1892"/>
      <c r="AJ161" s="1892"/>
    </row>
    <row r="162" spans="3:36">
      <c r="C162" s="1894"/>
      <c r="D162" s="1894"/>
      <c r="E162" s="1894"/>
      <c r="F162" s="1894"/>
      <c r="G162" s="1894"/>
      <c r="H162" s="1894"/>
      <c r="I162" s="1894"/>
      <c r="J162" s="1894"/>
      <c r="K162" s="1894"/>
      <c r="L162" s="1894"/>
      <c r="M162" s="1894"/>
      <c r="N162" s="1894"/>
      <c r="O162" s="1894"/>
      <c r="P162" s="1894"/>
      <c r="Q162" s="1894"/>
      <c r="R162" s="1894"/>
      <c r="S162" s="1894"/>
      <c r="T162" s="1894"/>
      <c r="U162" s="1894"/>
      <c r="V162" s="1894"/>
      <c r="W162" s="1894"/>
      <c r="X162" s="1894"/>
      <c r="Y162" s="1894"/>
      <c r="Z162" s="1894"/>
      <c r="AA162" s="1894"/>
      <c r="AB162" s="1894"/>
      <c r="AC162" s="1894"/>
      <c r="AD162" s="1894"/>
      <c r="AE162" s="1892"/>
      <c r="AF162" s="1892"/>
      <c r="AG162" s="1892"/>
      <c r="AH162" s="1892"/>
      <c r="AI162" s="1892"/>
      <c r="AJ162" s="1892"/>
    </row>
    <row r="163" spans="3:36">
      <c r="C163" s="1894"/>
      <c r="D163" s="1894"/>
      <c r="E163" s="1894"/>
      <c r="F163" s="1894"/>
      <c r="G163" s="1894"/>
      <c r="H163" s="1894"/>
      <c r="I163" s="1894"/>
      <c r="J163" s="1894"/>
      <c r="K163" s="1894"/>
      <c r="L163" s="1894"/>
      <c r="M163" s="1894"/>
      <c r="N163" s="1894"/>
      <c r="O163" s="1894"/>
      <c r="P163" s="1894"/>
      <c r="Q163" s="1894"/>
      <c r="R163" s="1894"/>
      <c r="S163" s="1894"/>
      <c r="T163" s="1894"/>
      <c r="U163" s="1894"/>
      <c r="V163" s="1894"/>
      <c r="W163" s="1894"/>
      <c r="X163" s="1894"/>
      <c r="Y163" s="1894"/>
      <c r="Z163" s="1894"/>
      <c r="AA163" s="1894"/>
      <c r="AB163" s="1894"/>
      <c r="AC163" s="1894"/>
      <c r="AD163" s="1894"/>
      <c r="AE163" s="1892"/>
      <c r="AF163" s="1892"/>
      <c r="AG163" s="1892"/>
      <c r="AH163" s="1892"/>
      <c r="AI163" s="1892"/>
      <c r="AJ163" s="1892"/>
    </row>
    <row r="164" spans="3:36">
      <c r="C164" s="1894"/>
      <c r="D164" s="1894"/>
      <c r="E164" s="1894"/>
      <c r="F164" s="1894"/>
      <c r="G164" s="1894"/>
      <c r="H164" s="1894"/>
      <c r="I164" s="1894"/>
      <c r="J164" s="1894"/>
      <c r="K164" s="1894"/>
      <c r="L164" s="1894"/>
      <c r="M164" s="1894"/>
      <c r="N164" s="1894"/>
      <c r="O164" s="1894"/>
      <c r="P164" s="1894"/>
      <c r="Q164" s="1894"/>
      <c r="R164" s="1894"/>
      <c r="S164" s="1894"/>
      <c r="T164" s="1894"/>
      <c r="U164" s="1894"/>
      <c r="V164" s="1894"/>
      <c r="W164" s="1894"/>
      <c r="X164" s="1894"/>
      <c r="Y164" s="1894"/>
      <c r="Z164" s="1894"/>
      <c r="AA164" s="1894"/>
      <c r="AB164" s="1894"/>
      <c r="AC164" s="1894"/>
      <c r="AD164" s="1894"/>
      <c r="AE164" s="1892"/>
      <c r="AF164" s="1892"/>
      <c r="AG164" s="1892"/>
      <c r="AH164" s="1892"/>
      <c r="AI164" s="1892"/>
      <c r="AJ164" s="1892"/>
    </row>
    <row r="165" spans="3:36">
      <c r="C165" s="1894"/>
      <c r="D165" s="1894"/>
      <c r="E165" s="1894"/>
      <c r="F165" s="1894"/>
      <c r="G165" s="1894"/>
      <c r="H165" s="1894"/>
      <c r="I165" s="1894"/>
      <c r="J165" s="1894"/>
      <c r="K165" s="1894"/>
      <c r="L165" s="1894"/>
      <c r="M165" s="1894"/>
      <c r="N165" s="1894"/>
      <c r="O165" s="1894"/>
      <c r="P165" s="1894"/>
      <c r="Q165" s="1894"/>
      <c r="R165" s="1894"/>
      <c r="S165" s="1894"/>
      <c r="T165" s="1894"/>
      <c r="U165" s="1894"/>
      <c r="V165" s="1894"/>
      <c r="W165" s="1894"/>
      <c r="X165" s="1894"/>
      <c r="Y165" s="1894"/>
      <c r="Z165" s="1894"/>
      <c r="AA165" s="1894"/>
      <c r="AB165" s="1894"/>
      <c r="AC165" s="1894"/>
      <c r="AD165" s="1894"/>
      <c r="AE165" s="1892"/>
      <c r="AF165" s="1892"/>
      <c r="AG165" s="1892"/>
      <c r="AH165" s="1892"/>
      <c r="AI165" s="1892"/>
      <c r="AJ165" s="1892"/>
    </row>
    <row r="166" spans="3:36">
      <c r="C166" s="1894"/>
      <c r="D166" s="1894"/>
      <c r="E166" s="1894"/>
      <c r="F166" s="1894"/>
      <c r="G166" s="1894"/>
      <c r="H166" s="1894"/>
      <c r="I166" s="1894"/>
      <c r="J166" s="1894"/>
      <c r="K166" s="1894"/>
      <c r="L166" s="1894"/>
      <c r="M166" s="1894"/>
      <c r="N166" s="1894"/>
      <c r="O166" s="1894"/>
      <c r="P166" s="1894"/>
      <c r="Q166" s="1894"/>
      <c r="R166" s="1894"/>
      <c r="S166" s="1894"/>
      <c r="T166" s="1894"/>
      <c r="U166" s="1894"/>
      <c r="V166" s="1894"/>
      <c r="W166" s="1894"/>
      <c r="X166" s="1894"/>
      <c r="Y166" s="1894"/>
      <c r="Z166" s="1894"/>
      <c r="AA166" s="1894"/>
      <c r="AB166" s="1894"/>
      <c r="AC166" s="1894"/>
      <c r="AD166" s="1894"/>
      <c r="AE166" s="1892"/>
      <c r="AF166" s="1892"/>
      <c r="AG166" s="1892"/>
      <c r="AH166" s="1892"/>
      <c r="AI166" s="1892"/>
      <c r="AJ166" s="1892"/>
    </row>
    <row r="167" spans="3:36">
      <c r="C167" s="1894"/>
      <c r="D167" s="1894"/>
      <c r="E167" s="1894"/>
      <c r="F167" s="1894"/>
      <c r="G167" s="1894"/>
      <c r="H167" s="1894"/>
      <c r="I167" s="1894"/>
      <c r="J167" s="1894"/>
      <c r="K167" s="1894"/>
      <c r="L167" s="1894"/>
      <c r="M167" s="1894"/>
      <c r="N167" s="1894"/>
      <c r="O167" s="1894"/>
      <c r="P167" s="1894"/>
      <c r="Q167" s="1894"/>
      <c r="R167" s="1894"/>
      <c r="S167" s="1894"/>
      <c r="T167" s="1894"/>
      <c r="U167" s="1894"/>
      <c r="V167" s="1894"/>
      <c r="W167" s="1894"/>
      <c r="X167" s="1894"/>
      <c r="Y167" s="1894"/>
      <c r="Z167" s="1894"/>
      <c r="AA167" s="1894"/>
      <c r="AB167" s="1894"/>
      <c r="AC167" s="1894"/>
      <c r="AD167" s="1894"/>
      <c r="AE167" s="1892"/>
      <c r="AF167" s="1892"/>
      <c r="AG167" s="1892"/>
      <c r="AH167" s="1892"/>
      <c r="AI167" s="1892"/>
      <c r="AJ167" s="1892"/>
    </row>
    <row r="168" spans="3:36">
      <c r="C168" s="1894"/>
      <c r="D168" s="1894"/>
      <c r="E168" s="1894"/>
      <c r="F168" s="1894"/>
      <c r="G168" s="1894"/>
      <c r="H168" s="1894"/>
      <c r="I168" s="1894"/>
      <c r="J168" s="1894"/>
      <c r="K168" s="1894"/>
      <c r="L168" s="1894"/>
      <c r="M168" s="1894"/>
      <c r="N168" s="1894"/>
      <c r="O168" s="1894"/>
      <c r="P168" s="1894"/>
      <c r="Q168" s="1894"/>
      <c r="R168" s="1894"/>
      <c r="S168" s="1894"/>
      <c r="T168" s="1894"/>
      <c r="U168" s="1894"/>
      <c r="V168" s="1894"/>
      <c r="W168" s="1894"/>
      <c r="X168" s="1894"/>
      <c r="Y168" s="1894"/>
      <c r="Z168" s="1894"/>
      <c r="AA168" s="1894"/>
      <c r="AB168" s="1894"/>
      <c r="AC168" s="1894"/>
      <c r="AD168" s="1894"/>
      <c r="AE168" s="1892"/>
      <c r="AF168" s="1892"/>
      <c r="AG168" s="1892"/>
      <c r="AH168" s="1892"/>
      <c r="AI168" s="1892"/>
      <c r="AJ168" s="1892"/>
    </row>
    <row r="169" spans="3:36">
      <c r="C169" s="1894"/>
      <c r="D169" s="1894"/>
      <c r="E169" s="1894"/>
      <c r="F169" s="1894"/>
      <c r="G169" s="1894"/>
      <c r="H169" s="1894"/>
      <c r="I169" s="1894"/>
      <c r="J169" s="1894"/>
      <c r="K169" s="1894"/>
      <c r="L169" s="1894"/>
      <c r="M169" s="1894"/>
      <c r="N169" s="1894"/>
      <c r="O169" s="1894"/>
      <c r="P169" s="1894"/>
      <c r="Q169" s="1894"/>
      <c r="R169" s="1894"/>
      <c r="S169" s="1894"/>
      <c r="T169" s="1894"/>
      <c r="U169" s="1894"/>
      <c r="V169" s="1894"/>
      <c r="W169" s="1894"/>
      <c r="X169" s="1894"/>
      <c r="Y169" s="1894"/>
      <c r="Z169" s="1894"/>
      <c r="AA169" s="1894"/>
      <c r="AB169" s="1894"/>
      <c r="AC169" s="1894"/>
      <c r="AD169" s="1894"/>
      <c r="AE169" s="1892"/>
      <c r="AF169" s="1892"/>
      <c r="AG169" s="1892"/>
      <c r="AH169" s="1892"/>
      <c r="AI169" s="1892"/>
      <c r="AJ169" s="1892"/>
    </row>
    <row r="170" spans="3:36">
      <c r="C170" s="1894"/>
      <c r="D170" s="1894"/>
      <c r="E170" s="1894"/>
      <c r="F170" s="1894"/>
      <c r="G170" s="1894"/>
      <c r="H170" s="1894"/>
      <c r="I170" s="1894"/>
      <c r="J170" s="1894"/>
      <c r="K170" s="1894"/>
      <c r="L170" s="1894"/>
      <c r="M170" s="1894"/>
      <c r="N170" s="1894"/>
      <c r="O170" s="1894"/>
      <c r="P170" s="1894"/>
      <c r="Q170" s="1894"/>
      <c r="R170" s="1894"/>
      <c r="S170" s="1894"/>
      <c r="T170" s="1894"/>
      <c r="U170" s="1894"/>
      <c r="V170" s="1894"/>
      <c r="W170" s="1894"/>
      <c r="X170" s="1894"/>
      <c r="Y170" s="1894"/>
      <c r="Z170" s="1894"/>
      <c r="AA170" s="1894"/>
      <c r="AB170" s="1894"/>
      <c r="AC170" s="1894"/>
      <c r="AD170" s="1894"/>
      <c r="AE170" s="1892"/>
      <c r="AF170" s="1892"/>
      <c r="AG170" s="1892"/>
      <c r="AH170" s="1892"/>
      <c r="AI170" s="1892"/>
      <c r="AJ170" s="1892"/>
    </row>
    <row r="171" spans="3:36">
      <c r="C171" s="1894"/>
      <c r="D171" s="1894"/>
      <c r="E171" s="1894"/>
      <c r="F171" s="1894"/>
      <c r="G171" s="1894"/>
      <c r="H171" s="1894"/>
      <c r="I171" s="1894"/>
      <c r="J171" s="1894"/>
      <c r="K171" s="1894"/>
      <c r="L171" s="1894"/>
      <c r="M171" s="1894"/>
      <c r="N171" s="1894"/>
      <c r="O171" s="1894"/>
      <c r="P171" s="1894"/>
      <c r="Q171" s="1894"/>
      <c r="R171" s="1894"/>
      <c r="S171" s="1894"/>
      <c r="T171" s="1894"/>
      <c r="U171" s="1894"/>
      <c r="V171" s="1894"/>
      <c r="W171" s="1894"/>
      <c r="X171" s="1894"/>
      <c r="Y171" s="1894"/>
      <c r="Z171" s="1894"/>
      <c r="AA171" s="1894"/>
      <c r="AB171" s="1894"/>
      <c r="AC171" s="1894"/>
      <c r="AD171" s="1894"/>
      <c r="AE171" s="1892"/>
      <c r="AF171" s="1892"/>
      <c r="AG171" s="1892"/>
      <c r="AH171" s="1892"/>
      <c r="AI171" s="1892"/>
      <c r="AJ171" s="1892"/>
    </row>
    <row r="172" spans="3:36">
      <c r="C172" s="1894"/>
      <c r="D172" s="1894"/>
      <c r="E172" s="1894"/>
      <c r="F172" s="1894"/>
      <c r="G172" s="1894"/>
      <c r="H172" s="1894"/>
      <c r="I172" s="1894"/>
      <c r="J172" s="1894"/>
      <c r="K172" s="1894"/>
      <c r="L172" s="1894"/>
      <c r="M172" s="1894"/>
      <c r="N172" s="1894"/>
      <c r="O172" s="1894"/>
      <c r="P172" s="1894"/>
      <c r="Q172" s="1894"/>
      <c r="R172" s="1894"/>
      <c r="S172" s="1894"/>
      <c r="T172" s="1894"/>
      <c r="U172" s="1894"/>
      <c r="V172" s="1894"/>
      <c r="W172" s="1894"/>
      <c r="X172" s="1894"/>
      <c r="Y172" s="1894"/>
      <c r="Z172" s="1894"/>
      <c r="AA172" s="1894"/>
      <c r="AB172" s="1894"/>
      <c r="AC172" s="1894"/>
      <c r="AD172" s="1894"/>
      <c r="AE172" s="1892"/>
      <c r="AF172" s="1892"/>
      <c r="AG172" s="1892"/>
      <c r="AH172" s="1892"/>
      <c r="AI172" s="1892"/>
      <c r="AJ172" s="1892"/>
    </row>
    <row r="173" spans="3:36">
      <c r="C173" s="1894"/>
      <c r="D173" s="1894"/>
      <c r="E173" s="1894"/>
      <c r="F173" s="1894"/>
      <c r="G173" s="1894"/>
      <c r="H173" s="1894"/>
      <c r="I173" s="1894"/>
      <c r="J173" s="1894"/>
      <c r="K173" s="1894"/>
      <c r="L173" s="1894"/>
      <c r="M173" s="1894"/>
      <c r="N173" s="1894"/>
      <c r="O173" s="1894"/>
      <c r="P173" s="1894"/>
      <c r="Q173" s="1894"/>
      <c r="R173" s="1894"/>
      <c r="S173" s="1894"/>
      <c r="T173" s="1894"/>
      <c r="U173" s="1894"/>
      <c r="V173" s="1894"/>
      <c r="W173" s="1894"/>
      <c r="X173" s="1894"/>
      <c r="Y173" s="1894"/>
      <c r="Z173" s="1894"/>
      <c r="AA173" s="1894"/>
      <c r="AB173" s="1894"/>
      <c r="AC173" s="1894"/>
      <c r="AD173" s="1894"/>
      <c r="AE173" s="1892"/>
      <c r="AF173" s="1892"/>
      <c r="AG173" s="1892"/>
      <c r="AH173" s="1892"/>
      <c r="AI173" s="1892"/>
      <c r="AJ173" s="1892"/>
    </row>
    <row r="174" spans="3:36">
      <c r="C174" s="1894"/>
      <c r="D174" s="1894"/>
      <c r="E174" s="1894"/>
      <c r="F174" s="1894"/>
      <c r="G174" s="1894"/>
      <c r="H174" s="1894"/>
      <c r="I174" s="1894"/>
      <c r="J174" s="1894"/>
      <c r="K174" s="1894"/>
      <c r="L174" s="1894"/>
      <c r="M174" s="1894"/>
      <c r="N174" s="1894"/>
      <c r="O174" s="1894"/>
      <c r="P174" s="1894"/>
      <c r="Q174" s="1894"/>
      <c r="R174" s="1894"/>
      <c r="S174" s="1894"/>
      <c r="T174" s="1894"/>
      <c r="U174" s="1894"/>
      <c r="V174" s="1894"/>
      <c r="W174" s="1894"/>
      <c r="X174" s="1894"/>
      <c r="Y174" s="1894"/>
      <c r="Z174" s="1894"/>
      <c r="AA174" s="1894"/>
      <c r="AB174" s="1894"/>
      <c r="AC174" s="1894"/>
      <c r="AD174" s="1894"/>
      <c r="AE174" s="1892"/>
      <c r="AF174" s="1892"/>
      <c r="AG174" s="1892"/>
      <c r="AH174" s="1892"/>
      <c r="AI174" s="1892"/>
      <c r="AJ174" s="1892"/>
    </row>
    <row r="175" spans="3:36">
      <c r="C175" s="1894"/>
      <c r="D175" s="1894"/>
      <c r="E175" s="1894"/>
      <c r="F175" s="1894"/>
      <c r="G175" s="1894"/>
      <c r="H175" s="1894"/>
      <c r="I175" s="1894"/>
      <c r="J175" s="1894"/>
      <c r="K175" s="1894"/>
      <c r="L175" s="1894"/>
      <c r="M175" s="1894"/>
      <c r="N175" s="1894"/>
      <c r="O175" s="1894"/>
      <c r="P175" s="1894"/>
      <c r="Q175" s="1894"/>
      <c r="R175" s="1894"/>
      <c r="S175" s="1894"/>
      <c r="T175" s="1894"/>
      <c r="U175" s="1894"/>
      <c r="V175" s="1894"/>
      <c r="W175" s="1894"/>
      <c r="X175" s="1894"/>
      <c r="Y175" s="1894"/>
      <c r="Z175" s="1894"/>
      <c r="AA175" s="1894"/>
      <c r="AB175" s="1894"/>
      <c r="AC175" s="1894"/>
      <c r="AD175" s="1894"/>
      <c r="AE175" s="1892"/>
      <c r="AF175" s="1892"/>
      <c r="AG175" s="1892"/>
      <c r="AH175" s="1892"/>
      <c r="AI175" s="1892"/>
      <c r="AJ175" s="1892"/>
    </row>
    <row r="176" spans="3:36">
      <c r="C176" s="1894"/>
      <c r="D176" s="1894"/>
      <c r="E176" s="1894"/>
      <c r="F176" s="1894"/>
      <c r="G176" s="1894"/>
      <c r="H176" s="1894"/>
      <c r="I176" s="1894"/>
      <c r="J176" s="1894"/>
      <c r="K176" s="1894"/>
      <c r="L176" s="1894"/>
      <c r="M176" s="1894"/>
      <c r="N176" s="1894"/>
      <c r="O176" s="1894"/>
      <c r="P176" s="1894"/>
      <c r="Q176" s="1894"/>
      <c r="R176" s="1894"/>
      <c r="S176" s="1894"/>
      <c r="T176" s="1894"/>
      <c r="U176" s="1894"/>
      <c r="V176" s="1894"/>
      <c r="W176" s="1894"/>
      <c r="X176" s="1894"/>
      <c r="Y176" s="1894"/>
      <c r="Z176" s="1894"/>
      <c r="AA176" s="1894"/>
      <c r="AB176" s="1894"/>
      <c r="AC176" s="1894"/>
      <c r="AD176" s="1894"/>
      <c r="AE176" s="1892"/>
      <c r="AF176" s="1892"/>
      <c r="AG176" s="1892"/>
      <c r="AH176" s="1892"/>
      <c r="AI176" s="1892"/>
      <c r="AJ176" s="1892"/>
    </row>
    <row r="177" spans="3:36">
      <c r="C177" s="1894"/>
      <c r="D177" s="1894"/>
      <c r="E177" s="1894"/>
      <c r="F177" s="1894"/>
      <c r="G177" s="1894"/>
      <c r="H177" s="1894"/>
      <c r="I177" s="1894"/>
      <c r="J177" s="1894"/>
      <c r="K177" s="1894"/>
      <c r="L177" s="1894"/>
      <c r="M177" s="1894"/>
      <c r="N177" s="1894"/>
      <c r="O177" s="1894"/>
      <c r="P177" s="1894"/>
      <c r="Q177" s="1894"/>
      <c r="R177" s="1894"/>
      <c r="S177" s="1894"/>
      <c r="T177" s="1894"/>
      <c r="U177" s="1894"/>
      <c r="V177" s="1894"/>
      <c r="W177" s="1894"/>
      <c r="X177" s="1894"/>
      <c r="Y177" s="1894"/>
      <c r="Z177" s="1894"/>
      <c r="AA177" s="1894"/>
      <c r="AB177" s="1894"/>
      <c r="AC177" s="1894"/>
      <c r="AD177" s="1894"/>
      <c r="AE177" s="1892"/>
      <c r="AF177" s="1892"/>
      <c r="AG177" s="1892"/>
      <c r="AH177" s="1892"/>
      <c r="AI177" s="1892"/>
      <c r="AJ177" s="1892"/>
    </row>
    <row r="178" spans="3:36">
      <c r="C178" s="1894"/>
      <c r="D178" s="1894"/>
      <c r="E178" s="1894"/>
      <c r="F178" s="1894"/>
      <c r="G178" s="1894"/>
      <c r="H178" s="1894"/>
      <c r="I178" s="1894"/>
      <c r="J178" s="1894"/>
      <c r="K178" s="1894"/>
      <c r="L178" s="1894"/>
      <c r="M178" s="1894"/>
      <c r="N178" s="1894"/>
      <c r="O178" s="1894"/>
      <c r="P178" s="1894"/>
      <c r="Q178" s="1894"/>
      <c r="R178" s="1894"/>
      <c r="S178" s="1894"/>
      <c r="T178" s="1894"/>
      <c r="U178" s="1894"/>
      <c r="V178" s="1894"/>
      <c r="W178" s="1894"/>
      <c r="X178" s="1894"/>
      <c r="Y178" s="1894"/>
      <c r="Z178" s="1894"/>
      <c r="AA178" s="1894"/>
      <c r="AB178" s="1894"/>
      <c r="AC178" s="1894"/>
      <c r="AD178" s="1894"/>
      <c r="AE178" s="1892"/>
      <c r="AF178" s="1892"/>
      <c r="AG178" s="1892"/>
      <c r="AH178" s="1892"/>
      <c r="AI178" s="1892"/>
      <c r="AJ178" s="1892"/>
    </row>
    <row r="179" spans="3:36">
      <c r="C179" s="1894"/>
      <c r="D179" s="1894"/>
      <c r="E179" s="1894"/>
      <c r="F179" s="1894"/>
      <c r="G179" s="1894"/>
      <c r="H179" s="1894"/>
      <c r="I179" s="1894"/>
      <c r="J179" s="1894"/>
      <c r="K179" s="1894"/>
      <c r="L179" s="1894"/>
      <c r="M179" s="1894"/>
      <c r="N179" s="1894"/>
      <c r="O179" s="1894"/>
      <c r="P179" s="1894"/>
      <c r="Q179" s="1894"/>
      <c r="R179" s="1894"/>
      <c r="S179" s="1894"/>
      <c r="T179" s="1894"/>
      <c r="U179" s="1894"/>
      <c r="V179" s="1894"/>
      <c r="W179" s="1894"/>
      <c r="X179" s="1894"/>
      <c r="Y179" s="1894"/>
      <c r="Z179" s="1894"/>
      <c r="AA179" s="1894"/>
      <c r="AB179" s="1894"/>
      <c r="AC179" s="1894"/>
      <c r="AD179" s="1894"/>
      <c r="AE179" s="1892"/>
      <c r="AF179" s="1892"/>
      <c r="AG179" s="1892"/>
      <c r="AH179" s="1892"/>
      <c r="AI179" s="1892"/>
      <c r="AJ179" s="1892"/>
    </row>
    <row r="180" spans="3:36">
      <c r="C180" s="1894"/>
      <c r="D180" s="1894"/>
      <c r="E180" s="1894"/>
      <c r="F180" s="1894"/>
      <c r="G180" s="1894"/>
      <c r="H180" s="1894"/>
      <c r="I180" s="1894"/>
      <c r="J180" s="1894"/>
      <c r="K180" s="1894"/>
      <c r="L180" s="1894"/>
      <c r="M180" s="1894"/>
      <c r="N180" s="1894"/>
      <c r="O180" s="1894"/>
      <c r="P180" s="1894"/>
      <c r="Q180" s="1894"/>
      <c r="R180" s="1894"/>
      <c r="S180" s="1894"/>
      <c r="T180" s="1894"/>
      <c r="U180" s="1894"/>
      <c r="V180" s="1894"/>
      <c r="W180" s="1894"/>
      <c r="X180" s="1894"/>
      <c r="Y180" s="1894"/>
      <c r="Z180" s="1894"/>
      <c r="AA180" s="1894"/>
      <c r="AB180" s="1894"/>
      <c r="AC180" s="1894"/>
      <c r="AD180" s="1894"/>
      <c r="AE180" s="1892"/>
      <c r="AF180" s="1892"/>
      <c r="AG180" s="1892"/>
      <c r="AH180" s="1892"/>
      <c r="AI180" s="1892"/>
      <c r="AJ180" s="1892"/>
    </row>
    <row r="181" spans="3:36">
      <c r="C181" s="1894"/>
      <c r="D181" s="1894"/>
      <c r="E181" s="1894"/>
      <c r="F181" s="1894"/>
      <c r="G181" s="1894"/>
      <c r="H181" s="1894"/>
      <c r="I181" s="1894"/>
      <c r="J181" s="1894"/>
      <c r="K181" s="1894"/>
      <c r="L181" s="1894"/>
      <c r="M181" s="1894"/>
      <c r="N181" s="1894"/>
      <c r="O181" s="1894"/>
      <c r="P181" s="1894"/>
      <c r="Q181" s="1894"/>
      <c r="R181" s="1894"/>
      <c r="S181" s="1894"/>
      <c r="T181" s="1894"/>
      <c r="U181" s="1894"/>
      <c r="V181" s="1894"/>
      <c r="W181" s="1894"/>
      <c r="X181" s="1894"/>
      <c r="Y181" s="1894"/>
      <c r="Z181" s="1894"/>
      <c r="AA181" s="1894"/>
      <c r="AB181" s="1894"/>
      <c r="AC181" s="1894"/>
      <c r="AD181" s="1894"/>
      <c r="AE181" s="1892"/>
      <c r="AF181" s="1892"/>
      <c r="AG181" s="1892"/>
      <c r="AH181" s="1892"/>
      <c r="AI181" s="1892"/>
      <c r="AJ181" s="1892"/>
    </row>
    <row r="182" spans="3:36">
      <c r="C182" s="1894"/>
      <c r="D182" s="1894"/>
      <c r="E182" s="1894"/>
      <c r="F182" s="1894"/>
      <c r="G182" s="1894"/>
      <c r="H182" s="1894"/>
      <c r="I182" s="1894"/>
      <c r="J182" s="1894"/>
      <c r="K182" s="1894"/>
      <c r="L182" s="1894"/>
      <c r="M182" s="1894"/>
      <c r="N182" s="1894"/>
      <c r="O182" s="1894"/>
      <c r="P182" s="1894"/>
      <c r="Q182" s="1894"/>
      <c r="R182" s="1894"/>
      <c r="S182" s="1894"/>
      <c r="T182" s="1894"/>
      <c r="U182" s="1894"/>
      <c r="V182" s="1894"/>
      <c r="W182" s="1894"/>
      <c r="X182" s="1894"/>
      <c r="Y182" s="1894"/>
      <c r="Z182" s="1894"/>
      <c r="AA182" s="1894"/>
      <c r="AB182" s="1894"/>
      <c r="AC182" s="1894"/>
      <c r="AD182" s="1894"/>
      <c r="AE182" s="1892"/>
      <c r="AF182" s="1892"/>
      <c r="AG182" s="1892"/>
      <c r="AH182" s="1892"/>
      <c r="AI182" s="1892"/>
      <c r="AJ182" s="1892"/>
    </row>
    <row r="183" spans="3:36">
      <c r="C183" s="1894"/>
      <c r="D183" s="1894"/>
      <c r="E183" s="1894"/>
      <c r="F183" s="1894"/>
      <c r="G183" s="1894"/>
      <c r="H183" s="1894"/>
      <c r="I183" s="1894"/>
      <c r="J183" s="1894"/>
      <c r="K183" s="1894"/>
      <c r="L183" s="1894"/>
      <c r="M183" s="1894"/>
      <c r="N183" s="1894"/>
      <c r="O183" s="1894"/>
      <c r="P183" s="1894"/>
      <c r="Q183" s="1894"/>
      <c r="R183" s="1894"/>
      <c r="S183" s="1894"/>
      <c r="T183" s="1894"/>
      <c r="U183" s="1894"/>
      <c r="V183" s="1894"/>
      <c r="W183" s="1894"/>
      <c r="X183" s="1894"/>
      <c r="Y183" s="1894"/>
      <c r="Z183" s="1894"/>
      <c r="AA183" s="1894"/>
      <c r="AB183" s="1894"/>
      <c r="AC183" s="1894"/>
      <c r="AD183" s="1894"/>
      <c r="AE183" s="1892"/>
      <c r="AF183" s="1892"/>
      <c r="AG183" s="1892"/>
      <c r="AH183" s="1892"/>
      <c r="AI183" s="1892"/>
      <c r="AJ183" s="1892"/>
    </row>
    <row r="184" spans="3:36">
      <c r="C184" s="1894"/>
      <c r="D184" s="1894"/>
      <c r="E184" s="1894"/>
      <c r="F184" s="1894"/>
      <c r="G184" s="1894"/>
      <c r="H184" s="1894"/>
      <c r="I184" s="1894"/>
      <c r="J184" s="1894"/>
      <c r="K184" s="1894"/>
      <c r="L184" s="1894"/>
      <c r="M184" s="1894"/>
      <c r="N184" s="1894"/>
      <c r="O184" s="1894"/>
      <c r="P184" s="1894"/>
      <c r="Q184" s="1894"/>
      <c r="R184" s="1894"/>
      <c r="S184" s="1894"/>
      <c r="T184" s="1894"/>
      <c r="U184" s="1894"/>
      <c r="V184" s="1894"/>
      <c r="W184" s="1894"/>
      <c r="X184" s="1894"/>
      <c r="Y184" s="1894"/>
      <c r="Z184" s="1894"/>
      <c r="AA184" s="1894"/>
      <c r="AB184" s="1894"/>
      <c r="AC184" s="1894"/>
      <c r="AD184" s="1894"/>
      <c r="AE184" s="1892"/>
      <c r="AF184" s="1892"/>
      <c r="AG184" s="1892"/>
      <c r="AH184" s="1892"/>
      <c r="AI184" s="1892"/>
      <c r="AJ184" s="1892"/>
    </row>
    <row r="185" spans="3:36">
      <c r="C185" s="1894"/>
      <c r="D185" s="1894"/>
      <c r="E185" s="1894"/>
      <c r="F185" s="1894"/>
      <c r="G185" s="1894"/>
      <c r="H185" s="1894"/>
      <c r="I185" s="1894"/>
      <c r="J185" s="1894"/>
      <c r="K185" s="1894"/>
      <c r="L185" s="1894"/>
      <c r="M185" s="1894"/>
      <c r="N185" s="1894"/>
      <c r="O185" s="1894"/>
      <c r="P185" s="1894"/>
      <c r="Q185" s="1894"/>
      <c r="R185" s="1894"/>
      <c r="S185" s="1894"/>
      <c r="T185" s="1894"/>
      <c r="U185" s="1894"/>
      <c r="V185" s="1894"/>
      <c r="W185" s="1894"/>
      <c r="X185" s="1894"/>
      <c r="Y185" s="1894"/>
      <c r="Z185" s="1894"/>
      <c r="AA185" s="1894"/>
      <c r="AB185" s="1894"/>
      <c r="AC185" s="1894"/>
      <c r="AD185" s="1894"/>
      <c r="AE185" s="1892"/>
      <c r="AF185" s="1892"/>
      <c r="AG185" s="1892"/>
      <c r="AH185" s="1892"/>
      <c r="AI185" s="1892"/>
      <c r="AJ185" s="1892"/>
    </row>
    <row r="186" spans="3:36">
      <c r="C186" s="1894"/>
      <c r="D186" s="1894"/>
      <c r="E186" s="1894"/>
      <c r="F186" s="1894"/>
      <c r="G186" s="1894"/>
      <c r="H186" s="1894"/>
      <c r="I186" s="1894"/>
      <c r="J186" s="1894"/>
      <c r="K186" s="1894"/>
      <c r="L186" s="1894"/>
      <c r="M186" s="1894"/>
      <c r="N186" s="1894"/>
      <c r="O186" s="1894"/>
      <c r="P186" s="1894"/>
      <c r="Q186" s="1894"/>
      <c r="R186" s="1894"/>
      <c r="S186" s="1894"/>
      <c r="T186" s="1894"/>
      <c r="U186" s="1894"/>
      <c r="V186" s="1894"/>
      <c r="W186" s="1894"/>
      <c r="X186" s="1894"/>
      <c r="Y186" s="1894"/>
      <c r="Z186" s="1894"/>
      <c r="AA186" s="1894"/>
      <c r="AB186" s="1894"/>
      <c r="AC186" s="1894"/>
      <c r="AD186" s="1894"/>
      <c r="AE186" s="1892"/>
      <c r="AF186" s="1892"/>
      <c r="AG186" s="1892"/>
      <c r="AH186" s="1892"/>
      <c r="AI186" s="1892"/>
      <c r="AJ186" s="1892"/>
    </row>
    <row r="187" spans="3:36">
      <c r="C187" s="1894"/>
      <c r="D187" s="1894"/>
      <c r="E187" s="1894"/>
      <c r="F187" s="1894"/>
      <c r="G187" s="1894"/>
      <c r="H187" s="1894"/>
      <c r="I187" s="1894"/>
      <c r="J187" s="1894"/>
      <c r="K187" s="1894"/>
      <c r="L187" s="1894"/>
      <c r="M187" s="1894"/>
      <c r="N187" s="1894"/>
      <c r="O187" s="1894"/>
      <c r="P187" s="1894"/>
      <c r="Q187" s="1894"/>
      <c r="R187" s="1894"/>
      <c r="S187" s="1894"/>
      <c r="T187" s="1894"/>
      <c r="U187" s="1894"/>
      <c r="V187" s="1894"/>
      <c r="W187" s="1894"/>
      <c r="X187" s="1894"/>
      <c r="Y187" s="1894"/>
      <c r="Z187" s="1894"/>
      <c r="AA187" s="1894"/>
      <c r="AB187" s="1894"/>
      <c r="AC187" s="1894"/>
      <c r="AD187" s="1894"/>
      <c r="AE187" s="1892"/>
      <c r="AF187" s="1892"/>
      <c r="AG187" s="1892"/>
      <c r="AH187" s="1892"/>
      <c r="AI187" s="1892"/>
      <c r="AJ187" s="1892"/>
    </row>
    <row r="188" spans="3:36">
      <c r="C188" s="1894"/>
      <c r="D188" s="1894"/>
      <c r="E188" s="1894"/>
      <c r="F188" s="1894"/>
      <c r="G188" s="1894"/>
      <c r="H188" s="1894"/>
      <c r="I188" s="1894"/>
      <c r="J188" s="1894"/>
      <c r="K188" s="1894"/>
      <c r="L188" s="1894"/>
      <c r="M188" s="1894"/>
      <c r="N188" s="1894"/>
      <c r="O188" s="1894"/>
      <c r="P188" s="1894"/>
      <c r="Q188" s="1894"/>
      <c r="R188" s="1894"/>
      <c r="S188" s="1894"/>
      <c r="T188" s="1894"/>
      <c r="U188" s="1894"/>
      <c r="V188" s="1894"/>
      <c r="W188" s="1894"/>
      <c r="X188" s="1894"/>
      <c r="Y188" s="1894"/>
      <c r="Z188" s="1894"/>
      <c r="AA188" s="1894"/>
      <c r="AB188" s="1894"/>
      <c r="AC188" s="1894"/>
      <c r="AD188" s="1894"/>
      <c r="AE188" s="1892"/>
      <c r="AF188" s="1892"/>
      <c r="AG188" s="1892"/>
      <c r="AH188" s="1892"/>
      <c r="AI188" s="1892"/>
      <c r="AJ188" s="1892"/>
    </row>
    <row r="189" spans="3:36">
      <c r="C189" s="1894"/>
      <c r="D189" s="1894"/>
      <c r="E189" s="1894"/>
      <c r="F189" s="1894"/>
      <c r="G189" s="1894"/>
      <c r="H189" s="1894"/>
      <c r="I189" s="1894"/>
      <c r="J189" s="1894"/>
      <c r="K189" s="1894"/>
      <c r="L189" s="1894"/>
      <c r="M189" s="1894"/>
      <c r="N189" s="1894"/>
      <c r="O189" s="1894"/>
      <c r="P189" s="1894"/>
      <c r="Q189" s="1894"/>
      <c r="R189" s="1894"/>
      <c r="S189" s="1894"/>
      <c r="T189" s="1894"/>
      <c r="U189" s="1894"/>
      <c r="V189" s="1894"/>
      <c r="W189" s="1894"/>
      <c r="X189" s="1894"/>
      <c r="Y189" s="1894"/>
      <c r="Z189" s="1894"/>
      <c r="AA189" s="1894"/>
      <c r="AB189" s="1894"/>
      <c r="AC189" s="1894"/>
      <c r="AD189" s="1894"/>
      <c r="AE189" s="1892"/>
      <c r="AF189" s="1892"/>
      <c r="AG189" s="1892"/>
      <c r="AH189" s="1892"/>
      <c r="AI189" s="1892"/>
      <c r="AJ189" s="1892"/>
    </row>
    <row r="190" spans="3:36">
      <c r="C190" s="1894"/>
      <c r="D190" s="1894"/>
      <c r="E190" s="1894"/>
      <c r="F190" s="1894"/>
      <c r="G190" s="1894"/>
      <c r="H190" s="1894"/>
      <c r="I190" s="1894"/>
      <c r="J190" s="1894"/>
      <c r="K190" s="1894"/>
      <c r="L190" s="1894"/>
      <c r="M190" s="1894"/>
      <c r="N190" s="1894"/>
      <c r="O190" s="1894"/>
      <c r="P190" s="1894"/>
      <c r="Q190" s="1894"/>
      <c r="R190" s="1894"/>
      <c r="S190" s="1894"/>
      <c r="T190" s="1894"/>
      <c r="U190" s="1894"/>
      <c r="V190" s="1894"/>
      <c r="W190" s="1894"/>
      <c r="X190" s="1894"/>
      <c r="Y190" s="1894"/>
      <c r="Z190" s="1894"/>
      <c r="AA190" s="1894"/>
      <c r="AB190" s="1894"/>
      <c r="AC190" s="1894"/>
      <c r="AD190" s="1894"/>
      <c r="AE190" s="1892"/>
      <c r="AF190" s="1892"/>
      <c r="AG190" s="1892"/>
      <c r="AH190" s="1892"/>
      <c r="AI190" s="1892"/>
      <c r="AJ190" s="1892"/>
    </row>
    <row r="191" spans="3:36">
      <c r="C191" s="1894"/>
      <c r="D191" s="1894"/>
      <c r="E191" s="1894"/>
      <c r="F191" s="1894"/>
      <c r="G191" s="1894"/>
      <c r="H191" s="1894"/>
      <c r="I191" s="1894"/>
      <c r="J191" s="1894"/>
      <c r="K191" s="1894"/>
      <c r="L191" s="1894"/>
      <c r="M191" s="1894"/>
      <c r="N191" s="1894"/>
      <c r="O191" s="1894"/>
      <c r="P191" s="1894"/>
      <c r="Q191" s="1894"/>
      <c r="R191" s="1894"/>
      <c r="S191" s="1894"/>
      <c r="T191" s="1894"/>
      <c r="U191" s="1894"/>
      <c r="V191" s="1894"/>
      <c r="W191" s="1894"/>
      <c r="X191" s="1894"/>
      <c r="Y191" s="1894"/>
      <c r="Z191" s="1894"/>
      <c r="AA191" s="1894"/>
      <c r="AB191" s="1894"/>
      <c r="AC191" s="1894"/>
      <c r="AD191" s="1894"/>
      <c r="AE191" s="1892"/>
      <c r="AF191" s="1892"/>
      <c r="AG191" s="1892"/>
      <c r="AH191" s="1892"/>
      <c r="AI191" s="1892"/>
      <c r="AJ191" s="1892"/>
    </row>
    <row r="192" spans="3:36">
      <c r="C192" s="1894"/>
      <c r="D192" s="1894"/>
      <c r="E192" s="1894"/>
      <c r="F192" s="1894"/>
      <c r="G192" s="1894"/>
      <c r="H192" s="1894"/>
      <c r="I192" s="1894"/>
      <c r="J192" s="1894"/>
      <c r="K192" s="1894"/>
      <c r="L192" s="1894"/>
      <c r="M192" s="1894"/>
      <c r="N192" s="1894"/>
      <c r="O192" s="1894"/>
      <c r="P192" s="1894"/>
      <c r="Q192" s="1894"/>
      <c r="R192" s="1894"/>
      <c r="S192" s="1894"/>
      <c r="T192" s="1894"/>
      <c r="U192" s="1894"/>
      <c r="V192" s="1894"/>
      <c r="W192" s="1894"/>
      <c r="X192" s="1894"/>
      <c r="Y192" s="1894"/>
      <c r="Z192" s="1894"/>
      <c r="AA192" s="1894"/>
      <c r="AB192" s="1894"/>
      <c r="AC192" s="1894"/>
      <c r="AD192" s="1894"/>
      <c r="AE192" s="1892"/>
      <c r="AF192" s="1892"/>
      <c r="AG192" s="1892"/>
      <c r="AH192" s="1892"/>
      <c r="AI192" s="1892"/>
      <c r="AJ192" s="1892"/>
    </row>
    <row r="193" spans="3:36">
      <c r="C193" s="1894"/>
      <c r="D193" s="1894"/>
      <c r="E193" s="1894"/>
      <c r="F193" s="1894"/>
      <c r="G193" s="1894"/>
      <c r="H193" s="1894"/>
      <c r="I193" s="1894"/>
      <c r="J193" s="1894"/>
      <c r="K193" s="1894"/>
      <c r="L193" s="1894"/>
      <c r="M193" s="1894"/>
      <c r="N193" s="1894"/>
      <c r="O193" s="1894"/>
      <c r="P193" s="1894"/>
      <c r="Q193" s="1894"/>
      <c r="R193" s="1894"/>
      <c r="S193" s="1894"/>
      <c r="T193" s="1894"/>
      <c r="U193" s="1894"/>
      <c r="V193" s="1894"/>
      <c r="W193" s="1894"/>
      <c r="X193" s="1894"/>
      <c r="Y193" s="1894"/>
      <c r="Z193" s="1894"/>
      <c r="AA193" s="1894"/>
      <c r="AB193" s="1894"/>
      <c r="AC193" s="1894"/>
      <c r="AD193" s="1894"/>
      <c r="AE193" s="1892"/>
      <c r="AF193" s="1892"/>
      <c r="AG193" s="1892"/>
      <c r="AH193" s="1892"/>
      <c r="AI193" s="1892"/>
      <c r="AJ193" s="1892"/>
    </row>
    <row r="194" spans="3:36">
      <c r="C194" s="1894"/>
      <c r="D194" s="1894"/>
      <c r="E194" s="1894"/>
      <c r="F194" s="1894"/>
      <c r="G194" s="1894"/>
      <c r="H194" s="1894"/>
      <c r="I194" s="1894"/>
      <c r="J194" s="1894"/>
      <c r="K194" s="1894"/>
      <c r="L194" s="1894"/>
      <c r="M194" s="1894"/>
      <c r="N194" s="1894"/>
      <c r="O194" s="1894"/>
      <c r="P194" s="1894"/>
      <c r="Q194" s="1894"/>
      <c r="R194" s="1894"/>
      <c r="S194" s="1894"/>
      <c r="T194" s="1894"/>
      <c r="U194" s="1894"/>
      <c r="V194" s="1894"/>
      <c r="W194" s="1894"/>
      <c r="X194" s="1894"/>
      <c r="Y194" s="1894"/>
      <c r="Z194" s="1894"/>
      <c r="AA194" s="1894"/>
      <c r="AB194" s="1894"/>
      <c r="AC194" s="1894"/>
      <c r="AD194" s="1894"/>
      <c r="AE194" s="1892"/>
      <c r="AF194" s="1892"/>
      <c r="AG194" s="1892"/>
      <c r="AH194" s="1892"/>
      <c r="AI194" s="1892"/>
      <c r="AJ194" s="1892"/>
    </row>
    <row r="195" spans="3:36">
      <c r="C195" s="1894"/>
      <c r="D195" s="1894"/>
      <c r="E195" s="1894"/>
      <c r="F195" s="1894"/>
      <c r="G195" s="1894"/>
      <c r="H195" s="1894"/>
      <c r="I195" s="1894"/>
      <c r="J195" s="1894"/>
      <c r="K195" s="1894"/>
      <c r="L195" s="1894"/>
      <c r="M195" s="1894"/>
      <c r="N195" s="1894"/>
      <c r="O195" s="1894"/>
      <c r="P195" s="1894"/>
      <c r="Q195" s="1894"/>
      <c r="R195" s="1894"/>
      <c r="S195" s="1894"/>
      <c r="T195" s="1894"/>
      <c r="U195" s="1894"/>
      <c r="V195" s="1894"/>
      <c r="W195" s="1894"/>
      <c r="X195" s="1894"/>
      <c r="Y195" s="1894"/>
      <c r="Z195" s="1894"/>
      <c r="AA195" s="1894"/>
      <c r="AB195" s="1894"/>
      <c r="AC195" s="1894"/>
      <c r="AD195" s="1894"/>
      <c r="AE195" s="1892"/>
      <c r="AF195" s="1892"/>
      <c r="AG195" s="1892"/>
      <c r="AH195" s="1892"/>
      <c r="AI195" s="1892"/>
      <c r="AJ195" s="1892"/>
    </row>
    <row r="196" spans="3:36">
      <c r="C196" s="1894"/>
      <c r="D196" s="1894"/>
      <c r="E196" s="1894"/>
      <c r="F196" s="1894"/>
      <c r="G196" s="1894"/>
      <c r="H196" s="1894"/>
      <c r="I196" s="1894"/>
      <c r="J196" s="1894"/>
      <c r="K196" s="1894"/>
      <c r="L196" s="1894"/>
      <c r="M196" s="1894"/>
      <c r="N196" s="1894"/>
      <c r="O196" s="1894"/>
      <c r="P196" s="1894"/>
      <c r="Q196" s="1894"/>
      <c r="R196" s="1894"/>
      <c r="S196" s="1894"/>
      <c r="T196" s="1894"/>
      <c r="U196" s="1894"/>
      <c r="V196" s="1894"/>
      <c r="W196" s="1894"/>
      <c r="X196" s="1894"/>
      <c r="Y196" s="1894"/>
      <c r="Z196" s="1894"/>
      <c r="AA196" s="1894"/>
      <c r="AB196" s="1894"/>
      <c r="AC196" s="1894"/>
      <c r="AD196" s="1894"/>
      <c r="AE196" s="1892"/>
      <c r="AF196" s="1892"/>
      <c r="AG196" s="1892"/>
      <c r="AH196" s="1892"/>
      <c r="AI196" s="1892"/>
      <c r="AJ196" s="1892"/>
    </row>
    <row r="197" spans="3:36">
      <c r="C197" s="1894"/>
      <c r="D197" s="1894"/>
      <c r="E197" s="1894"/>
      <c r="F197" s="1894"/>
      <c r="G197" s="1894"/>
      <c r="H197" s="1894"/>
      <c r="I197" s="1894"/>
      <c r="J197" s="1894"/>
      <c r="K197" s="1894"/>
      <c r="L197" s="1894"/>
      <c r="M197" s="1894"/>
      <c r="N197" s="1894"/>
      <c r="O197" s="1894"/>
      <c r="P197" s="1894"/>
      <c r="Q197" s="1894"/>
      <c r="R197" s="1894"/>
      <c r="S197" s="1894"/>
      <c r="T197" s="1894"/>
      <c r="U197" s="1894"/>
      <c r="V197" s="1894"/>
      <c r="W197" s="1894"/>
      <c r="X197" s="1894"/>
      <c r="Y197" s="1894"/>
      <c r="Z197" s="1894"/>
      <c r="AA197" s="1894"/>
      <c r="AB197" s="1894"/>
      <c r="AC197" s="1894"/>
      <c r="AD197" s="1894"/>
      <c r="AE197" s="1892"/>
      <c r="AF197" s="1892"/>
      <c r="AG197" s="1892"/>
      <c r="AH197" s="1892"/>
      <c r="AI197" s="1892"/>
      <c r="AJ197" s="1892"/>
    </row>
    <row r="198" spans="3:36">
      <c r="C198" s="1894"/>
      <c r="D198" s="1894"/>
      <c r="E198" s="1894"/>
      <c r="F198" s="1894"/>
      <c r="G198" s="1894"/>
      <c r="H198" s="1894"/>
      <c r="I198" s="1894"/>
      <c r="J198" s="1894"/>
      <c r="K198" s="1894"/>
      <c r="L198" s="1894"/>
      <c r="M198" s="1894"/>
      <c r="N198" s="1894"/>
      <c r="O198" s="1894"/>
      <c r="P198" s="1894"/>
      <c r="Q198" s="1894"/>
      <c r="R198" s="1894"/>
      <c r="S198" s="1894"/>
      <c r="T198" s="1894"/>
      <c r="U198" s="1894"/>
      <c r="V198" s="1894"/>
      <c r="W198" s="1894"/>
      <c r="X198" s="1894"/>
      <c r="Y198" s="1894"/>
      <c r="Z198" s="1894"/>
      <c r="AA198" s="1894"/>
      <c r="AB198" s="1894"/>
      <c r="AC198" s="1894"/>
      <c r="AD198" s="1894"/>
      <c r="AE198" s="1892"/>
      <c r="AF198" s="1892"/>
      <c r="AG198" s="1892"/>
      <c r="AH198" s="1892"/>
      <c r="AI198" s="1892"/>
      <c r="AJ198" s="1892"/>
    </row>
    <row r="199" spans="3:36">
      <c r="C199" s="1894"/>
      <c r="D199" s="1894"/>
      <c r="E199" s="1894"/>
      <c r="F199" s="1894"/>
      <c r="G199" s="1894"/>
      <c r="H199" s="1894"/>
      <c r="I199" s="1894"/>
      <c r="J199" s="1894"/>
      <c r="K199" s="1894"/>
      <c r="L199" s="1894"/>
      <c r="M199" s="1894"/>
      <c r="N199" s="1894"/>
      <c r="O199" s="1894"/>
      <c r="P199" s="1894"/>
      <c r="Q199" s="1894"/>
      <c r="R199" s="1894"/>
      <c r="S199" s="1894"/>
      <c r="T199" s="1894"/>
      <c r="U199" s="1894"/>
      <c r="V199" s="1894"/>
      <c r="W199" s="1894"/>
      <c r="X199" s="1894"/>
      <c r="Y199" s="1894"/>
      <c r="Z199" s="1894"/>
      <c r="AA199" s="1894"/>
      <c r="AB199" s="1894"/>
      <c r="AC199" s="1894"/>
      <c r="AD199" s="1894"/>
      <c r="AE199" s="1892"/>
      <c r="AF199" s="1892"/>
      <c r="AG199" s="1892"/>
      <c r="AH199" s="1892"/>
      <c r="AI199" s="1892"/>
      <c r="AJ199" s="1892"/>
    </row>
    <row r="200" spans="3:36">
      <c r="C200" s="1894"/>
      <c r="D200" s="1894"/>
      <c r="E200" s="1894"/>
      <c r="F200" s="1894"/>
      <c r="G200" s="1894"/>
      <c r="H200" s="1894"/>
      <c r="I200" s="1894"/>
      <c r="J200" s="1894"/>
      <c r="K200" s="1894"/>
      <c r="L200" s="1894"/>
      <c r="M200" s="1894"/>
      <c r="N200" s="1894"/>
      <c r="O200" s="1894"/>
      <c r="P200" s="1894"/>
      <c r="Q200" s="1894"/>
      <c r="R200" s="1894"/>
      <c r="S200" s="1894"/>
      <c r="T200" s="1894"/>
      <c r="U200" s="1894"/>
      <c r="V200" s="1894"/>
      <c r="W200" s="1894"/>
      <c r="X200" s="1894"/>
      <c r="Y200" s="1894"/>
      <c r="Z200" s="1894"/>
      <c r="AA200" s="1894"/>
      <c r="AB200" s="1894"/>
      <c r="AC200" s="1894"/>
      <c r="AD200" s="1894"/>
      <c r="AE200" s="1892"/>
      <c r="AF200" s="1892"/>
      <c r="AG200" s="1892"/>
      <c r="AH200" s="1892"/>
      <c r="AI200" s="1892"/>
      <c r="AJ200" s="1892"/>
    </row>
    <row r="201" spans="3:36">
      <c r="C201" s="1894"/>
      <c r="D201" s="1894"/>
      <c r="E201" s="1894"/>
      <c r="F201" s="1894"/>
      <c r="G201" s="1894"/>
      <c r="H201" s="1894"/>
      <c r="I201" s="1894"/>
      <c r="J201" s="1894"/>
      <c r="K201" s="1894"/>
      <c r="L201" s="1894"/>
      <c r="M201" s="1894"/>
      <c r="N201" s="1894"/>
      <c r="O201" s="1894"/>
      <c r="P201" s="1894"/>
      <c r="Q201" s="1894"/>
      <c r="R201" s="1894"/>
      <c r="S201" s="1894"/>
      <c r="T201" s="1894"/>
      <c r="U201" s="1894"/>
      <c r="V201" s="1894"/>
      <c r="W201" s="1894"/>
      <c r="X201" s="1894"/>
      <c r="Y201" s="1894"/>
      <c r="Z201" s="1894"/>
      <c r="AA201" s="1894"/>
      <c r="AB201" s="1894"/>
      <c r="AC201" s="1894"/>
      <c r="AD201" s="1894"/>
      <c r="AE201" s="1892"/>
      <c r="AF201" s="1892"/>
      <c r="AG201" s="1892"/>
      <c r="AH201" s="1892"/>
      <c r="AI201" s="1892"/>
      <c r="AJ201" s="1892"/>
    </row>
    <row r="202" spans="3:36">
      <c r="C202" s="1894"/>
      <c r="D202" s="1894"/>
      <c r="E202" s="1894"/>
      <c r="F202" s="1894"/>
      <c r="G202" s="1894"/>
      <c r="H202" s="1894"/>
      <c r="I202" s="1894"/>
      <c r="J202" s="1894"/>
      <c r="K202" s="1894"/>
      <c r="L202" s="1894"/>
      <c r="M202" s="1894"/>
      <c r="N202" s="1894"/>
      <c r="O202" s="1894"/>
      <c r="P202" s="1894"/>
      <c r="Q202" s="1894"/>
      <c r="R202" s="1894"/>
      <c r="S202" s="1894"/>
      <c r="T202" s="1894"/>
      <c r="U202" s="1894"/>
      <c r="V202" s="1894"/>
      <c r="W202" s="1894"/>
      <c r="X202" s="1894"/>
      <c r="Y202" s="1894"/>
      <c r="Z202" s="1894"/>
      <c r="AA202" s="1894"/>
      <c r="AB202" s="1894"/>
      <c r="AC202" s="1894"/>
      <c r="AD202" s="1894"/>
      <c r="AE202" s="1892"/>
      <c r="AF202" s="1892"/>
      <c r="AG202" s="1892"/>
      <c r="AH202" s="1892"/>
      <c r="AI202" s="1892"/>
      <c r="AJ202" s="1892"/>
    </row>
    <row r="203" spans="3:36">
      <c r="C203" s="1894"/>
      <c r="D203" s="1894"/>
      <c r="E203" s="1894"/>
      <c r="F203" s="1894"/>
      <c r="G203" s="1894"/>
      <c r="H203" s="1894"/>
      <c r="I203" s="1894"/>
      <c r="J203" s="1894"/>
      <c r="K203" s="1894"/>
      <c r="L203" s="1894"/>
      <c r="M203" s="1894"/>
      <c r="N203" s="1894"/>
      <c r="O203" s="1894"/>
      <c r="P203" s="1894"/>
      <c r="Q203" s="1894"/>
      <c r="R203" s="1894"/>
      <c r="S203" s="1894"/>
      <c r="T203" s="1894"/>
      <c r="U203" s="1894"/>
      <c r="V203" s="1894"/>
      <c r="W203" s="1894"/>
      <c r="X203" s="1894"/>
      <c r="Y203" s="1894"/>
      <c r="Z203" s="1894"/>
      <c r="AA203" s="1894"/>
      <c r="AB203" s="1894"/>
      <c r="AC203" s="1894"/>
      <c r="AD203" s="1894"/>
      <c r="AE203" s="1892"/>
      <c r="AF203" s="1892"/>
      <c r="AG203" s="1892"/>
      <c r="AH203" s="1892"/>
      <c r="AI203" s="1892"/>
      <c r="AJ203" s="1892"/>
    </row>
    <row r="204" spans="3:36">
      <c r="C204" s="1894"/>
      <c r="D204" s="1894"/>
      <c r="E204" s="1894"/>
      <c r="F204" s="1894"/>
      <c r="G204" s="1894"/>
      <c r="H204" s="1894"/>
      <c r="I204" s="1894"/>
      <c r="J204" s="1894"/>
      <c r="K204" s="1894"/>
      <c r="L204" s="1894"/>
      <c r="M204" s="1894"/>
      <c r="N204" s="1894"/>
      <c r="O204" s="1894"/>
      <c r="P204" s="1894"/>
      <c r="Q204" s="1894"/>
      <c r="R204" s="1894"/>
      <c r="S204" s="1894"/>
      <c r="T204" s="1894"/>
      <c r="U204" s="1894"/>
      <c r="V204" s="1894"/>
      <c r="W204" s="1894"/>
      <c r="X204" s="1894"/>
      <c r="Y204" s="1894"/>
      <c r="Z204" s="1894"/>
      <c r="AA204" s="1894"/>
      <c r="AB204" s="1894"/>
      <c r="AC204" s="1894"/>
      <c r="AD204" s="1894"/>
      <c r="AE204" s="1892"/>
      <c r="AF204" s="1892"/>
      <c r="AG204" s="1892"/>
      <c r="AH204" s="1892"/>
      <c r="AI204" s="1892"/>
      <c r="AJ204" s="1892"/>
    </row>
    <row r="205" spans="3:36">
      <c r="C205" s="1894"/>
      <c r="D205" s="1894"/>
      <c r="E205" s="1894"/>
      <c r="F205" s="1894"/>
      <c r="G205" s="1894"/>
      <c r="H205" s="1894"/>
      <c r="I205" s="1894"/>
      <c r="J205" s="1894"/>
      <c r="K205" s="1894"/>
      <c r="L205" s="1894"/>
      <c r="M205" s="1894"/>
      <c r="N205" s="1894"/>
      <c r="O205" s="1894"/>
      <c r="P205" s="1894"/>
      <c r="Q205" s="1894"/>
      <c r="R205" s="1894"/>
      <c r="S205" s="1894"/>
      <c r="T205" s="1894"/>
      <c r="U205" s="1894"/>
      <c r="V205" s="1894"/>
      <c r="W205" s="1894"/>
      <c r="X205" s="1894"/>
      <c r="Y205" s="1894"/>
      <c r="Z205" s="1894"/>
      <c r="AA205" s="1894"/>
      <c r="AB205" s="1894"/>
      <c r="AC205" s="1894"/>
      <c r="AD205" s="1894"/>
      <c r="AE205" s="1892"/>
      <c r="AF205" s="1892"/>
      <c r="AG205" s="1892"/>
      <c r="AH205" s="1892"/>
      <c r="AI205" s="1892"/>
      <c r="AJ205" s="1892"/>
    </row>
    <row r="206" spans="3:36">
      <c r="C206" s="1894"/>
      <c r="D206" s="1894"/>
      <c r="E206" s="1894"/>
      <c r="F206" s="1894"/>
      <c r="G206" s="1894"/>
      <c r="H206" s="1894"/>
      <c r="I206" s="1894"/>
      <c r="J206" s="1894"/>
      <c r="K206" s="1894"/>
      <c r="L206" s="1894"/>
      <c r="M206" s="1894"/>
      <c r="N206" s="1894"/>
      <c r="O206" s="1894"/>
      <c r="P206" s="1894"/>
      <c r="Q206" s="1894"/>
      <c r="R206" s="1894"/>
      <c r="S206" s="1894"/>
      <c r="T206" s="1894"/>
      <c r="U206" s="1894"/>
      <c r="V206" s="1894"/>
      <c r="W206" s="1894"/>
      <c r="X206" s="1894"/>
      <c r="Y206" s="1894"/>
      <c r="Z206" s="1894"/>
      <c r="AA206" s="1894"/>
      <c r="AB206" s="1894"/>
      <c r="AC206" s="1894"/>
      <c r="AD206" s="1894"/>
      <c r="AE206" s="1892"/>
      <c r="AF206" s="1892"/>
      <c r="AG206" s="1892"/>
      <c r="AH206" s="1892"/>
      <c r="AI206" s="1892"/>
      <c r="AJ206" s="1892"/>
    </row>
    <row r="207" spans="3:36">
      <c r="C207" s="1894"/>
      <c r="D207" s="1894"/>
      <c r="E207" s="1894"/>
      <c r="F207" s="1894"/>
      <c r="G207" s="1894"/>
      <c r="H207" s="1894"/>
      <c r="I207" s="1894"/>
      <c r="J207" s="1894"/>
      <c r="K207" s="1894"/>
      <c r="L207" s="1894"/>
      <c r="M207" s="1894"/>
      <c r="N207" s="1894"/>
      <c r="O207" s="1894"/>
      <c r="P207" s="1894"/>
      <c r="Q207" s="1894"/>
      <c r="R207" s="1894"/>
      <c r="S207" s="1894"/>
      <c r="T207" s="1894"/>
      <c r="U207" s="1894"/>
      <c r="V207" s="1894"/>
      <c r="W207" s="1894"/>
      <c r="X207" s="1894"/>
      <c r="Y207" s="1894"/>
      <c r="Z207" s="1894"/>
      <c r="AA207" s="1894"/>
      <c r="AB207" s="1894"/>
      <c r="AC207" s="1894"/>
      <c r="AD207" s="1894"/>
      <c r="AE207" s="1892"/>
      <c r="AF207" s="1892"/>
      <c r="AG207" s="1892"/>
      <c r="AH207" s="1892"/>
      <c r="AI207" s="1892"/>
      <c r="AJ207" s="1892"/>
    </row>
    <row r="208" spans="3:36">
      <c r="C208" s="1894"/>
      <c r="D208" s="1894"/>
      <c r="E208" s="1894"/>
      <c r="F208" s="1894"/>
      <c r="G208" s="1894"/>
      <c r="H208" s="1894"/>
      <c r="I208" s="1894"/>
      <c r="J208" s="1894"/>
      <c r="K208" s="1894"/>
      <c r="L208" s="1894"/>
      <c r="M208" s="1894"/>
      <c r="N208" s="1894"/>
      <c r="O208" s="1894"/>
      <c r="P208" s="1894"/>
      <c r="Q208" s="1894"/>
      <c r="R208" s="1894"/>
      <c r="S208" s="1894"/>
      <c r="T208" s="1894"/>
      <c r="U208" s="1894"/>
      <c r="V208" s="1894"/>
      <c r="W208" s="1894"/>
      <c r="X208" s="1894"/>
      <c r="Y208" s="1894"/>
      <c r="Z208" s="1894"/>
      <c r="AA208" s="1894"/>
      <c r="AB208" s="1894"/>
      <c r="AC208" s="1894"/>
      <c r="AD208" s="1894"/>
      <c r="AE208" s="1892"/>
      <c r="AF208" s="1892"/>
      <c r="AG208" s="1892"/>
      <c r="AH208" s="1892"/>
      <c r="AI208" s="1892"/>
      <c r="AJ208" s="1892"/>
    </row>
    <row r="209" spans="3:36">
      <c r="C209" s="1894"/>
      <c r="D209" s="1894"/>
      <c r="E209" s="1894"/>
      <c r="F209" s="1894"/>
      <c r="G209" s="1894"/>
      <c r="H209" s="1894"/>
      <c r="I209" s="1894"/>
      <c r="J209" s="1894"/>
      <c r="K209" s="1894"/>
      <c r="L209" s="1894"/>
      <c r="M209" s="1894"/>
      <c r="N209" s="1894"/>
      <c r="O209" s="1894"/>
      <c r="P209" s="1894"/>
      <c r="Q209" s="1894"/>
      <c r="R209" s="1894"/>
      <c r="S209" s="1894"/>
      <c r="T209" s="1894"/>
      <c r="U209" s="1894"/>
      <c r="V209" s="1894"/>
      <c r="W209" s="1894"/>
      <c r="X209" s="1894"/>
      <c r="Y209" s="1894"/>
      <c r="Z209" s="1894"/>
      <c r="AA209" s="1894"/>
      <c r="AB209" s="1894"/>
      <c r="AC209" s="1894"/>
      <c r="AD209" s="1894"/>
      <c r="AE209" s="1892"/>
      <c r="AF209" s="1892"/>
      <c r="AG209" s="1892"/>
      <c r="AH209" s="1892"/>
      <c r="AI209" s="1892"/>
      <c r="AJ209" s="1892"/>
    </row>
    <row r="210" spans="3:36">
      <c r="C210" s="1894"/>
      <c r="D210" s="1894"/>
      <c r="E210" s="1894"/>
      <c r="F210" s="1894"/>
      <c r="G210" s="1894"/>
      <c r="H210" s="1894"/>
      <c r="I210" s="1894"/>
      <c r="J210" s="1894"/>
      <c r="K210" s="1894"/>
      <c r="L210" s="1894"/>
      <c r="M210" s="1894"/>
      <c r="N210" s="1894"/>
      <c r="O210" s="1894"/>
      <c r="P210" s="1894"/>
      <c r="Q210" s="1894"/>
      <c r="R210" s="1894"/>
      <c r="S210" s="1894"/>
      <c r="T210" s="1894"/>
      <c r="U210" s="1894"/>
      <c r="V210" s="1894"/>
      <c r="W210" s="1894"/>
      <c r="X210" s="1894"/>
      <c r="Y210" s="1894"/>
      <c r="Z210" s="1894"/>
      <c r="AA210" s="1894"/>
      <c r="AB210" s="1894"/>
      <c r="AC210" s="1894"/>
      <c r="AD210" s="1894"/>
      <c r="AE210" s="1892"/>
      <c r="AF210" s="1892"/>
      <c r="AG210" s="1892"/>
      <c r="AH210" s="1892"/>
      <c r="AI210" s="1892"/>
      <c r="AJ210" s="1892"/>
    </row>
    <row r="211" spans="3:36">
      <c r="C211" s="1894"/>
      <c r="D211" s="1894"/>
      <c r="E211" s="1894"/>
      <c r="F211" s="1894"/>
      <c r="G211" s="1894"/>
      <c r="H211" s="1894"/>
      <c r="I211" s="1894"/>
      <c r="J211" s="1894"/>
      <c r="K211" s="1894"/>
      <c r="L211" s="1894"/>
      <c r="M211" s="1894"/>
      <c r="N211" s="1894"/>
      <c r="O211" s="1894"/>
      <c r="P211" s="1894"/>
      <c r="Q211" s="1894"/>
      <c r="R211" s="1894"/>
      <c r="S211" s="1894"/>
      <c r="T211" s="1894"/>
      <c r="U211" s="1894"/>
      <c r="V211" s="1894"/>
      <c r="W211" s="1894"/>
      <c r="X211" s="1894"/>
      <c r="Y211" s="1894"/>
      <c r="Z211" s="1894"/>
      <c r="AA211" s="1894"/>
      <c r="AB211" s="1894"/>
      <c r="AC211" s="1894"/>
      <c r="AD211" s="1894"/>
      <c r="AE211" s="1892"/>
      <c r="AF211" s="1892"/>
      <c r="AG211" s="1892"/>
      <c r="AH211" s="1892"/>
      <c r="AI211" s="1892"/>
      <c r="AJ211" s="1892"/>
    </row>
    <row r="212" spans="3:36">
      <c r="C212" s="1894"/>
      <c r="D212" s="1894"/>
      <c r="E212" s="1894"/>
      <c r="F212" s="1894"/>
      <c r="G212" s="1894"/>
      <c r="H212" s="1894"/>
      <c r="I212" s="1894"/>
      <c r="J212" s="1894"/>
      <c r="K212" s="1894"/>
      <c r="L212" s="1894"/>
      <c r="M212" s="1894"/>
      <c r="N212" s="1894"/>
      <c r="O212" s="1894"/>
      <c r="P212" s="1894"/>
      <c r="Q212" s="1894"/>
      <c r="R212" s="1894"/>
      <c r="S212" s="1894"/>
      <c r="T212" s="1894"/>
      <c r="U212" s="1894"/>
      <c r="V212" s="1894"/>
      <c r="W212" s="1894"/>
      <c r="X212" s="1894"/>
      <c r="Y212" s="1894"/>
      <c r="Z212" s="1894"/>
      <c r="AA212" s="1894"/>
      <c r="AB212" s="1894"/>
      <c r="AC212" s="1894"/>
      <c r="AD212" s="1894"/>
      <c r="AE212" s="1892"/>
      <c r="AF212" s="1892"/>
      <c r="AG212" s="1892"/>
      <c r="AH212" s="1892"/>
      <c r="AI212" s="1892"/>
      <c r="AJ212" s="1892"/>
    </row>
    <row r="213" spans="3:36">
      <c r="C213" s="1894"/>
      <c r="D213" s="1894"/>
      <c r="E213" s="1894"/>
      <c r="F213" s="1894"/>
      <c r="G213" s="1894"/>
      <c r="H213" s="1894"/>
      <c r="I213" s="1894"/>
      <c r="J213" s="1894"/>
      <c r="K213" s="1894"/>
      <c r="L213" s="1894"/>
      <c r="M213" s="1894"/>
      <c r="N213" s="1894"/>
      <c r="O213" s="1894"/>
      <c r="P213" s="1894"/>
      <c r="Q213" s="1894"/>
      <c r="R213" s="1894"/>
      <c r="S213" s="1894"/>
      <c r="T213" s="1894"/>
      <c r="U213" s="1894"/>
      <c r="V213" s="1894"/>
      <c r="W213" s="1894"/>
      <c r="X213" s="1894"/>
      <c r="Y213" s="1894"/>
      <c r="Z213" s="1894"/>
      <c r="AA213" s="1894"/>
      <c r="AB213" s="1894"/>
      <c r="AC213" s="1894"/>
      <c r="AD213" s="1894"/>
      <c r="AE213" s="1892"/>
      <c r="AF213" s="1892"/>
      <c r="AG213" s="1892"/>
      <c r="AH213" s="1892"/>
      <c r="AI213" s="1892"/>
      <c r="AJ213" s="1892"/>
    </row>
    <row r="214" spans="3:36">
      <c r="C214" s="1894"/>
      <c r="D214" s="1894"/>
      <c r="E214" s="1894"/>
      <c r="F214" s="1894"/>
      <c r="G214" s="1894"/>
      <c r="H214" s="1894"/>
      <c r="I214" s="1894"/>
      <c r="J214" s="1894"/>
      <c r="K214" s="1894"/>
      <c r="L214" s="1894"/>
      <c r="M214" s="1894"/>
      <c r="N214" s="1894"/>
      <c r="O214" s="1894"/>
      <c r="P214" s="1894"/>
      <c r="Q214" s="1894"/>
      <c r="R214" s="1894"/>
      <c r="S214" s="1894"/>
      <c r="T214" s="1894"/>
      <c r="U214" s="1894"/>
      <c r="V214" s="1894"/>
      <c r="W214" s="1894"/>
      <c r="X214" s="1894"/>
      <c r="Y214" s="1894"/>
      <c r="Z214" s="1894"/>
      <c r="AA214" s="1894"/>
      <c r="AB214" s="1894"/>
      <c r="AC214" s="1894"/>
      <c r="AD214" s="1894"/>
      <c r="AE214" s="1892"/>
      <c r="AF214" s="1892"/>
      <c r="AG214" s="1892"/>
      <c r="AH214" s="1892"/>
      <c r="AI214" s="1892"/>
      <c r="AJ214" s="1892"/>
    </row>
    <row r="215" spans="3:36">
      <c r="C215" s="1894"/>
      <c r="D215" s="1894"/>
      <c r="E215" s="1894"/>
      <c r="F215" s="1894"/>
      <c r="G215" s="1894"/>
      <c r="H215" s="1894"/>
      <c r="I215" s="1894"/>
      <c r="J215" s="1894"/>
      <c r="K215" s="1894"/>
      <c r="L215" s="1894"/>
      <c r="M215" s="1894"/>
      <c r="N215" s="1894"/>
      <c r="O215" s="1894"/>
      <c r="P215" s="1894"/>
      <c r="Q215" s="1894"/>
      <c r="R215" s="1894"/>
      <c r="S215" s="1894"/>
      <c r="T215" s="1894"/>
      <c r="U215" s="1894"/>
      <c r="V215" s="1894"/>
      <c r="W215" s="1894"/>
      <c r="X215" s="1894"/>
      <c r="Y215" s="1894"/>
      <c r="Z215" s="1894"/>
      <c r="AA215" s="1894"/>
      <c r="AB215" s="1894"/>
      <c r="AC215" s="1894"/>
      <c r="AD215" s="1894"/>
      <c r="AE215" s="1892"/>
      <c r="AF215" s="1892"/>
      <c r="AG215" s="1892"/>
      <c r="AH215" s="1892"/>
      <c r="AI215" s="1892"/>
      <c r="AJ215" s="1892"/>
    </row>
    <row r="216" spans="3:36">
      <c r="C216" s="1894"/>
      <c r="D216" s="1894"/>
      <c r="E216" s="1894"/>
      <c r="F216" s="1894"/>
      <c r="G216" s="1894"/>
      <c r="H216" s="1894"/>
      <c r="I216" s="1894"/>
      <c r="J216" s="1894"/>
      <c r="K216" s="1894"/>
      <c r="L216" s="1894"/>
      <c r="M216" s="1894"/>
      <c r="N216" s="1894"/>
      <c r="O216" s="1894"/>
      <c r="P216" s="1894"/>
      <c r="Q216" s="1894"/>
      <c r="R216" s="1894"/>
      <c r="S216" s="1894"/>
      <c r="T216" s="1894"/>
      <c r="U216" s="1894"/>
      <c r="V216" s="1894"/>
      <c r="W216" s="1894"/>
      <c r="X216" s="1894"/>
      <c r="Y216" s="1894"/>
      <c r="Z216" s="1894"/>
      <c r="AA216" s="1894"/>
      <c r="AB216" s="1894"/>
      <c r="AC216" s="1894"/>
      <c r="AD216" s="1894"/>
      <c r="AE216" s="1892"/>
      <c r="AF216" s="1892"/>
      <c r="AG216" s="1892"/>
      <c r="AH216" s="1892"/>
      <c r="AI216" s="1892"/>
      <c r="AJ216" s="1892"/>
    </row>
    <row r="217" spans="3:36">
      <c r="C217" s="1894"/>
      <c r="D217" s="1894"/>
      <c r="E217" s="1894"/>
      <c r="F217" s="1894"/>
      <c r="G217" s="1894"/>
      <c r="H217" s="1894"/>
      <c r="I217" s="1894"/>
      <c r="J217" s="1894"/>
      <c r="K217" s="1894"/>
      <c r="L217" s="1894"/>
      <c r="M217" s="1894"/>
      <c r="N217" s="1894"/>
      <c r="O217" s="1894"/>
      <c r="P217" s="1894"/>
      <c r="Q217" s="1894"/>
      <c r="R217" s="1894"/>
      <c r="S217" s="1894"/>
      <c r="T217" s="1894"/>
      <c r="U217" s="1894"/>
      <c r="V217" s="1894"/>
      <c r="W217" s="1894"/>
      <c r="X217" s="1894"/>
      <c r="Y217" s="1894"/>
      <c r="Z217" s="1894"/>
      <c r="AA217" s="1894"/>
      <c r="AB217" s="1894"/>
      <c r="AC217" s="1894"/>
      <c r="AD217" s="1894"/>
      <c r="AE217" s="1892"/>
      <c r="AF217" s="1892"/>
      <c r="AG217" s="1892"/>
      <c r="AH217" s="1892"/>
      <c r="AI217" s="1892"/>
      <c r="AJ217" s="1892"/>
    </row>
    <row r="218" spans="3:36">
      <c r="C218" s="1894"/>
      <c r="D218" s="1894"/>
      <c r="E218" s="1894"/>
      <c r="F218" s="1894"/>
      <c r="G218" s="1894"/>
      <c r="H218" s="1894"/>
      <c r="I218" s="1894"/>
      <c r="J218" s="1894"/>
      <c r="K218" s="1894"/>
      <c r="L218" s="1894"/>
      <c r="M218" s="1894"/>
      <c r="N218" s="1894"/>
      <c r="O218" s="1894"/>
      <c r="P218" s="1894"/>
      <c r="Q218" s="1894"/>
      <c r="R218" s="1894"/>
      <c r="S218" s="1894"/>
      <c r="T218" s="1894"/>
      <c r="U218" s="1894"/>
      <c r="V218" s="1894"/>
      <c r="W218" s="1894"/>
      <c r="X218" s="1894"/>
      <c r="Y218" s="1894"/>
      <c r="Z218" s="1894"/>
      <c r="AA218" s="1894"/>
      <c r="AB218" s="1894"/>
      <c r="AC218" s="1894"/>
      <c r="AD218" s="1894"/>
      <c r="AE218" s="1892"/>
      <c r="AF218" s="1892"/>
      <c r="AG218" s="1892"/>
      <c r="AH218" s="1892"/>
      <c r="AI218" s="1892"/>
      <c r="AJ218" s="1892"/>
    </row>
    <row r="219" spans="3:36">
      <c r="C219" s="1894"/>
      <c r="D219" s="1894"/>
      <c r="E219" s="1894"/>
      <c r="F219" s="1894"/>
      <c r="G219" s="1894"/>
      <c r="H219" s="1894"/>
      <c r="I219" s="1894"/>
      <c r="J219" s="1894"/>
      <c r="K219" s="1894"/>
      <c r="L219" s="1894"/>
      <c r="M219" s="1894"/>
      <c r="N219" s="1894"/>
      <c r="O219" s="1894"/>
      <c r="P219" s="1894"/>
      <c r="Q219" s="1894"/>
      <c r="R219" s="1894"/>
      <c r="S219" s="1894"/>
      <c r="T219" s="1894"/>
      <c r="U219" s="1894"/>
      <c r="V219" s="1894"/>
      <c r="W219" s="1894"/>
      <c r="X219" s="1894"/>
      <c r="Y219" s="1894"/>
      <c r="Z219" s="1894"/>
      <c r="AA219" s="1894"/>
      <c r="AB219" s="1894"/>
      <c r="AC219" s="1894"/>
      <c r="AD219" s="1894"/>
      <c r="AE219" s="1892"/>
      <c r="AF219" s="1892"/>
      <c r="AG219" s="1892"/>
      <c r="AH219" s="1892"/>
      <c r="AI219" s="1892"/>
      <c r="AJ219" s="1892"/>
    </row>
    <row r="220" spans="3:36">
      <c r="C220" s="1894"/>
      <c r="D220" s="1894"/>
      <c r="E220" s="1894"/>
      <c r="F220" s="1894"/>
      <c r="G220" s="1894"/>
      <c r="H220" s="1894"/>
      <c r="I220" s="1894"/>
      <c r="J220" s="1894"/>
      <c r="K220" s="1894"/>
      <c r="L220" s="1894"/>
      <c r="M220" s="1894"/>
      <c r="N220" s="1894"/>
      <c r="O220" s="1894"/>
      <c r="P220" s="1894"/>
      <c r="Q220" s="1894"/>
      <c r="R220" s="1894"/>
      <c r="S220" s="1894"/>
      <c r="T220" s="1894"/>
      <c r="U220" s="1894"/>
      <c r="V220" s="1894"/>
      <c r="W220" s="1894"/>
      <c r="X220" s="1894"/>
      <c r="Y220" s="1894"/>
      <c r="Z220" s="1894"/>
      <c r="AA220" s="1894"/>
      <c r="AB220" s="1894"/>
      <c r="AC220" s="1894"/>
      <c r="AD220" s="1894"/>
      <c r="AE220" s="1892"/>
      <c r="AF220" s="1892"/>
      <c r="AG220" s="1892"/>
      <c r="AH220" s="1892"/>
      <c r="AI220" s="1892"/>
      <c r="AJ220" s="1892"/>
    </row>
    <row r="221" spans="3:36">
      <c r="C221" s="1894"/>
      <c r="D221" s="1894"/>
      <c r="E221" s="1894"/>
      <c r="F221" s="1894"/>
      <c r="G221" s="1894"/>
      <c r="H221" s="1894"/>
      <c r="I221" s="1894"/>
      <c r="J221" s="1894"/>
      <c r="K221" s="1894"/>
      <c r="L221" s="1894"/>
      <c r="M221" s="1894"/>
      <c r="N221" s="1894"/>
      <c r="O221" s="1894"/>
      <c r="P221" s="1894"/>
      <c r="Q221" s="1894"/>
      <c r="R221" s="1894"/>
      <c r="S221" s="1894"/>
      <c r="T221" s="1894"/>
      <c r="U221" s="1894"/>
      <c r="V221" s="1894"/>
      <c r="W221" s="1894"/>
      <c r="X221" s="1894"/>
      <c r="Y221" s="1894"/>
      <c r="Z221" s="1894"/>
      <c r="AA221" s="1894"/>
      <c r="AB221" s="1894"/>
      <c r="AC221" s="1894"/>
      <c r="AD221" s="1894"/>
      <c r="AE221" s="1892"/>
      <c r="AF221" s="1892"/>
      <c r="AG221" s="1892"/>
      <c r="AH221" s="1892"/>
      <c r="AI221" s="1892"/>
      <c r="AJ221" s="1892"/>
    </row>
    <row r="222" spans="3:36">
      <c r="C222" s="1894"/>
      <c r="D222" s="1894"/>
      <c r="E222" s="1894"/>
      <c r="F222" s="1894"/>
      <c r="G222" s="1894"/>
      <c r="H222" s="1894"/>
      <c r="I222" s="1894"/>
      <c r="J222" s="1894"/>
      <c r="K222" s="1894"/>
      <c r="L222" s="1894"/>
      <c r="M222" s="1894"/>
      <c r="N222" s="1894"/>
      <c r="O222" s="1894"/>
      <c r="P222" s="1894"/>
      <c r="Q222" s="1894"/>
      <c r="R222" s="1894"/>
      <c r="S222" s="1894"/>
      <c r="T222" s="1894"/>
      <c r="U222" s="1894"/>
      <c r="V222" s="1894"/>
      <c r="W222" s="1894"/>
      <c r="X222" s="1894"/>
      <c r="Y222" s="1894"/>
      <c r="Z222" s="1894"/>
      <c r="AA222" s="1894"/>
      <c r="AB222" s="1894"/>
      <c r="AC222" s="1894"/>
      <c r="AD222" s="1894"/>
      <c r="AE222" s="1892"/>
      <c r="AF222" s="1892"/>
      <c r="AG222" s="1892"/>
      <c r="AH222" s="1892"/>
      <c r="AI222" s="1892"/>
      <c r="AJ222" s="1892"/>
    </row>
    <row r="223" spans="3:36">
      <c r="C223" s="1894"/>
      <c r="D223" s="1894"/>
      <c r="E223" s="1894"/>
      <c r="F223" s="1894"/>
      <c r="G223" s="1894"/>
      <c r="H223" s="1894"/>
      <c r="I223" s="1894"/>
      <c r="J223" s="1894"/>
      <c r="K223" s="1894"/>
      <c r="L223" s="1894"/>
      <c r="M223" s="1894"/>
      <c r="N223" s="1894"/>
      <c r="O223" s="1894"/>
      <c r="P223" s="1894"/>
      <c r="Q223" s="1894"/>
      <c r="R223" s="1894"/>
      <c r="S223" s="1894"/>
      <c r="T223" s="1894"/>
      <c r="U223" s="1894"/>
      <c r="V223" s="1894"/>
      <c r="W223" s="1894"/>
      <c r="X223" s="1894"/>
      <c r="Y223" s="1894"/>
      <c r="Z223" s="1894"/>
      <c r="AA223" s="1894"/>
      <c r="AB223" s="1894"/>
      <c r="AC223" s="1894"/>
      <c r="AD223" s="1894"/>
      <c r="AE223" s="1892"/>
      <c r="AF223" s="1892"/>
      <c r="AG223" s="1892"/>
      <c r="AH223" s="1892"/>
      <c r="AI223" s="1892"/>
      <c r="AJ223" s="1892"/>
    </row>
    <row r="224" spans="3:36">
      <c r="C224" s="1894"/>
      <c r="D224" s="1894"/>
      <c r="E224" s="1894"/>
      <c r="F224" s="1894"/>
      <c r="G224" s="1894"/>
      <c r="H224" s="1894"/>
      <c r="I224" s="1894"/>
      <c r="J224" s="1894"/>
      <c r="K224" s="1894"/>
      <c r="L224" s="1894"/>
      <c r="M224" s="1894"/>
      <c r="N224" s="1894"/>
      <c r="O224" s="1894"/>
      <c r="P224" s="1894"/>
      <c r="Q224" s="1894"/>
      <c r="R224" s="1894"/>
      <c r="S224" s="1894"/>
      <c r="T224" s="1894"/>
      <c r="U224" s="1894"/>
      <c r="V224" s="1894"/>
      <c r="W224" s="1894"/>
      <c r="X224" s="1894"/>
      <c r="Y224" s="1894"/>
      <c r="Z224" s="1894"/>
      <c r="AA224" s="1894"/>
      <c r="AB224" s="1894"/>
      <c r="AC224" s="1894"/>
      <c r="AD224" s="1894"/>
      <c r="AE224" s="1892"/>
      <c r="AF224" s="1892"/>
      <c r="AG224" s="1892"/>
      <c r="AH224" s="1892"/>
      <c r="AI224" s="1892"/>
      <c r="AJ224" s="1892"/>
    </row>
    <row r="225" spans="3:36">
      <c r="C225" s="1894"/>
      <c r="D225" s="1894"/>
      <c r="E225" s="1894"/>
      <c r="F225" s="1894"/>
      <c r="G225" s="1894"/>
      <c r="H225" s="1894"/>
      <c r="I225" s="1894"/>
      <c r="J225" s="1894"/>
      <c r="K225" s="1894"/>
      <c r="L225" s="1894"/>
      <c r="M225" s="1894"/>
      <c r="N225" s="1894"/>
      <c r="O225" s="1894"/>
      <c r="P225" s="1894"/>
      <c r="Q225" s="1894"/>
      <c r="R225" s="1894"/>
      <c r="S225" s="1894"/>
      <c r="T225" s="1894"/>
      <c r="U225" s="1894"/>
      <c r="V225" s="1894"/>
      <c r="W225" s="1894"/>
      <c r="X225" s="1894"/>
      <c r="Y225" s="1894"/>
      <c r="Z225" s="1894"/>
      <c r="AA225" s="1894"/>
      <c r="AB225" s="1894"/>
      <c r="AC225" s="1894"/>
      <c r="AD225" s="1894"/>
      <c r="AE225" s="1892"/>
      <c r="AF225" s="1892"/>
      <c r="AG225" s="1892"/>
      <c r="AH225" s="1892"/>
      <c r="AI225" s="1892"/>
      <c r="AJ225" s="1892"/>
    </row>
    <row r="226" spans="3:36">
      <c r="C226" s="1894"/>
      <c r="D226" s="1894"/>
      <c r="E226" s="1894"/>
      <c r="F226" s="1894"/>
      <c r="G226" s="1894"/>
      <c r="H226" s="1894"/>
      <c r="I226" s="1894"/>
      <c r="J226" s="1894"/>
      <c r="K226" s="1894"/>
      <c r="L226" s="1894"/>
      <c r="M226" s="1894"/>
      <c r="N226" s="1894"/>
      <c r="O226" s="1894"/>
      <c r="P226" s="1894"/>
      <c r="Q226" s="1894"/>
      <c r="R226" s="1894"/>
      <c r="S226" s="1894"/>
      <c r="T226" s="1894"/>
      <c r="U226" s="1894"/>
      <c r="V226" s="1894"/>
      <c r="W226" s="1894"/>
      <c r="X226" s="1894"/>
      <c r="Y226" s="1894"/>
      <c r="Z226" s="1894"/>
      <c r="AA226" s="1894"/>
      <c r="AB226" s="1894"/>
      <c r="AC226" s="1894"/>
      <c r="AD226" s="1894"/>
      <c r="AE226" s="1892"/>
      <c r="AF226" s="1892"/>
      <c r="AG226" s="1892"/>
      <c r="AH226" s="1892"/>
      <c r="AI226" s="1892"/>
      <c r="AJ226" s="1892"/>
    </row>
    <row r="227" spans="3:36">
      <c r="C227" s="1894"/>
      <c r="D227" s="1894"/>
      <c r="E227" s="1894"/>
      <c r="F227" s="1894"/>
      <c r="G227" s="1894"/>
      <c r="H227" s="1894"/>
      <c r="I227" s="1894"/>
      <c r="J227" s="1894"/>
      <c r="K227" s="1894"/>
      <c r="L227" s="1894"/>
      <c r="M227" s="1894"/>
      <c r="N227" s="1894"/>
      <c r="O227" s="1894"/>
      <c r="P227" s="1894"/>
      <c r="Q227" s="1894"/>
      <c r="R227" s="1894"/>
      <c r="S227" s="1894"/>
      <c r="T227" s="1894"/>
      <c r="U227" s="1894"/>
      <c r="V227" s="1894"/>
      <c r="W227" s="1894"/>
      <c r="X227" s="1894"/>
      <c r="Y227" s="1894"/>
      <c r="Z227" s="1894"/>
      <c r="AA227" s="1894"/>
      <c r="AB227" s="1894"/>
      <c r="AC227" s="1894"/>
      <c r="AD227" s="1894"/>
      <c r="AE227" s="1892"/>
      <c r="AF227" s="1892"/>
      <c r="AG227" s="1892"/>
      <c r="AH227" s="1892"/>
      <c r="AI227" s="1892"/>
      <c r="AJ227" s="1892"/>
    </row>
    <row r="228" spans="3:36">
      <c r="C228" s="1894"/>
      <c r="D228" s="1894"/>
      <c r="E228" s="1894"/>
      <c r="F228" s="1894"/>
      <c r="G228" s="1894"/>
      <c r="H228" s="1894"/>
      <c r="I228" s="1894"/>
      <c r="J228" s="1894"/>
      <c r="K228" s="1894"/>
      <c r="L228" s="1894"/>
      <c r="M228" s="1894"/>
      <c r="N228" s="1894"/>
      <c r="O228" s="1894"/>
      <c r="P228" s="1894"/>
      <c r="Q228" s="1894"/>
      <c r="R228" s="1894"/>
      <c r="S228" s="1894"/>
      <c r="T228" s="1894"/>
      <c r="U228" s="1894"/>
      <c r="V228" s="1894"/>
      <c r="W228" s="1894"/>
      <c r="X228" s="1894"/>
      <c r="Y228" s="1894"/>
      <c r="Z228" s="1894"/>
      <c r="AA228" s="1894"/>
      <c r="AB228" s="1894"/>
      <c r="AC228" s="1894"/>
      <c r="AD228" s="1894"/>
      <c r="AE228" s="1892"/>
      <c r="AF228" s="1892"/>
      <c r="AG228" s="1892"/>
      <c r="AH228" s="1892"/>
      <c r="AI228" s="1892"/>
      <c r="AJ228" s="1892"/>
    </row>
    <row r="229" spans="3:36">
      <c r="C229" s="1894"/>
      <c r="D229" s="1894"/>
      <c r="E229" s="1894"/>
      <c r="F229" s="1894"/>
      <c r="G229" s="1894"/>
      <c r="H229" s="1894"/>
      <c r="I229" s="1894"/>
      <c r="J229" s="1894"/>
      <c r="K229" s="1894"/>
      <c r="L229" s="1894"/>
      <c r="M229" s="1894"/>
      <c r="N229" s="1894"/>
      <c r="O229" s="1894"/>
      <c r="P229" s="1894"/>
      <c r="Q229" s="1894"/>
      <c r="R229" s="1894"/>
      <c r="S229" s="1894"/>
      <c r="T229" s="1894"/>
      <c r="U229" s="1894"/>
      <c r="V229" s="1894"/>
      <c r="W229" s="1894"/>
      <c r="X229" s="1894"/>
      <c r="Y229" s="1894"/>
      <c r="Z229" s="1894"/>
      <c r="AA229" s="1894"/>
      <c r="AB229" s="1894"/>
      <c r="AC229" s="1894"/>
      <c r="AD229" s="1894"/>
      <c r="AE229" s="1892"/>
      <c r="AF229" s="1892"/>
      <c r="AG229" s="1892"/>
      <c r="AH229" s="1892"/>
      <c r="AI229" s="1892"/>
      <c r="AJ229" s="1892"/>
    </row>
    <row r="230" spans="3:36">
      <c r="C230" s="1894"/>
      <c r="D230" s="1894"/>
      <c r="E230" s="1894"/>
      <c r="F230" s="1894"/>
      <c r="G230" s="1894"/>
      <c r="H230" s="1894"/>
      <c r="I230" s="1894"/>
      <c r="J230" s="1894"/>
      <c r="K230" s="1894"/>
      <c r="L230" s="1894"/>
      <c r="M230" s="1894"/>
      <c r="N230" s="1894"/>
      <c r="O230" s="1894"/>
      <c r="P230" s="1894"/>
      <c r="Q230" s="1894"/>
      <c r="R230" s="1894"/>
      <c r="S230" s="1894"/>
      <c r="T230" s="1894"/>
      <c r="U230" s="1894"/>
      <c r="V230" s="1894"/>
      <c r="W230" s="1894"/>
      <c r="X230" s="1894"/>
      <c r="Y230" s="1894"/>
      <c r="Z230" s="1894"/>
      <c r="AA230" s="1894"/>
      <c r="AB230" s="1894"/>
      <c r="AC230" s="1894"/>
      <c r="AD230" s="1894"/>
      <c r="AE230" s="1892"/>
      <c r="AF230" s="1892"/>
      <c r="AG230" s="1892"/>
      <c r="AH230" s="1892"/>
      <c r="AI230" s="1892"/>
      <c r="AJ230" s="1892"/>
    </row>
    <row r="231" spans="3:36">
      <c r="C231" s="1894"/>
      <c r="D231" s="1894"/>
      <c r="E231" s="1894"/>
      <c r="F231" s="1894"/>
      <c r="G231" s="1894"/>
      <c r="H231" s="1894"/>
      <c r="I231" s="1894"/>
      <c r="J231" s="1894"/>
      <c r="K231" s="1894"/>
      <c r="L231" s="1894"/>
      <c r="M231" s="1894"/>
      <c r="N231" s="1894"/>
      <c r="O231" s="1894"/>
      <c r="P231" s="1894"/>
      <c r="Q231" s="1894"/>
      <c r="R231" s="1894"/>
      <c r="S231" s="1894"/>
      <c r="T231" s="1894"/>
      <c r="U231" s="1894"/>
      <c r="V231" s="1894"/>
      <c r="W231" s="1894"/>
      <c r="X231" s="1894"/>
      <c r="Y231" s="1894"/>
      <c r="Z231" s="1894"/>
      <c r="AA231" s="1894"/>
      <c r="AB231" s="1894"/>
      <c r="AC231" s="1894"/>
      <c r="AD231" s="1894"/>
      <c r="AE231" s="1892"/>
      <c r="AF231" s="1892"/>
      <c r="AG231" s="1892"/>
      <c r="AH231" s="1892"/>
      <c r="AI231" s="1892"/>
      <c r="AJ231" s="1892"/>
    </row>
    <row r="232" spans="3:36">
      <c r="C232" s="1894"/>
      <c r="D232" s="1894"/>
      <c r="E232" s="1894"/>
      <c r="F232" s="1894"/>
      <c r="G232" s="1894"/>
      <c r="H232" s="1894"/>
      <c r="I232" s="1894"/>
      <c r="J232" s="1894"/>
      <c r="K232" s="1894"/>
      <c r="L232" s="1894"/>
      <c r="M232" s="1894"/>
      <c r="N232" s="1894"/>
      <c r="O232" s="1894"/>
      <c r="P232" s="1894"/>
      <c r="Q232" s="1894"/>
      <c r="R232" s="1894"/>
      <c r="S232" s="1894"/>
      <c r="T232" s="1894"/>
      <c r="U232" s="1894"/>
      <c r="V232" s="1894"/>
      <c r="W232" s="1894"/>
      <c r="X232" s="1894"/>
      <c r="Y232" s="1894"/>
      <c r="Z232" s="1894"/>
      <c r="AA232" s="1894"/>
      <c r="AB232" s="1894"/>
      <c r="AC232" s="1894"/>
      <c r="AD232" s="1894"/>
      <c r="AE232" s="1892"/>
      <c r="AF232" s="1892"/>
      <c r="AG232" s="1892"/>
      <c r="AH232" s="1892"/>
      <c r="AI232" s="1892"/>
      <c r="AJ232" s="1892"/>
    </row>
    <row r="233" spans="3:36">
      <c r="C233" s="1894"/>
      <c r="D233" s="1894"/>
      <c r="E233" s="1894"/>
      <c r="F233" s="1894"/>
      <c r="G233" s="1894"/>
      <c r="H233" s="1894"/>
      <c r="I233" s="1894"/>
      <c r="J233" s="1894"/>
      <c r="K233" s="1894"/>
      <c r="L233" s="1894"/>
      <c r="M233" s="1894"/>
      <c r="N233" s="1894"/>
      <c r="O233" s="1894"/>
      <c r="P233" s="1894"/>
      <c r="Q233" s="1894"/>
      <c r="R233" s="1894"/>
      <c r="S233" s="1894"/>
      <c r="T233" s="1894"/>
      <c r="U233" s="1894"/>
      <c r="V233" s="1894"/>
      <c r="W233" s="1894"/>
      <c r="X233" s="1894"/>
      <c r="Y233" s="1894"/>
      <c r="Z233" s="1894"/>
      <c r="AA233" s="1894"/>
      <c r="AB233" s="1894"/>
      <c r="AC233" s="1894"/>
      <c r="AD233" s="1894"/>
      <c r="AE233" s="1892"/>
      <c r="AF233" s="1892"/>
      <c r="AG233" s="1892"/>
      <c r="AH233" s="1892"/>
      <c r="AI233" s="1892"/>
      <c r="AJ233" s="1892"/>
    </row>
    <row r="234" spans="3:36">
      <c r="C234" s="1894"/>
      <c r="D234" s="1894"/>
      <c r="E234" s="1894"/>
      <c r="F234" s="1894"/>
      <c r="G234" s="1894"/>
      <c r="H234" s="1894"/>
      <c r="I234" s="1894"/>
      <c r="J234" s="1894"/>
      <c r="K234" s="1894"/>
      <c r="L234" s="1894"/>
      <c r="M234" s="1894"/>
      <c r="N234" s="1894"/>
      <c r="O234" s="1894"/>
      <c r="P234" s="1894"/>
      <c r="Q234" s="1894"/>
      <c r="R234" s="1894"/>
      <c r="S234" s="1894"/>
      <c r="T234" s="1894"/>
      <c r="U234" s="1894"/>
      <c r="V234" s="1894"/>
      <c r="W234" s="1894"/>
      <c r="X234" s="1894"/>
      <c r="Y234" s="1894"/>
      <c r="Z234" s="1894"/>
      <c r="AA234" s="1894"/>
      <c r="AB234" s="1894"/>
      <c r="AC234" s="1894"/>
      <c r="AD234" s="1894"/>
      <c r="AE234" s="1892"/>
      <c r="AF234" s="1892"/>
      <c r="AG234" s="1892"/>
      <c r="AH234" s="1892"/>
      <c r="AI234" s="1892"/>
      <c r="AJ234" s="1892"/>
    </row>
    <row r="235" spans="3:36">
      <c r="C235" s="1894"/>
      <c r="D235" s="1894"/>
      <c r="E235" s="1894"/>
      <c r="F235" s="1894"/>
      <c r="G235" s="1894"/>
      <c r="H235" s="1894"/>
      <c r="I235" s="1894"/>
      <c r="J235" s="1894"/>
      <c r="K235" s="1894"/>
      <c r="L235" s="1894"/>
      <c r="M235" s="1894"/>
      <c r="N235" s="1894"/>
      <c r="O235" s="1894"/>
      <c r="P235" s="1894"/>
      <c r="Q235" s="1894"/>
      <c r="R235" s="1894"/>
      <c r="S235" s="1894"/>
      <c r="T235" s="1894"/>
      <c r="U235" s="1894"/>
      <c r="V235" s="1894"/>
      <c r="W235" s="1894"/>
      <c r="X235" s="1894"/>
      <c r="Y235" s="1894"/>
      <c r="Z235" s="1894"/>
      <c r="AA235" s="1894"/>
      <c r="AB235" s="1894"/>
      <c r="AC235" s="1894"/>
      <c r="AD235" s="1894"/>
      <c r="AE235" s="1892"/>
      <c r="AF235" s="1892"/>
      <c r="AG235" s="1892"/>
      <c r="AH235" s="1892"/>
      <c r="AI235" s="1892"/>
      <c r="AJ235" s="1892"/>
    </row>
    <row r="236" spans="3:36">
      <c r="C236" s="1894"/>
      <c r="D236" s="1894"/>
      <c r="E236" s="1894"/>
      <c r="F236" s="1894"/>
      <c r="G236" s="1894"/>
      <c r="H236" s="1894"/>
      <c r="I236" s="1894"/>
      <c r="J236" s="1894"/>
      <c r="K236" s="1894"/>
      <c r="L236" s="1894"/>
      <c r="M236" s="1894"/>
      <c r="N236" s="1894"/>
      <c r="O236" s="1894"/>
      <c r="P236" s="1894"/>
      <c r="Q236" s="1894"/>
      <c r="R236" s="1894"/>
      <c r="S236" s="1894"/>
      <c r="T236" s="1894"/>
      <c r="U236" s="1894"/>
      <c r="V236" s="1894"/>
      <c r="W236" s="1894"/>
      <c r="X236" s="1894"/>
      <c r="Y236" s="1894"/>
      <c r="Z236" s="1894"/>
      <c r="AA236" s="1894"/>
      <c r="AB236" s="1894"/>
      <c r="AC236" s="1894"/>
      <c r="AD236" s="1894"/>
      <c r="AE236" s="1892"/>
      <c r="AF236" s="1892"/>
      <c r="AG236" s="1892"/>
      <c r="AH236" s="1892"/>
      <c r="AI236" s="1892"/>
      <c r="AJ236" s="1892"/>
    </row>
    <row r="237" spans="3:36">
      <c r="C237" s="1894"/>
      <c r="D237" s="1894"/>
      <c r="E237" s="1894"/>
      <c r="F237" s="1894"/>
      <c r="G237" s="1894"/>
      <c r="H237" s="1894"/>
      <c r="I237" s="1894"/>
      <c r="J237" s="1894"/>
      <c r="K237" s="1894"/>
      <c r="L237" s="1894"/>
      <c r="M237" s="1894"/>
      <c r="N237" s="1894"/>
      <c r="O237" s="1894"/>
      <c r="P237" s="1894"/>
      <c r="Q237" s="1894"/>
      <c r="R237" s="1894"/>
      <c r="S237" s="1894"/>
      <c r="T237" s="1894"/>
      <c r="U237" s="1894"/>
      <c r="V237" s="1894"/>
      <c r="W237" s="1894"/>
      <c r="X237" s="1894"/>
      <c r="Y237" s="1894"/>
      <c r="Z237" s="1894"/>
      <c r="AA237" s="1894"/>
      <c r="AB237" s="1894"/>
      <c r="AC237" s="1894"/>
      <c r="AD237" s="1894"/>
      <c r="AE237" s="1892"/>
      <c r="AF237" s="1892"/>
      <c r="AG237" s="1892"/>
      <c r="AH237" s="1892"/>
      <c r="AI237" s="1892"/>
      <c r="AJ237" s="1892"/>
    </row>
    <row r="238" spans="3:36">
      <c r="C238" s="1894"/>
      <c r="D238" s="1894"/>
      <c r="E238" s="1894"/>
      <c r="F238" s="1894"/>
      <c r="G238" s="1894"/>
      <c r="H238" s="1894"/>
      <c r="I238" s="1894"/>
      <c r="J238" s="1894"/>
      <c r="K238" s="1894"/>
      <c r="L238" s="1894"/>
      <c r="M238" s="1894"/>
      <c r="N238" s="1894"/>
      <c r="O238" s="1894"/>
      <c r="P238" s="1894"/>
      <c r="Q238" s="1894"/>
      <c r="R238" s="1894"/>
      <c r="S238" s="1894"/>
      <c r="T238" s="1894"/>
      <c r="U238" s="1894"/>
      <c r="V238" s="1894"/>
      <c r="W238" s="1894"/>
      <c r="X238" s="1894"/>
      <c r="Y238" s="1894"/>
      <c r="Z238" s="1894"/>
      <c r="AA238" s="1894"/>
      <c r="AB238" s="1894"/>
      <c r="AC238" s="1894"/>
      <c r="AD238" s="1894"/>
      <c r="AE238" s="1892"/>
      <c r="AF238" s="1892"/>
      <c r="AG238" s="1892"/>
      <c r="AH238" s="1892"/>
      <c r="AI238" s="1892"/>
      <c r="AJ238" s="1892"/>
    </row>
    <row r="239" spans="3:36">
      <c r="C239" s="1894"/>
      <c r="D239" s="1894"/>
      <c r="E239" s="1894"/>
      <c r="F239" s="1894"/>
      <c r="G239" s="1894"/>
      <c r="H239" s="1894"/>
      <c r="I239" s="1894"/>
      <c r="J239" s="1894"/>
      <c r="K239" s="1894"/>
      <c r="L239" s="1894"/>
      <c r="M239" s="1894"/>
      <c r="N239" s="1894"/>
      <c r="O239" s="1894"/>
      <c r="P239" s="1894"/>
      <c r="Q239" s="1894"/>
      <c r="R239" s="1894"/>
      <c r="S239" s="1894"/>
      <c r="T239" s="1894"/>
      <c r="U239" s="1894"/>
      <c r="V239" s="1894"/>
      <c r="W239" s="1894"/>
      <c r="X239" s="1894"/>
      <c r="Y239" s="1894"/>
      <c r="Z239" s="1894"/>
      <c r="AA239" s="1894"/>
      <c r="AB239" s="1894"/>
      <c r="AC239" s="1894"/>
      <c r="AD239" s="1894"/>
      <c r="AE239" s="1892"/>
      <c r="AF239" s="1892"/>
      <c r="AG239" s="1892"/>
      <c r="AH239" s="1892"/>
      <c r="AI239" s="1892"/>
      <c r="AJ239" s="1892"/>
    </row>
    <row r="240" spans="3:36">
      <c r="C240" s="1894"/>
      <c r="D240" s="1894"/>
      <c r="E240" s="1894"/>
      <c r="F240" s="1894"/>
      <c r="G240" s="1894"/>
      <c r="H240" s="1894"/>
      <c r="I240" s="1894"/>
      <c r="J240" s="1894"/>
      <c r="K240" s="1894"/>
      <c r="L240" s="1894"/>
      <c r="M240" s="1894"/>
      <c r="N240" s="1894"/>
      <c r="O240" s="1894"/>
      <c r="P240" s="1894"/>
      <c r="Q240" s="1894"/>
      <c r="R240" s="1894"/>
      <c r="S240" s="1894"/>
      <c r="T240" s="1894"/>
      <c r="U240" s="1894"/>
      <c r="V240" s="1894"/>
      <c r="W240" s="1894"/>
      <c r="X240" s="1894"/>
      <c r="Y240" s="1894"/>
      <c r="Z240" s="1894"/>
      <c r="AA240" s="1894"/>
      <c r="AB240" s="1894"/>
      <c r="AC240" s="1894"/>
      <c r="AD240" s="1894"/>
      <c r="AE240" s="1892"/>
      <c r="AF240" s="1892"/>
      <c r="AG240" s="1892"/>
      <c r="AH240" s="1892"/>
      <c r="AI240" s="1892"/>
      <c r="AJ240" s="1892"/>
    </row>
    <row r="241" spans="3:36">
      <c r="C241" s="1894"/>
      <c r="D241" s="1894"/>
      <c r="E241" s="1894"/>
      <c r="F241" s="1894"/>
      <c r="G241" s="1894"/>
      <c r="H241" s="1894"/>
      <c r="I241" s="1894"/>
      <c r="J241" s="1894"/>
      <c r="K241" s="1894"/>
      <c r="L241" s="1894"/>
      <c r="M241" s="1894"/>
      <c r="N241" s="1894"/>
      <c r="O241" s="1894"/>
      <c r="P241" s="1894"/>
      <c r="Q241" s="1894"/>
      <c r="R241" s="1894"/>
      <c r="S241" s="1894"/>
      <c r="T241" s="1894"/>
      <c r="U241" s="1894"/>
      <c r="V241" s="1894"/>
      <c r="W241" s="1894"/>
      <c r="X241" s="1894"/>
      <c r="Y241" s="1894"/>
      <c r="Z241" s="1894"/>
      <c r="AA241" s="1894"/>
      <c r="AB241" s="1894"/>
      <c r="AC241" s="1894"/>
      <c r="AD241" s="1894"/>
      <c r="AE241" s="1892"/>
      <c r="AF241" s="1892"/>
      <c r="AG241" s="1892"/>
      <c r="AH241" s="1892"/>
      <c r="AI241" s="1892"/>
      <c r="AJ241" s="1892"/>
    </row>
    <row r="242" spans="3:36">
      <c r="C242" s="1894"/>
      <c r="D242" s="1894"/>
      <c r="E242" s="1894"/>
      <c r="F242" s="1894"/>
      <c r="G242" s="1894"/>
      <c r="H242" s="1894"/>
      <c r="I242" s="1894"/>
      <c r="J242" s="1894"/>
      <c r="K242" s="1894"/>
      <c r="L242" s="1894"/>
      <c r="M242" s="1894"/>
      <c r="N242" s="1894"/>
      <c r="O242" s="1894"/>
      <c r="P242" s="1894"/>
      <c r="Q242" s="1894"/>
      <c r="R242" s="1894"/>
      <c r="S242" s="1894"/>
      <c r="T242" s="1894"/>
      <c r="U242" s="1894"/>
      <c r="V242" s="1894"/>
      <c r="W242" s="1894"/>
      <c r="X242" s="1894"/>
      <c r="Y242" s="1894"/>
      <c r="Z242" s="1894"/>
      <c r="AA242" s="1894"/>
      <c r="AB242" s="1894"/>
      <c r="AC242" s="1894"/>
      <c r="AD242" s="1894"/>
      <c r="AE242" s="1892"/>
      <c r="AF242" s="1892"/>
      <c r="AG242" s="1892"/>
      <c r="AH242" s="1892"/>
      <c r="AI242" s="1892"/>
      <c r="AJ242" s="1892"/>
    </row>
    <row r="243" spans="3:36">
      <c r="C243" s="1894"/>
      <c r="D243" s="1894"/>
      <c r="E243" s="1894"/>
      <c r="F243" s="1894"/>
      <c r="G243" s="1894"/>
      <c r="H243" s="1894"/>
      <c r="I243" s="1894"/>
      <c r="J243" s="1894"/>
      <c r="K243" s="1894"/>
      <c r="L243" s="1894"/>
      <c r="M243" s="1894"/>
      <c r="N243" s="1894"/>
      <c r="O243" s="1894"/>
      <c r="P243" s="1894"/>
      <c r="Q243" s="1894"/>
      <c r="R243" s="1894"/>
      <c r="S243" s="1894"/>
      <c r="T243" s="1894"/>
      <c r="U243" s="1894"/>
      <c r="V243" s="1894"/>
      <c r="W243" s="1894"/>
      <c r="X243" s="1894"/>
      <c r="Y243" s="1894"/>
      <c r="Z243" s="1894"/>
      <c r="AA243" s="1894"/>
      <c r="AB243" s="1894"/>
      <c r="AC243" s="1894"/>
      <c r="AD243" s="1894"/>
      <c r="AE243" s="1892"/>
      <c r="AF243" s="1892"/>
      <c r="AG243" s="1892"/>
      <c r="AH243" s="1892"/>
      <c r="AI243" s="1892"/>
      <c r="AJ243" s="1892"/>
    </row>
    <row r="244" spans="3:36">
      <c r="C244" s="1894"/>
      <c r="D244" s="1894"/>
      <c r="E244" s="1894"/>
      <c r="F244" s="1894"/>
      <c r="G244" s="1894"/>
      <c r="H244" s="1894"/>
      <c r="I244" s="1894"/>
      <c r="J244" s="1894"/>
      <c r="K244" s="1894"/>
      <c r="L244" s="1894"/>
      <c r="M244" s="1894"/>
      <c r="N244" s="1894"/>
      <c r="O244" s="1894"/>
      <c r="P244" s="1894"/>
      <c r="Q244" s="1894"/>
      <c r="R244" s="1894"/>
      <c r="S244" s="1894"/>
      <c r="T244" s="1894"/>
      <c r="U244" s="1894"/>
      <c r="V244" s="1894"/>
      <c r="W244" s="1894"/>
      <c r="X244" s="1894"/>
      <c r="Y244" s="1894"/>
      <c r="Z244" s="1894"/>
      <c r="AA244" s="1894"/>
      <c r="AB244" s="1894"/>
      <c r="AC244" s="1894"/>
      <c r="AD244" s="1894"/>
      <c r="AE244" s="1892"/>
      <c r="AF244" s="1892"/>
      <c r="AG244" s="1892"/>
      <c r="AH244" s="1892"/>
      <c r="AI244" s="1892"/>
      <c r="AJ244" s="1892"/>
    </row>
    <row r="245" spans="3:36">
      <c r="C245" s="1894"/>
      <c r="D245" s="1894"/>
      <c r="E245" s="1894"/>
      <c r="F245" s="1894"/>
      <c r="G245" s="1894"/>
      <c r="H245" s="1894"/>
      <c r="I245" s="1894"/>
      <c r="J245" s="1894"/>
      <c r="K245" s="1894"/>
      <c r="L245" s="1894"/>
      <c r="M245" s="1894"/>
      <c r="N245" s="1894"/>
      <c r="O245" s="1894"/>
      <c r="P245" s="1894"/>
      <c r="Q245" s="1894"/>
      <c r="R245" s="1894"/>
      <c r="S245" s="1894"/>
      <c r="T245" s="1894"/>
      <c r="U245" s="1894"/>
      <c r="V245" s="1894"/>
      <c r="W245" s="1894"/>
      <c r="X245" s="1894"/>
      <c r="Y245" s="1894"/>
      <c r="Z245" s="1894"/>
      <c r="AA245" s="1894"/>
      <c r="AB245" s="1894"/>
      <c r="AC245" s="1894"/>
      <c r="AD245" s="1894"/>
      <c r="AE245" s="1892"/>
      <c r="AF245" s="1892"/>
      <c r="AG245" s="1892"/>
      <c r="AH245" s="1892"/>
      <c r="AI245" s="1892"/>
      <c r="AJ245" s="1892"/>
    </row>
    <row r="246" spans="3:36">
      <c r="C246" s="1894"/>
      <c r="D246" s="1894"/>
      <c r="E246" s="1894"/>
      <c r="F246" s="1894"/>
      <c r="G246" s="1894"/>
      <c r="H246" s="1894"/>
      <c r="I246" s="1894"/>
      <c r="J246" s="1894"/>
      <c r="K246" s="1894"/>
      <c r="L246" s="1894"/>
      <c r="M246" s="1894"/>
      <c r="N246" s="1894"/>
      <c r="O246" s="1894"/>
      <c r="P246" s="1894"/>
      <c r="Q246" s="1894"/>
      <c r="R246" s="1894"/>
      <c r="S246" s="1894"/>
      <c r="T246" s="1894"/>
      <c r="U246" s="1894"/>
      <c r="V246" s="1894"/>
      <c r="W246" s="1894"/>
      <c r="X246" s="1894"/>
      <c r="Y246" s="1894"/>
      <c r="Z246" s="1894"/>
      <c r="AA246" s="1894"/>
      <c r="AB246" s="1894"/>
      <c r="AC246" s="1894"/>
      <c r="AD246" s="1894"/>
      <c r="AE246" s="1892"/>
      <c r="AF246" s="1892"/>
      <c r="AG246" s="1892"/>
      <c r="AH246" s="1892"/>
      <c r="AI246" s="1892"/>
      <c r="AJ246" s="1892"/>
    </row>
    <row r="247" spans="3:36">
      <c r="C247" s="1894"/>
      <c r="D247" s="1894"/>
      <c r="E247" s="1894"/>
      <c r="F247" s="1894"/>
      <c r="G247" s="1894"/>
      <c r="H247" s="1894"/>
      <c r="I247" s="1894"/>
      <c r="J247" s="1894"/>
      <c r="K247" s="1894"/>
      <c r="L247" s="1894"/>
      <c r="M247" s="1894"/>
      <c r="N247" s="1894"/>
      <c r="O247" s="1894"/>
      <c r="P247" s="1894"/>
      <c r="Q247" s="1894"/>
      <c r="R247" s="1894"/>
      <c r="S247" s="1894"/>
      <c r="T247" s="1894"/>
      <c r="U247" s="1894"/>
      <c r="V247" s="1894"/>
      <c r="W247" s="1894"/>
      <c r="X247" s="1894"/>
      <c r="Y247" s="1894"/>
      <c r="Z247" s="1894"/>
      <c r="AA247" s="1894"/>
      <c r="AB247" s="1894"/>
      <c r="AC247" s="1894"/>
      <c r="AD247" s="1894"/>
      <c r="AE247" s="1892"/>
      <c r="AF247" s="1892"/>
      <c r="AG247" s="1892"/>
      <c r="AH247" s="1892"/>
      <c r="AI247" s="1892"/>
      <c r="AJ247" s="1892"/>
    </row>
    <row r="248" spans="3:36">
      <c r="C248" s="1894"/>
      <c r="D248" s="1894"/>
      <c r="E248" s="1894"/>
      <c r="F248" s="1894"/>
      <c r="G248" s="1894"/>
      <c r="H248" s="1894"/>
      <c r="I248" s="1894"/>
      <c r="J248" s="1894"/>
      <c r="K248" s="1894"/>
      <c r="L248" s="1894"/>
      <c r="M248" s="1894"/>
      <c r="N248" s="1894"/>
      <c r="O248" s="1894"/>
      <c r="P248" s="1894"/>
      <c r="Q248" s="1894"/>
      <c r="R248" s="1894"/>
      <c r="S248" s="1894"/>
      <c r="T248" s="1894"/>
      <c r="U248" s="1894"/>
      <c r="V248" s="1894"/>
      <c r="W248" s="1894"/>
      <c r="X248" s="1894"/>
      <c r="Y248" s="1894"/>
      <c r="Z248" s="1894"/>
      <c r="AA248" s="1894"/>
      <c r="AB248" s="1894"/>
      <c r="AC248" s="1894"/>
      <c r="AD248" s="1894"/>
      <c r="AE248" s="1892"/>
      <c r="AF248" s="1892"/>
      <c r="AG248" s="1892"/>
      <c r="AH248" s="1892"/>
      <c r="AI248" s="1892"/>
      <c r="AJ248" s="1892"/>
    </row>
    <row r="249" spans="3:36">
      <c r="C249" s="1894"/>
      <c r="D249" s="1894"/>
      <c r="E249" s="1894"/>
      <c r="F249" s="1894"/>
      <c r="G249" s="1894"/>
      <c r="H249" s="1894"/>
      <c r="I249" s="1894"/>
      <c r="J249" s="1894"/>
      <c r="K249" s="1894"/>
      <c r="L249" s="1894"/>
      <c r="M249" s="1894"/>
      <c r="N249" s="1894"/>
      <c r="O249" s="1894"/>
      <c r="P249" s="1894"/>
      <c r="Q249" s="1894"/>
      <c r="R249" s="1894"/>
      <c r="S249" s="1894"/>
      <c r="T249" s="1894"/>
      <c r="U249" s="1894"/>
      <c r="V249" s="1894"/>
      <c r="W249" s="1894"/>
      <c r="X249" s="1894"/>
      <c r="Y249" s="1894"/>
      <c r="Z249" s="1894"/>
      <c r="AA249" s="1894"/>
      <c r="AB249" s="1894"/>
      <c r="AC249" s="1894"/>
      <c r="AD249" s="1894"/>
      <c r="AE249" s="1892"/>
      <c r="AF249" s="1892"/>
      <c r="AG249" s="1892"/>
      <c r="AH249" s="1892"/>
      <c r="AI249" s="1892"/>
      <c r="AJ249" s="1892"/>
    </row>
    <row r="250" spans="3:36">
      <c r="C250" s="1894"/>
      <c r="D250" s="1894"/>
      <c r="E250" s="1894"/>
      <c r="F250" s="1894"/>
      <c r="G250" s="1894"/>
      <c r="H250" s="1894"/>
      <c r="I250" s="1894"/>
      <c r="J250" s="1894"/>
      <c r="K250" s="1894"/>
      <c r="L250" s="1894"/>
      <c r="M250" s="1894"/>
      <c r="N250" s="1894"/>
      <c r="O250" s="1894"/>
      <c r="P250" s="1894"/>
      <c r="Q250" s="1894"/>
      <c r="R250" s="1894"/>
      <c r="S250" s="1894"/>
      <c r="T250" s="1894"/>
      <c r="U250" s="1894"/>
      <c r="V250" s="1894"/>
      <c r="W250" s="1894"/>
      <c r="X250" s="1894"/>
      <c r="Y250" s="1894"/>
      <c r="Z250" s="1894"/>
      <c r="AA250" s="1894"/>
      <c r="AB250" s="1894"/>
      <c r="AC250" s="1894"/>
      <c r="AD250" s="1894"/>
      <c r="AE250" s="1892"/>
      <c r="AF250" s="1892"/>
      <c r="AG250" s="1892"/>
      <c r="AH250" s="1892"/>
      <c r="AI250" s="1892"/>
      <c r="AJ250" s="1892"/>
    </row>
    <row r="251" spans="3:36">
      <c r="C251" s="1894"/>
      <c r="D251" s="1894"/>
      <c r="E251" s="1894"/>
      <c r="F251" s="1894"/>
      <c r="G251" s="1894"/>
      <c r="H251" s="1894"/>
      <c r="I251" s="1894"/>
      <c r="J251" s="1894"/>
      <c r="K251" s="1894"/>
      <c r="L251" s="1894"/>
      <c r="M251" s="1894"/>
      <c r="N251" s="1894"/>
      <c r="O251" s="1894"/>
      <c r="P251" s="1894"/>
      <c r="Q251" s="1894"/>
      <c r="R251" s="1894"/>
      <c r="S251" s="1894"/>
      <c r="T251" s="1894"/>
      <c r="U251" s="1894"/>
      <c r="V251" s="1894"/>
      <c r="W251" s="1894"/>
      <c r="X251" s="1894"/>
      <c r="Y251" s="1894"/>
      <c r="Z251" s="1894"/>
      <c r="AA251" s="1894"/>
      <c r="AB251" s="1894"/>
      <c r="AC251" s="1894"/>
      <c r="AD251" s="1894"/>
      <c r="AE251" s="1892"/>
      <c r="AF251" s="1892"/>
      <c r="AG251" s="1892"/>
      <c r="AH251" s="1892"/>
      <c r="AI251" s="1892"/>
      <c r="AJ251" s="1892"/>
    </row>
    <row r="252" spans="3:36">
      <c r="C252" s="1894"/>
      <c r="D252" s="1894"/>
      <c r="E252" s="1894"/>
      <c r="F252" s="1894"/>
      <c r="G252" s="1894"/>
      <c r="H252" s="1894"/>
      <c r="I252" s="1894"/>
      <c r="J252" s="1894"/>
      <c r="K252" s="1894"/>
      <c r="L252" s="1894"/>
      <c r="M252" s="1894"/>
      <c r="N252" s="1894"/>
      <c r="O252" s="1894"/>
      <c r="P252" s="1894"/>
      <c r="Q252" s="1894"/>
      <c r="R252" s="1894"/>
      <c r="S252" s="1894"/>
      <c r="T252" s="1894"/>
      <c r="U252" s="1894"/>
      <c r="V252" s="1894"/>
      <c r="W252" s="1894"/>
      <c r="X252" s="1894"/>
      <c r="Y252" s="1894"/>
      <c r="Z252" s="1894"/>
      <c r="AA252" s="1894"/>
      <c r="AB252" s="1894"/>
      <c r="AC252" s="1894"/>
      <c r="AD252" s="1894"/>
      <c r="AE252" s="1892"/>
      <c r="AF252" s="1892"/>
      <c r="AG252" s="1892"/>
      <c r="AH252" s="1892"/>
      <c r="AI252" s="1892"/>
      <c r="AJ252" s="1892"/>
    </row>
    <row r="253" spans="3:36">
      <c r="C253" s="1894"/>
      <c r="D253" s="1894"/>
      <c r="E253" s="1894"/>
      <c r="F253" s="1894"/>
      <c r="G253" s="1894"/>
      <c r="H253" s="1894"/>
      <c r="I253" s="1894"/>
      <c r="J253" s="1894"/>
      <c r="K253" s="1894"/>
      <c r="L253" s="1894"/>
      <c r="M253" s="1894"/>
      <c r="N253" s="1894"/>
      <c r="O253" s="1894"/>
      <c r="P253" s="1894"/>
      <c r="Q253" s="1894"/>
      <c r="R253" s="1894"/>
      <c r="S253" s="1894"/>
      <c r="T253" s="1894"/>
      <c r="U253" s="1894"/>
      <c r="V253" s="1894"/>
      <c r="W253" s="1894"/>
      <c r="X253" s="1894"/>
      <c r="Y253" s="1894"/>
      <c r="Z253" s="1894"/>
      <c r="AA253" s="1894"/>
      <c r="AB253" s="1894"/>
      <c r="AC253" s="1894"/>
      <c r="AD253" s="1894"/>
      <c r="AE253" s="1892"/>
      <c r="AF253" s="1892"/>
      <c r="AG253" s="1892"/>
      <c r="AH253" s="1892"/>
      <c r="AI253" s="1892"/>
      <c r="AJ253" s="1892"/>
    </row>
    <row r="254" spans="3:36">
      <c r="C254" s="1894"/>
      <c r="D254" s="1894"/>
      <c r="E254" s="1894"/>
      <c r="F254" s="1894"/>
      <c r="G254" s="1894"/>
      <c r="H254" s="1894"/>
      <c r="I254" s="1894"/>
      <c r="J254" s="1894"/>
      <c r="K254" s="1894"/>
      <c r="L254" s="1894"/>
      <c r="M254" s="1894"/>
      <c r="N254" s="1894"/>
      <c r="O254" s="1894"/>
      <c r="P254" s="1894"/>
      <c r="Q254" s="1894"/>
      <c r="R254" s="1894"/>
      <c r="S254" s="1894"/>
      <c r="T254" s="1894"/>
      <c r="U254" s="1894"/>
      <c r="V254" s="1894"/>
      <c r="W254" s="1894"/>
      <c r="X254" s="1894"/>
      <c r="Y254" s="1894"/>
      <c r="Z254" s="1894"/>
      <c r="AA254" s="1894"/>
      <c r="AB254" s="1894"/>
      <c r="AC254" s="1894"/>
      <c r="AD254" s="1894"/>
      <c r="AE254" s="1892"/>
      <c r="AF254" s="1892"/>
      <c r="AG254" s="1892"/>
      <c r="AH254" s="1892"/>
      <c r="AI254" s="1892"/>
      <c r="AJ254" s="1892"/>
    </row>
    <row r="255" spans="3:36">
      <c r="C255" s="1894"/>
      <c r="D255" s="1894"/>
      <c r="E255" s="1894"/>
      <c r="F255" s="1894"/>
      <c r="G255" s="1894"/>
      <c r="H255" s="1894"/>
      <c r="I255" s="1894"/>
      <c r="J255" s="1894"/>
      <c r="K255" s="1894"/>
      <c r="L255" s="1894"/>
      <c r="M255" s="1894"/>
      <c r="N255" s="1894"/>
      <c r="O255" s="1894"/>
      <c r="P255" s="1894"/>
      <c r="Q255" s="1894"/>
      <c r="R255" s="1894"/>
      <c r="S255" s="1894"/>
      <c r="T255" s="1894"/>
      <c r="U255" s="1894"/>
      <c r="V255" s="1894"/>
      <c r="W255" s="1894"/>
      <c r="X255" s="1894"/>
      <c r="Y255" s="1894"/>
      <c r="Z255" s="1894"/>
      <c r="AA255" s="1894"/>
      <c r="AB255" s="1894"/>
      <c r="AC255" s="1894"/>
      <c r="AD255" s="1894"/>
      <c r="AE255" s="1892"/>
      <c r="AF255" s="1892"/>
      <c r="AG255" s="1892"/>
      <c r="AH255" s="1892"/>
      <c r="AI255" s="1892"/>
      <c r="AJ255" s="1892"/>
    </row>
    <row r="256" spans="3:36">
      <c r="C256" s="1894"/>
      <c r="D256" s="1894"/>
      <c r="E256" s="1894"/>
      <c r="F256" s="1894"/>
      <c r="G256" s="1894"/>
      <c r="H256" s="1894"/>
      <c r="I256" s="1894"/>
      <c r="J256" s="1894"/>
      <c r="K256" s="1894"/>
      <c r="L256" s="1894"/>
      <c r="M256" s="1894"/>
      <c r="N256" s="1894"/>
      <c r="O256" s="1894"/>
      <c r="P256" s="1894"/>
      <c r="Q256" s="1894"/>
      <c r="R256" s="1894"/>
      <c r="S256" s="1894"/>
      <c r="T256" s="1894"/>
      <c r="U256" s="1894"/>
      <c r="V256" s="1894"/>
      <c r="W256" s="1894"/>
      <c r="X256" s="1894"/>
      <c r="Y256" s="1894"/>
      <c r="Z256" s="1894"/>
      <c r="AA256" s="1894"/>
      <c r="AB256" s="1894"/>
      <c r="AC256" s="1894"/>
      <c r="AD256" s="1894"/>
      <c r="AE256" s="1892"/>
      <c r="AF256" s="1892"/>
      <c r="AG256" s="1892"/>
      <c r="AH256" s="1892"/>
      <c r="AI256" s="1892"/>
      <c r="AJ256" s="1892"/>
    </row>
    <row r="257" spans="3:36">
      <c r="C257" s="1894"/>
      <c r="D257" s="1894"/>
      <c r="E257" s="1894"/>
      <c r="F257" s="1894"/>
      <c r="G257" s="1894"/>
      <c r="H257" s="1894"/>
      <c r="I257" s="1894"/>
      <c r="J257" s="1894"/>
      <c r="K257" s="1894"/>
      <c r="L257" s="1894"/>
      <c r="M257" s="1894"/>
      <c r="N257" s="1894"/>
      <c r="O257" s="1894"/>
      <c r="P257" s="1894"/>
      <c r="Q257" s="1894"/>
      <c r="R257" s="1894"/>
      <c r="S257" s="1894"/>
      <c r="T257" s="1894"/>
      <c r="U257" s="1894"/>
      <c r="V257" s="1894"/>
      <c r="W257" s="1894"/>
      <c r="X257" s="1894"/>
      <c r="Y257" s="1894"/>
      <c r="Z257" s="1894"/>
      <c r="AA257" s="1894"/>
      <c r="AB257" s="1894"/>
      <c r="AC257" s="1894"/>
      <c r="AD257" s="1894"/>
      <c r="AE257" s="1892"/>
      <c r="AF257" s="1892"/>
      <c r="AG257" s="1892"/>
      <c r="AH257" s="1892"/>
      <c r="AI257" s="1892"/>
      <c r="AJ257" s="1892"/>
    </row>
    <row r="258" spans="3:36">
      <c r="C258" s="1894"/>
      <c r="D258" s="1894"/>
      <c r="E258" s="1894"/>
      <c r="F258" s="1894"/>
      <c r="G258" s="1894"/>
      <c r="H258" s="1894"/>
      <c r="I258" s="1894"/>
      <c r="J258" s="1894"/>
      <c r="K258" s="1894"/>
      <c r="L258" s="1894"/>
      <c r="M258" s="1894"/>
      <c r="N258" s="1894"/>
      <c r="O258" s="1894"/>
      <c r="P258" s="1894"/>
      <c r="Q258" s="1894"/>
      <c r="R258" s="1894"/>
      <c r="S258" s="1894"/>
      <c r="T258" s="1894"/>
      <c r="U258" s="1894"/>
      <c r="V258" s="1894"/>
      <c r="W258" s="1894"/>
      <c r="X258" s="1894"/>
      <c r="Y258" s="1894"/>
      <c r="Z258" s="1894"/>
      <c r="AA258" s="1894"/>
      <c r="AB258" s="1894"/>
      <c r="AC258" s="1894"/>
      <c r="AD258" s="1894"/>
      <c r="AE258" s="1892"/>
      <c r="AF258" s="1892"/>
      <c r="AG258" s="1892"/>
      <c r="AH258" s="1892"/>
      <c r="AI258" s="1892"/>
      <c r="AJ258" s="1892"/>
    </row>
    <row r="259" spans="3:36">
      <c r="C259" s="1894"/>
      <c r="D259" s="1894"/>
      <c r="E259" s="1894"/>
      <c r="F259" s="1894"/>
      <c r="G259" s="1894"/>
      <c r="H259" s="1894"/>
      <c r="I259" s="1894"/>
      <c r="J259" s="1894"/>
      <c r="K259" s="1894"/>
      <c r="L259" s="1894"/>
      <c r="M259" s="1894"/>
      <c r="N259" s="1894"/>
      <c r="O259" s="1894"/>
      <c r="P259" s="1894"/>
      <c r="Q259" s="1894"/>
      <c r="R259" s="1894"/>
      <c r="S259" s="1894"/>
      <c r="T259" s="1894"/>
      <c r="U259" s="1894"/>
      <c r="V259" s="1894"/>
      <c r="W259" s="1894"/>
      <c r="X259" s="1894"/>
      <c r="Y259" s="1894"/>
      <c r="Z259" s="1894"/>
      <c r="AA259" s="1894"/>
      <c r="AB259" s="1894"/>
      <c r="AC259" s="1894"/>
      <c r="AD259" s="1894"/>
      <c r="AE259" s="1892"/>
      <c r="AF259" s="1892"/>
      <c r="AG259" s="1892"/>
      <c r="AH259" s="1892"/>
      <c r="AI259" s="1892"/>
      <c r="AJ259" s="1892"/>
    </row>
    <row r="260" spans="3:36">
      <c r="C260" s="1894"/>
      <c r="D260" s="1894"/>
      <c r="E260" s="1894"/>
      <c r="F260" s="1894"/>
      <c r="G260" s="1894"/>
      <c r="H260" s="1894"/>
      <c r="I260" s="1894"/>
      <c r="J260" s="1894"/>
      <c r="K260" s="1894"/>
      <c r="L260" s="1894"/>
      <c r="M260" s="1894"/>
      <c r="N260" s="1894"/>
      <c r="O260" s="1894"/>
      <c r="P260" s="1894"/>
      <c r="Q260" s="1894"/>
      <c r="R260" s="1894"/>
      <c r="S260" s="1894"/>
      <c r="T260" s="1894"/>
      <c r="U260" s="1894"/>
      <c r="V260" s="1894"/>
      <c r="W260" s="1894"/>
      <c r="X260" s="1894"/>
      <c r="Y260" s="1894"/>
      <c r="Z260" s="1894"/>
      <c r="AA260" s="1894"/>
      <c r="AB260" s="1894"/>
      <c r="AC260" s="1894"/>
      <c r="AD260" s="1894"/>
      <c r="AE260" s="1892"/>
      <c r="AF260" s="1892"/>
      <c r="AG260" s="1892"/>
      <c r="AH260" s="1892"/>
      <c r="AI260" s="1892"/>
      <c r="AJ260" s="1892"/>
    </row>
    <row r="261" spans="3:36">
      <c r="C261" s="1894"/>
      <c r="D261" s="1894"/>
      <c r="E261" s="1894"/>
      <c r="F261" s="1894"/>
      <c r="G261" s="1894"/>
      <c r="H261" s="1894"/>
      <c r="I261" s="1894"/>
      <c r="J261" s="1894"/>
      <c r="K261" s="1894"/>
      <c r="L261" s="1894"/>
      <c r="M261" s="1894"/>
      <c r="N261" s="1894"/>
      <c r="O261" s="1894"/>
      <c r="P261" s="1894"/>
      <c r="Q261" s="1894"/>
      <c r="R261" s="1894"/>
      <c r="S261" s="1894"/>
      <c r="T261" s="1894"/>
      <c r="U261" s="1894"/>
      <c r="V261" s="1894"/>
      <c r="W261" s="1894"/>
      <c r="X261" s="1894"/>
      <c r="Y261" s="1894"/>
      <c r="Z261" s="1894"/>
      <c r="AA261" s="1894"/>
      <c r="AB261" s="1894"/>
      <c r="AC261" s="1894"/>
      <c r="AD261" s="1894"/>
      <c r="AE261" s="1892"/>
      <c r="AF261" s="1892"/>
      <c r="AG261" s="1892"/>
      <c r="AH261" s="1892"/>
      <c r="AI261" s="1892"/>
      <c r="AJ261" s="1892"/>
    </row>
    <row r="262" spans="3:36">
      <c r="C262" s="1894"/>
      <c r="D262" s="1894"/>
      <c r="E262" s="1894"/>
      <c r="F262" s="1894"/>
      <c r="G262" s="1894"/>
      <c r="H262" s="1894"/>
      <c r="I262" s="1894"/>
      <c r="J262" s="1894"/>
      <c r="K262" s="1894"/>
      <c r="L262" s="1894"/>
      <c r="M262" s="1894"/>
      <c r="N262" s="1894"/>
      <c r="O262" s="1894"/>
      <c r="P262" s="1894"/>
      <c r="Q262" s="1894"/>
      <c r="R262" s="1894"/>
      <c r="S262" s="1894"/>
      <c r="T262" s="1894"/>
      <c r="U262" s="1894"/>
      <c r="V262" s="1894"/>
      <c r="W262" s="1894"/>
      <c r="X262" s="1894"/>
      <c r="Y262" s="1894"/>
      <c r="Z262" s="1894"/>
      <c r="AA262" s="1894"/>
      <c r="AB262" s="1894"/>
      <c r="AC262" s="1894"/>
      <c r="AD262" s="1894"/>
      <c r="AE262" s="1892"/>
      <c r="AF262" s="1892"/>
      <c r="AG262" s="1892"/>
      <c r="AH262" s="1892"/>
      <c r="AI262" s="1892"/>
      <c r="AJ262" s="1892"/>
    </row>
    <row r="263" spans="3:36">
      <c r="C263" s="1894"/>
      <c r="D263" s="1894"/>
      <c r="E263" s="1894"/>
      <c r="F263" s="1894"/>
      <c r="G263" s="1894"/>
      <c r="H263" s="1894"/>
      <c r="I263" s="1894"/>
      <c r="J263" s="1894"/>
      <c r="K263" s="1894"/>
      <c r="L263" s="1894"/>
      <c r="M263" s="1894"/>
      <c r="N263" s="1894"/>
      <c r="O263" s="1894"/>
      <c r="P263" s="1894"/>
      <c r="Q263" s="1894"/>
      <c r="R263" s="1894"/>
      <c r="S263" s="1894"/>
      <c r="T263" s="1894"/>
      <c r="U263" s="1894"/>
      <c r="V263" s="1894"/>
      <c r="W263" s="1894"/>
      <c r="X263" s="1894"/>
      <c r="Y263" s="1894"/>
      <c r="Z263" s="1894"/>
      <c r="AA263" s="1894"/>
      <c r="AB263" s="1894"/>
      <c r="AC263" s="1894"/>
      <c r="AD263" s="1894"/>
      <c r="AE263" s="1892"/>
      <c r="AF263" s="1892"/>
      <c r="AG263" s="1892"/>
      <c r="AH263" s="1892"/>
      <c r="AI263" s="1892"/>
      <c r="AJ263" s="1892"/>
    </row>
    <row r="264" spans="3:36">
      <c r="C264" s="1894"/>
      <c r="D264" s="1894"/>
      <c r="E264" s="1894"/>
      <c r="F264" s="1894"/>
      <c r="G264" s="1894"/>
      <c r="H264" s="1894"/>
      <c r="I264" s="1894"/>
      <c r="J264" s="1894"/>
      <c r="K264" s="1894"/>
      <c r="L264" s="1894"/>
      <c r="M264" s="1894"/>
      <c r="N264" s="1894"/>
      <c r="O264" s="1894"/>
      <c r="P264" s="1894"/>
      <c r="Q264" s="1894"/>
      <c r="R264" s="1894"/>
      <c r="S264" s="1894"/>
      <c r="T264" s="1894"/>
      <c r="U264" s="1894"/>
      <c r="V264" s="1894"/>
      <c r="W264" s="1894"/>
      <c r="X264" s="1894"/>
      <c r="Y264" s="1894"/>
      <c r="Z264" s="1894"/>
      <c r="AA264" s="1894"/>
      <c r="AB264" s="1894"/>
      <c r="AC264" s="1894"/>
      <c r="AD264" s="1894"/>
      <c r="AE264" s="1892"/>
      <c r="AF264" s="1892"/>
      <c r="AG264" s="1892"/>
      <c r="AH264" s="1892"/>
      <c r="AI264" s="1892"/>
      <c r="AJ264" s="1892"/>
    </row>
    <row r="265" spans="3:36">
      <c r="C265" s="1894"/>
      <c r="D265" s="1894"/>
      <c r="E265" s="1894"/>
      <c r="F265" s="1894"/>
      <c r="G265" s="1894"/>
      <c r="H265" s="1894"/>
      <c r="I265" s="1894"/>
      <c r="J265" s="1894"/>
      <c r="K265" s="1894"/>
      <c r="L265" s="1894"/>
      <c r="M265" s="1894"/>
      <c r="N265" s="1894"/>
      <c r="O265" s="1894"/>
      <c r="P265" s="1894"/>
      <c r="Q265" s="1894"/>
      <c r="R265" s="1894"/>
      <c r="S265" s="1894"/>
      <c r="T265" s="1894"/>
      <c r="U265" s="1894"/>
      <c r="V265" s="1894"/>
      <c r="W265" s="1894"/>
      <c r="X265" s="1894"/>
      <c r="Y265" s="1894"/>
      <c r="Z265" s="1894"/>
      <c r="AA265" s="1894"/>
      <c r="AB265" s="1894"/>
      <c r="AC265" s="1894"/>
      <c r="AD265" s="1894"/>
      <c r="AE265" s="1892"/>
      <c r="AF265" s="1892"/>
      <c r="AG265" s="1892"/>
      <c r="AH265" s="1892"/>
      <c r="AI265" s="1892"/>
      <c r="AJ265" s="1892"/>
    </row>
    <row r="266" spans="3:36">
      <c r="C266" s="1894"/>
      <c r="D266" s="1894"/>
      <c r="E266" s="1894"/>
      <c r="F266" s="1894"/>
      <c r="G266" s="1894"/>
      <c r="H266" s="1894"/>
      <c r="I266" s="1894"/>
      <c r="J266" s="1894"/>
      <c r="K266" s="1894"/>
      <c r="L266" s="1894"/>
      <c r="M266" s="1894"/>
      <c r="N266" s="1894"/>
      <c r="O266" s="1894"/>
      <c r="P266" s="1894"/>
      <c r="Q266" s="1894"/>
      <c r="R266" s="1894"/>
      <c r="S266" s="1894"/>
      <c r="T266" s="1894"/>
      <c r="U266" s="1894"/>
      <c r="V266" s="1894"/>
      <c r="W266" s="1894"/>
      <c r="X266" s="1894"/>
      <c r="Y266" s="1894"/>
      <c r="Z266" s="1894"/>
      <c r="AA266" s="1894"/>
      <c r="AB266" s="1894"/>
      <c r="AC266" s="1894"/>
      <c r="AD266" s="1894"/>
      <c r="AE266" s="1892"/>
      <c r="AF266" s="1892"/>
      <c r="AG266" s="1892"/>
      <c r="AH266" s="1892"/>
      <c r="AI266" s="1892"/>
      <c r="AJ266" s="1892"/>
    </row>
    <row r="267" spans="3:36">
      <c r="C267" s="1894"/>
      <c r="D267" s="1894"/>
      <c r="E267" s="1894"/>
      <c r="F267" s="1894"/>
      <c r="G267" s="1894"/>
      <c r="H267" s="1894"/>
      <c r="I267" s="1894"/>
      <c r="J267" s="1894"/>
      <c r="K267" s="1894"/>
      <c r="L267" s="1894"/>
      <c r="M267" s="1894"/>
      <c r="N267" s="1894"/>
      <c r="O267" s="1894"/>
      <c r="P267" s="1894"/>
      <c r="Q267" s="1894"/>
      <c r="R267" s="1894"/>
      <c r="S267" s="1894"/>
      <c r="T267" s="1894"/>
      <c r="U267" s="1894"/>
      <c r="V267" s="1894"/>
      <c r="W267" s="1894"/>
      <c r="X267" s="1894"/>
      <c r="Y267" s="1894"/>
      <c r="Z267" s="1894"/>
      <c r="AA267" s="1894"/>
      <c r="AB267" s="1894"/>
      <c r="AC267" s="1894"/>
      <c r="AD267" s="1894"/>
      <c r="AE267" s="1892"/>
      <c r="AF267" s="1892"/>
      <c r="AG267" s="1892"/>
      <c r="AH267" s="1892"/>
      <c r="AI267" s="1892"/>
      <c r="AJ267" s="1892"/>
    </row>
    <row r="268" spans="3:36">
      <c r="C268" s="1894"/>
      <c r="D268" s="1894"/>
      <c r="E268" s="1894"/>
      <c r="F268" s="1894"/>
      <c r="G268" s="1894"/>
      <c r="H268" s="1894"/>
      <c r="I268" s="1894"/>
      <c r="J268" s="1894"/>
      <c r="K268" s="1894"/>
      <c r="L268" s="1894"/>
      <c r="M268" s="1894"/>
      <c r="N268" s="1894"/>
      <c r="O268" s="1894"/>
      <c r="P268" s="1894"/>
      <c r="Q268" s="1894"/>
      <c r="R268" s="1894"/>
      <c r="S268" s="1894"/>
      <c r="T268" s="1894"/>
      <c r="U268" s="1894"/>
      <c r="V268" s="1894"/>
      <c r="W268" s="1894"/>
      <c r="X268" s="1894"/>
      <c r="Y268" s="1894"/>
      <c r="Z268" s="1894"/>
      <c r="AA268" s="1894"/>
      <c r="AB268" s="1894"/>
      <c r="AC268" s="1894"/>
      <c r="AD268" s="1894"/>
      <c r="AE268" s="1892"/>
      <c r="AF268" s="1892"/>
      <c r="AG268" s="1892"/>
      <c r="AH268" s="1892"/>
      <c r="AI268" s="1892"/>
      <c r="AJ268" s="1892"/>
    </row>
    <row r="269" spans="3:36">
      <c r="C269" s="1894"/>
      <c r="D269" s="1894"/>
      <c r="E269" s="1894"/>
      <c r="F269" s="1894"/>
      <c r="G269" s="1894"/>
      <c r="H269" s="1894"/>
      <c r="I269" s="1894"/>
      <c r="J269" s="1894"/>
      <c r="K269" s="1894"/>
      <c r="L269" s="1894"/>
      <c r="M269" s="1894"/>
      <c r="N269" s="1894"/>
      <c r="O269" s="1894"/>
      <c r="P269" s="1894"/>
      <c r="Q269" s="1894"/>
      <c r="R269" s="1894"/>
      <c r="S269" s="1894"/>
      <c r="T269" s="1894"/>
      <c r="U269" s="1894"/>
      <c r="V269" s="1894"/>
      <c r="W269" s="1894"/>
      <c r="X269" s="1894"/>
      <c r="Y269" s="1894"/>
      <c r="Z269" s="1894"/>
      <c r="AA269" s="1894"/>
      <c r="AB269" s="1894"/>
      <c r="AC269" s="1894"/>
      <c r="AD269" s="1894"/>
      <c r="AE269" s="1892"/>
      <c r="AF269" s="1892"/>
      <c r="AG269" s="1892"/>
      <c r="AH269" s="1892"/>
      <c r="AI269" s="1892"/>
      <c r="AJ269" s="1892"/>
    </row>
    <row r="270" spans="3:36">
      <c r="C270" s="1894"/>
      <c r="D270" s="1894"/>
      <c r="E270" s="1894"/>
      <c r="F270" s="1894"/>
      <c r="G270" s="1894"/>
      <c r="H270" s="1894"/>
      <c r="I270" s="1894"/>
      <c r="J270" s="1894"/>
      <c r="K270" s="1894"/>
      <c r="L270" s="1894"/>
      <c r="M270" s="1894"/>
      <c r="N270" s="1894"/>
      <c r="O270" s="1894"/>
      <c r="P270" s="1894"/>
      <c r="Q270" s="1894"/>
      <c r="R270" s="1894"/>
      <c r="S270" s="1894"/>
      <c r="T270" s="1894"/>
      <c r="U270" s="1894"/>
      <c r="V270" s="1894"/>
      <c r="W270" s="1894"/>
      <c r="X270" s="1894"/>
      <c r="Y270" s="1894"/>
      <c r="Z270" s="1894"/>
      <c r="AA270" s="1894"/>
      <c r="AB270" s="1894"/>
      <c r="AC270" s="1894"/>
      <c r="AD270" s="1894"/>
      <c r="AE270" s="1892"/>
      <c r="AF270" s="1892"/>
      <c r="AG270" s="1892"/>
      <c r="AH270" s="1892"/>
      <c r="AI270" s="1892"/>
      <c r="AJ270" s="1892"/>
    </row>
    <row r="271" spans="3:36">
      <c r="C271" s="1894"/>
      <c r="D271" s="1894"/>
      <c r="E271" s="1894"/>
      <c r="F271" s="1894"/>
      <c r="G271" s="1894"/>
      <c r="H271" s="1894"/>
      <c r="I271" s="1894"/>
      <c r="J271" s="1894"/>
      <c r="K271" s="1894"/>
      <c r="L271" s="1894"/>
      <c r="M271" s="1894"/>
      <c r="N271" s="1894"/>
      <c r="O271" s="1894"/>
      <c r="P271" s="1894"/>
      <c r="Q271" s="1894"/>
      <c r="R271" s="1894"/>
      <c r="S271" s="1894"/>
      <c r="T271" s="1894"/>
      <c r="U271" s="1894"/>
      <c r="V271" s="1894"/>
      <c r="W271" s="1894"/>
      <c r="X271" s="1894"/>
      <c r="Y271" s="1894"/>
      <c r="Z271" s="1894"/>
      <c r="AA271" s="1894"/>
      <c r="AB271" s="1894"/>
      <c r="AC271" s="1894"/>
      <c r="AD271" s="1894"/>
      <c r="AE271" s="1892"/>
      <c r="AF271" s="1892"/>
      <c r="AG271" s="1892"/>
      <c r="AH271" s="1892"/>
      <c r="AI271" s="1892"/>
      <c r="AJ271" s="1892"/>
    </row>
    <row r="272" spans="3:36">
      <c r="C272" s="1894"/>
      <c r="D272" s="1894"/>
      <c r="E272" s="1894"/>
      <c r="F272" s="1894"/>
      <c r="G272" s="1894"/>
      <c r="H272" s="1894"/>
      <c r="I272" s="1894"/>
      <c r="J272" s="1894"/>
      <c r="K272" s="1894"/>
      <c r="L272" s="1894"/>
      <c r="M272" s="1894"/>
      <c r="N272" s="1894"/>
      <c r="O272" s="1894"/>
      <c r="P272" s="1894"/>
      <c r="Q272" s="1894"/>
      <c r="R272" s="1894"/>
      <c r="S272" s="1894"/>
      <c r="T272" s="1894"/>
      <c r="U272" s="1894"/>
      <c r="V272" s="1894"/>
      <c r="W272" s="1894"/>
      <c r="X272" s="1894"/>
      <c r="Y272" s="1894"/>
      <c r="Z272" s="1894"/>
      <c r="AA272" s="1894"/>
      <c r="AB272" s="1894"/>
      <c r="AC272" s="1894"/>
      <c r="AD272" s="1894"/>
      <c r="AE272" s="1892"/>
      <c r="AF272" s="1892"/>
      <c r="AG272" s="1892"/>
      <c r="AH272" s="1892"/>
      <c r="AI272" s="1892"/>
      <c r="AJ272" s="1892"/>
    </row>
    <row r="273" spans="3:36">
      <c r="C273" s="1894"/>
      <c r="D273" s="1894"/>
      <c r="E273" s="1894"/>
      <c r="F273" s="1894"/>
      <c r="G273" s="1894"/>
      <c r="H273" s="1894"/>
      <c r="I273" s="1894"/>
      <c r="J273" s="1894"/>
      <c r="K273" s="1894"/>
      <c r="L273" s="1894"/>
      <c r="M273" s="1894"/>
      <c r="N273" s="1894"/>
      <c r="O273" s="1894"/>
      <c r="P273" s="1894"/>
      <c r="Q273" s="1894"/>
      <c r="R273" s="1894"/>
      <c r="S273" s="1894"/>
      <c r="T273" s="1894"/>
      <c r="U273" s="1894"/>
      <c r="V273" s="1894"/>
      <c r="W273" s="1894"/>
      <c r="X273" s="1894"/>
      <c r="Y273" s="1894"/>
      <c r="Z273" s="1894"/>
      <c r="AA273" s="1894"/>
      <c r="AB273" s="1894"/>
      <c r="AC273" s="1894"/>
      <c r="AD273" s="1894"/>
      <c r="AE273" s="1892"/>
      <c r="AF273" s="1892"/>
      <c r="AG273" s="1892"/>
      <c r="AH273" s="1892"/>
      <c r="AI273" s="1892"/>
      <c r="AJ273" s="1892"/>
    </row>
    <row r="274" spans="3:36">
      <c r="C274" s="1894"/>
      <c r="D274" s="1894"/>
      <c r="E274" s="1894"/>
      <c r="F274" s="1894"/>
      <c r="G274" s="1894"/>
      <c r="H274" s="1894"/>
      <c r="I274" s="1894"/>
      <c r="J274" s="1894"/>
      <c r="K274" s="1894"/>
      <c r="L274" s="1894"/>
      <c r="M274" s="1894"/>
      <c r="N274" s="1894"/>
      <c r="O274" s="1894"/>
      <c r="P274" s="1894"/>
      <c r="Q274" s="1894"/>
      <c r="R274" s="1894"/>
      <c r="S274" s="1894"/>
      <c r="T274" s="1894"/>
      <c r="U274" s="1894"/>
      <c r="V274" s="1894"/>
      <c r="W274" s="1894"/>
      <c r="X274" s="1894"/>
      <c r="Y274" s="1894"/>
      <c r="Z274" s="1894"/>
      <c r="AA274" s="1894"/>
      <c r="AB274" s="1894"/>
      <c r="AC274" s="1894"/>
      <c r="AD274" s="1894"/>
      <c r="AE274" s="1892"/>
      <c r="AF274" s="1892"/>
      <c r="AG274" s="1892"/>
      <c r="AH274" s="1892"/>
      <c r="AI274" s="1892"/>
      <c r="AJ274" s="1892"/>
    </row>
    <row r="275" spans="3:36">
      <c r="C275" s="1894"/>
      <c r="D275" s="1894"/>
      <c r="E275" s="1894"/>
      <c r="F275" s="1894"/>
      <c r="G275" s="1894"/>
      <c r="H275" s="1894"/>
      <c r="I275" s="1894"/>
      <c r="J275" s="1894"/>
      <c r="K275" s="1894"/>
      <c r="L275" s="1894"/>
      <c r="M275" s="1894"/>
      <c r="N275" s="1894"/>
      <c r="O275" s="1894"/>
      <c r="P275" s="1894"/>
      <c r="Q275" s="1894"/>
      <c r="R275" s="1894"/>
      <c r="S275" s="1894"/>
      <c r="T275" s="1894"/>
      <c r="U275" s="1894"/>
      <c r="V275" s="1894"/>
      <c r="W275" s="1894"/>
      <c r="X275" s="1894"/>
      <c r="Y275" s="1894"/>
      <c r="Z275" s="1894"/>
      <c r="AA275" s="1894"/>
      <c r="AB275" s="1894"/>
      <c r="AC275" s="1894"/>
      <c r="AD275" s="1894"/>
      <c r="AE275" s="1892"/>
      <c r="AF275" s="1892"/>
      <c r="AG275" s="1892"/>
      <c r="AH275" s="1892"/>
      <c r="AI275" s="1892"/>
      <c r="AJ275" s="1892"/>
    </row>
    <row r="276" spans="3:36">
      <c r="C276" s="1894"/>
      <c r="D276" s="1894"/>
      <c r="E276" s="1894"/>
      <c r="F276" s="1894"/>
      <c r="G276" s="1894"/>
      <c r="H276" s="1894"/>
      <c r="I276" s="1894"/>
      <c r="J276" s="1894"/>
      <c r="K276" s="1894"/>
      <c r="L276" s="1894"/>
      <c r="M276" s="1894"/>
      <c r="N276" s="1894"/>
      <c r="O276" s="1894"/>
      <c r="P276" s="1894"/>
      <c r="Q276" s="1894"/>
      <c r="R276" s="1894"/>
      <c r="S276" s="1894"/>
      <c r="T276" s="1894"/>
      <c r="U276" s="1894"/>
      <c r="V276" s="1894"/>
      <c r="W276" s="1894"/>
      <c r="X276" s="1894"/>
      <c r="Y276" s="1894"/>
      <c r="Z276" s="1894"/>
      <c r="AA276" s="1894"/>
      <c r="AB276" s="1894"/>
      <c r="AC276" s="1894"/>
      <c r="AD276" s="1894"/>
      <c r="AE276" s="1892"/>
      <c r="AF276" s="1892"/>
      <c r="AG276" s="1892"/>
      <c r="AH276" s="1892"/>
      <c r="AI276" s="1892"/>
      <c r="AJ276" s="1892"/>
    </row>
    <row r="277" spans="3:36">
      <c r="C277" s="1894"/>
      <c r="D277" s="1894"/>
      <c r="E277" s="1894"/>
      <c r="F277" s="1894"/>
      <c r="G277" s="1894"/>
      <c r="H277" s="1894"/>
      <c r="I277" s="1894"/>
      <c r="J277" s="1894"/>
      <c r="K277" s="1894"/>
      <c r="L277" s="1894"/>
      <c r="M277" s="1894"/>
      <c r="N277" s="1894"/>
      <c r="O277" s="1894"/>
      <c r="P277" s="1894"/>
      <c r="Q277" s="1894"/>
      <c r="R277" s="1894"/>
      <c r="S277" s="1894"/>
      <c r="T277" s="1894"/>
      <c r="U277" s="1894"/>
      <c r="V277" s="1894"/>
      <c r="W277" s="1894"/>
      <c r="X277" s="1894"/>
      <c r="Y277" s="1894"/>
      <c r="Z277" s="1894"/>
      <c r="AA277" s="1894"/>
      <c r="AB277" s="1894"/>
      <c r="AC277" s="1894"/>
      <c r="AD277" s="1894"/>
      <c r="AE277" s="1892"/>
      <c r="AF277" s="1892"/>
      <c r="AG277" s="1892"/>
      <c r="AH277" s="1892"/>
      <c r="AI277" s="1892"/>
      <c r="AJ277" s="1892"/>
    </row>
    <row r="278" spans="3:36">
      <c r="C278" s="1894"/>
      <c r="D278" s="1894"/>
      <c r="E278" s="1894"/>
      <c r="F278" s="1894"/>
      <c r="G278" s="1894"/>
      <c r="H278" s="1894"/>
      <c r="I278" s="1894"/>
      <c r="J278" s="1894"/>
      <c r="K278" s="1894"/>
      <c r="L278" s="1894"/>
      <c r="M278" s="1894"/>
      <c r="N278" s="1894"/>
      <c r="O278" s="1894"/>
      <c r="P278" s="1894"/>
      <c r="Q278" s="1894"/>
      <c r="R278" s="1894"/>
      <c r="S278" s="1894"/>
      <c r="T278" s="1894"/>
      <c r="U278" s="1894"/>
      <c r="V278" s="1894"/>
      <c r="W278" s="1894"/>
      <c r="X278" s="1894"/>
      <c r="Y278" s="1894"/>
      <c r="Z278" s="1894"/>
      <c r="AA278" s="1894"/>
      <c r="AB278" s="1894"/>
      <c r="AC278" s="1894"/>
      <c r="AD278" s="1894"/>
      <c r="AE278" s="1892"/>
      <c r="AF278" s="1892"/>
      <c r="AG278" s="1892"/>
      <c r="AH278" s="1892"/>
      <c r="AI278" s="1892"/>
      <c r="AJ278" s="1892"/>
    </row>
    <row r="279" spans="3:36">
      <c r="C279" s="1894"/>
      <c r="D279" s="1894"/>
      <c r="E279" s="1894"/>
      <c r="F279" s="1894"/>
      <c r="G279" s="1894"/>
      <c r="H279" s="1894"/>
      <c r="I279" s="1894"/>
      <c r="J279" s="1894"/>
      <c r="K279" s="1894"/>
      <c r="L279" s="1894"/>
      <c r="M279" s="1894"/>
      <c r="N279" s="1894"/>
      <c r="O279" s="1894"/>
      <c r="P279" s="1894"/>
      <c r="Q279" s="1894"/>
      <c r="R279" s="1894"/>
      <c r="S279" s="1894"/>
      <c r="T279" s="1894"/>
      <c r="U279" s="1894"/>
      <c r="V279" s="1894"/>
      <c r="W279" s="1894"/>
      <c r="X279" s="1894"/>
      <c r="Y279" s="1894"/>
      <c r="Z279" s="1894"/>
      <c r="AA279" s="1894"/>
      <c r="AB279" s="1894"/>
      <c r="AC279" s="1894"/>
      <c r="AD279" s="1894"/>
      <c r="AE279" s="1892"/>
      <c r="AF279" s="1892"/>
      <c r="AG279" s="1892"/>
      <c r="AH279" s="1892"/>
      <c r="AI279" s="1892"/>
      <c r="AJ279" s="1892"/>
    </row>
    <row r="280" spans="3:36">
      <c r="C280" s="1894"/>
      <c r="D280" s="1894"/>
      <c r="E280" s="1894"/>
      <c r="F280" s="1894"/>
      <c r="G280" s="1894"/>
      <c r="H280" s="1894"/>
      <c r="I280" s="1894"/>
      <c r="J280" s="1894"/>
      <c r="K280" s="1894"/>
      <c r="L280" s="1894"/>
      <c r="M280" s="1894"/>
      <c r="N280" s="1894"/>
      <c r="O280" s="1894"/>
      <c r="P280" s="1894"/>
      <c r="Q280" s="1894"/>
      <c r="R280" s="1894"/>
      <c r="S280" s="1894"/>
      <c r="T280" s="1894"/>
      <c r="U280" s="1894"/>
      <c r="V280" s="1894"/>
      <c r="W280" s="1894"/>
      <c r="X280" s="1894"/>
      <c r="Y280" s="1894"/>
      <c r="Z280" s="1894"/>
      <c r="AA280" s="1894"/>
      <c r="AB280" s="1894"/>
      <c r="AC280" s="1894"/>
      <c r="AD280" s="1894"/>
      <c r="AE280" s="1892"/>
      <c r="AF280" s="1892"/>
      <c r="AG280" s="1892"/>
      <c r="AH280" s="1892"/>
      <c r="AI280" s="1892"/>
      <c r="AJ280" s="1892"/>
    </row>
    <row r="281" spans="3:36">
      <c r="C281" s="1894"/>
      <c r="D281" s="1894"/>
      <c r="E281" s="1894"/>
      <c r="F281" s="1894"/>
      <c r="G281" s="1894"/>
      <c r="H281" s="1894"/>
      <c r="I281" s="1894"/>
      <c r="J281" s="1894"/>
      <c r="K281" s="1894"/>
      <c r="L281" s="1894"/>
      <c r="M281" s="1894"/>
      <c r="N281" s="1894"/>
      <c r="O281" s="1894"/>
      <c r="P281" s="1894"/>
      <c r="Q281" s="1894"/>
      <c r="R281" s="1894"/>
      <c r="S281" s="1894"/>
      <c r="T281" s="1894"/>
      <c r="U281" s="1894"/>
      <c r="V281" s="1894"/>
      <c r="W281" s="1894"/>
      <c r="X281" s="1894"/>
      <c r="Y281" s="1894"/>
      <c r="Z281" s="1894"/>
      <c r="AA281" s="1894"/>
      <c r="AB281" s="1894"/>
      <c r="AC281" s="1894"/>
      <c r="AD281" s="1894"/>
      <c r="AE281" s="1892"/>
      <c r="AF281" s="1892"/>
      <c r="AG281" s="1892"/>
      <c r="AH281" s="1892"/>
      <c r="AI281" s="1892"/>
      <c r="AJ281" s="1892"/>
    </row>
    <row r="282" spans="3:36">
      <c r="C282" s="1894"/>
      <c r="D282" s="1894"/>
      <c r="E282" s="1894"/>
      <c r="F282" s="1894"/>
      <c r="G282" s="1894"/>
      <c r="H282" s="1894"/>
      <c r="I282" s="1894"/>
      <c r="J282" s="1894"/>
      <c r="K282" s="1894"/>
      <c r="L282" s="1894"/>
      <c r="M282" s="1894"/>
      <c r="N282" s="1894"/>
      <c r="O282" s="1894"/>
      <c r="P282" s="1894"/>
      <c r="Q282" s="1894"/>
      <c r="R282" s="1894"/>
      <c r="S282" s="1894"/>
      <c r="T282" s="1894"/>
      <c r="U282" s="1894"/>
      <c r="V282" s="1894"/>
      <c r="W282" s="1894"/>
      <c r="X282" s="1894"/>
      <c r="Y282" s="1894"/>
      <c r="Z282" s="1894"/>
      <c r="AA282" s="1894"/>
      <c r="AB282" s="1894"/>
      <c r="AC282" s="1894"/>
      <c r="AD282" s="1894"/>
      <c r="AE282" s="1892"/>
      <c r="AF282" s="1892"/>
      <c r="AG282" s="1892"/>
      <c r="AH282" s="1892"/>
      <c r="AI282" s="1892"/>
      <c r="AJ282" s="1892"/>
    </row>
    <row r="283" spans="3:36">
      <c r="C283" s="1894"/>
      <c r="D283" s="1894"/>
      <c r="E283" s="1894"/>
      <c r="F283" s="1894"/>
      <c r="G283" s="1894"/>
      <c r="H283" s="1894"/>
      <c r="I283" s="1894"/>
      <c r="J283" s="1894"/>
      <c r="K283" s="1894"/>
      <c r="L283" s="1894"/>
      <c r="M283" s="1894"/>
      <c r="N283" s="1894"/>
      <c r="O283" s="1894"/>
      <c r="P283" s="1894"/>
      <c r="Q283" s="1894"/>
      <c r="R283" s="1894"/>
      <c r="S283" s="1894"/>
      <c r="T283" s="1894"/>
      <c r="U283" s="1894"/>
      <c r="V283" s="1894"/>
      <c r="W283" s="1894"/>
      <c r="X283" s="1894"/>
      <c r="Y283" s="1894"/>
      <c r="Z283" s="1894"/>
      <c r="AA283" s="1894"/>
      <c r="AB283" s="1894"/>
      <c r="AC283" s="1894"/>
      <c r="AD283" s="1894"/>
      <c r="AE283" s="1892"/>
      <c r="AF283" s="1892"/>
      <c r="AG283" s="1892"/>
      <c r="AH283" s="1892"/>
      <c r="AI283" s="1892"/>
      <c r="AJ283" s="1892"/>
    </row>
    <row r="284" spans="3:36">
      <c r="C284" s="1894"/>
      <c r="D284" s="1894"/>
      <c r="E284" s="1894"/>
      <c r="F284" s="1894"/>
      <c r="G284" s="1894"/>
      <c r="H284" s="1894"/>
      <c r="I284" s="1894"/>
      <c r="J284" s="1894"/>
      <c r="K284" s="1894"/>
      <c r="L284" s="1894"/>
      <c r="M284" s="1894"/>
      <c r="N284" s="1894"/>
      <c r="O284" s="1894"/>
      <c r="P284" s="1894"/>
      <c r="Q284" s="1894"/>
      <c r="R284" s="1894"/>
      <c r="S284" s="1894"/>
      <c r="T284" s="1894"/>
      <c r="U284" s="1894"/>
      <c r="V284" s="1894"/>
      <c r="W284" s="1894"/>
      <c r="X284" s="1894"/>
      <c r="Y284" s="1894"/>
      <c r="Z284" s="1894"/>
      <c r="AA284" s="1894"/>
      <c r="AB284" s="1894"/>
      <c r="AC284" s="1894"/>
      <c r="AD284" s="1894"/>
      <c r="AE284" s="1892"/>
      <c r="AF284" s="1892"/>
      <c r="AG284" s="1892"/>
      <c r="AH284" s="1892"/>
      <c r="AI284" s="1892"/>
      <c r="AJ284" s="1892"/>
    </row>
    <row r="285" spans="3:36">
      <c r="C285" s="1894"/>
      <c r="D285" s="1894"/>
      <c r="E285" s="1894"/>
      <c r="F285" s="1894"/>
      <c r="G285" s="1894"/>
      <c r="H285" s="1894"/>
      <c r="I285" s="1894"/>
      <c r="J285" s="1894"/>
      <c r="K285" s="1894"/>
      <c r="L285" s="1894"/>
      <c r="M285" s="1894"/>
      <c r="N285" s="1894"/>
      <c r="O285" s="1894"/>
      <c r="P285" s="1894"/>
      <c r="Q285" s="1894"/>
      <c r="R285" s="1894"/>
      <c r="S285" s="1894"/>
      <c r="T285" s="1894"/>
      <c r="U285" s="1894"/>
      <c r="V285" s="1894"/>
      <c r="W285" s="1894"/>
      <c r="X285" s="1894"/>
      <c r="Y285" s="1894"/>
      <c r="Z285" s="1894"/>
      <c r="AA285" s="1894"/>
      <c r="AB285" s="1894"/>
      <c r="AC285" s="1894"/>
      <c r="AD285" s="1894"/>
      <c r="AE285" s="1892"/>
      <c r="AF285" s="1892"/>
      <c r="AG285" s="1892"/>
      <c r="AH285" s="1892"/>
      <c r="AI285" s="1892"/>
      <c r="AJ285" s="1892"/>
    </row>
    <row r="286" spans="3:36">
      <c r="C286" s="1894"/>
      <c r="D286" s="1894"/>
      <c r="E286" s="1894"/>
      <c r="F286" s="1894"/>
      <c r="G286" s="1894"/>
      <c r="H286" s="1894"/>
      <c r="I286" s="1894"/>
      <c r="J286" s="1894"/>
      <c r="K286" s="1894"/>
      <c r="L286" s="1894"/>
      <c r="M286" s="1894"/>
      <c r="N286" s="1894"/>
      <c r="O286" s="1894"/>
      <c r="P286" s="1894"/>
      <c r="Q286" s="1894"/>
      <c r="R286" s="1894"/>
      <c r="S286" s="1894"/>
      <c r="T286" s="1894"/>
      <c r="U286" s="1894"/>
      <c r="V286" s="1894"/>
      <c r="W286" s="1894"/>
      <c r="X286" s="1894"/>
      <c r="Y286" s="1894"/>
      <c r="Z286" s="1894"/>
      <c r="AA286" s="1894"/>
      <c r="AB286" s="1894"/>
      <c r="AC286" s="1894"/>
      <c r="AD286" s="1894"/>
      <c r="AE286" s="1892"/>
      <c r="AF286" s="1892"/>
      <c r="AG286" s="1892"/>
      <c r="AH286" s="1892"/>
      <c r="AI286" s="1892"/>
      <c r="AJ286" s="1892"/>
    </row>
    <row r="287" spans="3:36">
      <c r="C287" s="1894"/>
      <c r="D287" s="1894"/>
      <c r="E287" s="1894"/>
      <c r="F287" s="1894"/>
      <c r="G287" s="1894"/>
      <c r="H287" s="1894"/>
      <c r="I287" s="1894"/>
      <c r="J287" s="1894"/>
      <c r="K287" s="1894"/>
      <c r="L287" s="1894"/>
      <c r="M287" s="1894"/>
      <c r="N287" s="1894"/>
      <c r="O287" s="1894"/>
      <c r="P287" s="1894"/>
      <c r="Q287" s="1894"/>
      <c r="R287" s="1894"/>
      <c r="S287" s="1894"/>
      <c r="T287" s="1894"/>
      <c r="U287" s="1894"/>
      <c r="V287" s="1894"/>
      <c r="W287" s="1894"/>
      <c r="X287" s="1894"/>
      <c r="Y287" s="1894"/>
      <c r="Z287" s="1894"/>
      <c r="AA287" s="1894"/>
      <c r="AB287" s="1894"/>
      <c r="AC287" s="1894"/>
      <c r="AD287" s="1894"/>
      <c r="AE287" s="1892"/>
      <c r="AF287" s="1892"/>
      <c r="AG287" s="1892"/>
      <c r="AH287" s="1892"/>
      <c r="AI287" s="1892"/>
      <c r="AJ287" s="1892"/>
    </row>
    <row r="288" spans="3:36">
      <c r="C288" s="1894"/>
      <c r="D288" s="1894"/>
      <c r="E288" s="1894"/>
      <c r="F288" s="1894"/>
      <c r="G288" s="1894"/>
      <c r="H288" s="1894"/>
      <c r="I288" s="1894"/>
      <c r="J288" s="1894"/>
      <c r="K288" s="1894"/>
      <c r="L288" s="1894"/>
      <c r="M288" s="1894"/>
      <c r="N288" s="1894"/>
      <c r="O288" s="1894"/>
      <c r="P288" s="1894"/>
      <c r="Q288" s="1894"/>
      <c r="R288" s="1894"/>
      <c r="S288" s="1894"/>
      <c r="T288" s="1894"/>
      <c r="U288" s="1894"/>
      <c r="V288" s="1894"/>
      <c r="W288" s="1894"/>
      <c r="X288" s="1894"/>
      <c r="Y288" s="1894"/>
      <c r="Z288" s="1894"/>
      <c r="AA288" s="1894"/>
      <c r="AB288" s="1894"/>
      <c r="AC288" s="1894"/>
      <c r="AD288" s="1894"/>
      <c r="AE288" s="1892"/>
      <c r="AF288" s="1892"/>
      <c r="AG288" s="1892"/>
      <c r="AH288" s="1892"/>
      <c r="AI288" s="1892"/>
      <c r="AJ288" s="1892"/>
    </row>
    <row r="289" spans="3:36">
      <c r="C289" s="1894"/>
      <c r="D289" s="1894"/>
      <c r="E289" s="1894"/>
      <c r="F289" s="1894"/>
      <c r="G289" s="1894"/>
      <c r="H289" s="1894"/>
      <c r="I289" s="1894"/>
      <c r="J289" s="1894"/>
      <c r="K289" s="1894"/>
      <c r="L289" s="1894"/>
      <c r="M289" s="1894"/>
      <c r="N289" s="1894"/>
      <c r="O289" s="1894"/>
      <c r="P289" s="1894"/>
      <c r="Q289" s="1894"/>
      <c r="R289" s="1894"/>
      <c r="S289" s="1894"/>
      <c r="T289" s="1894"/>
      <c r="U289" s="1894"/>
      <c r="V289" s="1894"/>
      <c r="W289" s="1894"/>
      <c r="X289" s="1894"/>
      <c r="Y289" s="1894"/>
      <c r="Z289" s="1894"/>
      <c r="AA289" s="1894"/>
      <c r="AB289" s="1894"/>
      <c r="AC289" s="1894"/>
      <c r="AD289" s="1894"/>
      <c r="AE289" s="1892"/>
      <c r="AF289" s="1892"/>
      <c r="AG289" s="1892"/>
      <c r="AH289" s="1892"/>
      <c r="AI289" s="1892"/>
      <c r="AJ289" s="1892"/>
    </row>
    <row r="290" spans="3:36">
      <c r="C290" s="1894"/>
      <c r="D290" s="1894"/>
      <c r="E290" s="1894"/>
      <c r="F290" s="1894"/>
      <c r="G290" s="1894"/>
      <c r="H290" s="1894"/>
      <c r="I290" s="1894"/>
      <c r="J290" s="1894"/>
      <c r="K290" s="1894"/>
      <c r="L290" s="1894"/>
      <c r="M290" s="1894"/>
      <c r="N290" s="1894"/>
      <c r="O290" s="1894"/>
      <c r="P290" s="1894"/>
      <c r="Q290" s="1894"/>
      <c r="R290" s="1894"/>
      <c r="S290" s="1894"/>
      <c r="T290" s="1894"/>
      <c r="U290" s="1894"/>
      <c r="V290" s="1894"/>
      <c r="W290" s="1894"/>
      <c r="X290" s="1894"/>
      <c r="Y290" s="1894"/>
      <c r="Z290" s="1894"/>
      <c r="AA290" s="1894"/>
      <c r="AB290" s="1894"/>
      <c r="AC290" s="1894"/>
      <c r="AD290" s="1894"/>
      <c r="AE290" s="1892"/>
      <c r="AF290" s="1892"/>
      <c r="AG290" s="1892"/>
      <c r="AH290" s="1892"/>
      <c r="AI290" s="1892"/>
      <c r="AJ290" s="1892"/>
    </row>
    <row r="291" spans="3:36">
      <c r="C291" s="1894"/>
      <c r="D291" s="1894"/>
      <c r="E291" s="1894"/>
      <c r="F291" s="1894"/>
      <c r="G291" s="1894"/>
      <c r="H291" s="1894"/>
      <c r="I291" s="1894"/>
      <c r="J291" s="1894"/>
      <c r="K291" s="1894"/>
      <c r="L291" s="1894"/>
      <c r="M291" s="1894"/>
      <c r="N291" s="1894"/>
      <c r="O291" s="1894"/>
      <c r="P291" s="1894"/>
      <c r="Q291" s="1894"/>
      <c r="R291" s="1894"/>
      <c r="S291" s="1894"/>
      <c r="T291" s="1894"/>
      <c r="U291" s="1894"/>
      <c r="V291" s="1894"/>
      <c r="W291" s="1894"/>
      <c r="X291" s="1894"/>
      <c r="Y291" s="1894"/>
      <c r="Z291" s="1894"/>
      <c r="AA291" s="1894"/>
      <c r="AB291" s="1894"/>
      <c r="AC291" s="1894"/>
      <c r="AD291" s="1894"/>
      <c r="AE291" s="1892"/>
      <c r="AF291" s="1892"/>
      <c r="AG291" s="1892"/>
      <c r="AH291" s="1892"/>
      <c r="AI291" s="1892"/>
      <c r="AJ291" s="1892"/>
    </row>
    <row r="292" spans="3:36">
      <c r="C292" s="1894"/>
      <c r="D292" s="1894"/>
      <c r="E292" s="1894"/>
      <c r="F292" s="1894"/>
      <c r="G292" s="1894"/>
      <c r="H292" s="1894"/>
      <c r="I292" s="1894"/>
      <c r="J292" s="1894"/>
      <c r="K292" s="1894"/>
      <c r="L292" s="1894"/>
      <c r="M292" s="1894"/>
      <c r="N292" s="1894"/>
      <c r="O292" s="1894"/>
      <c r="P292" s="1894"/>
      <c r="Q292" s="1894"/>
      <c r="R292" s="1894"/>
      <c r="S292" s="1894"/>
      <c r="T292" s="1894"/>
      <c r="U292" s="1894"/>
      <c r="V292" s="1894"/>
      <c r="W292" s="1894"/>
      <c r="X292" s="1894"/>
      <c r="Y292" s="1894"/>
      <c r="Z292" s="1894"/>
      <c r="AA292" s="1894"/>
      <c r="AB292" s="1894"/>
      <c r="AC292" s="1894"/>
      <c r="AD292" s="1894"/>
      <c r="AE292" s="1892"/>
      <c r="AF292" s="1892"/>
      <c r="AG292" s="1892"/>
      <c r="AH292" s="1892"/>
      <c r="AI292" s="1892"/>
      <c r="AJ292" s="1892"/>
    </row>
    <row r="293" spans="3:36">
      <c r="C293" s="1894"/>
      <c r="D293" s="1894"/>
      <c r="E293" s="1894"/>
      <c r="F293" s="1894"/>
      <c r="G293" s="1894"/>
      <c r="H293" s="1894"/>
      <c r="I293" s="1894"/>
      <c r="J293" s="1894"/>
      <c r="K293" s="1894"/>
      <c r="L293" s="1894"/>
      <c r="M293" s="1894"/>
      <c r="N293" s="1894"/>
      <c r="O293" s="1894"/>
      <c r="P293" s="1894"/>
      <c r="Q293" s="1894"/>
      <c r="R293" s="1894"/>
      <c r="S293" s="1894"/>
      <c r="T293" s="1894"/>
      <c r="U293" s="1894"/>
      <c r="V293" s="1894"/>
      <c r="W293" s="1894"/>
      <c r="X293" s="1894"/>
      <c r="Y293" s="1894"/>
      <c r="Z293" s="1894"/>
      <c r="AA293" s="1894"/>
      <c r="AB293" s="1894"/>
      <c r="AC293" s="1894"/>
      <c r="AD293" s="1894"/>
      <c r="AE293" s="1892"/>
      <c r="AF293" s="1892"/>
      <c r="AG293" s="1892"/>
      <c r="AH293" s="1892"/>
      <c r="AI293" s="1892"/>
      <c r="AJ293" s="1892"/>
    </row>
    <row r="294" spans="3:36">
      <c r="C294" s="1894"/>
      <c r="D294" s="1894"/>
      <c r="E294" s="1894"/>
      <c r="F294" s="1894"/>
      <c r="G294" s="1894"/>
      <c r="H294" s="1894"/>
      <c r="I294" s="1894"/>
      <c r="J294" s="1894"/>
      <c r="K294" s="1894"/>
      <c r="L294" s="1894"/>
      <c r="M294" s="1894"/>
      <c r="N294" s="1894"/>
      <c r="O294" s="1894"/>
      <c r="P294" s="1894"/>
      <c r="Q294" s="1894"/>
      <c r="R294" s="1894"/>
      <c r="S294" s="1894"/>
      <c r="T294" s="1894"/>
      <c r="U294" s="1894"/>
      <c r="V294" s="1894"/>
      <c r="W294" s="1894"/>
      <c r="X294" s="1894"/>
      <c r="Y294" s="1894"/>
      <c r="Z294" s="1894"/>
      <c r="AA294" s="1894"/>
      <c r="AB294" s="1894"/>
      <c r="AC294" s="1894"/>
      <c r="AD294" s="1894"/>
      <c r="AE294" s="1892"/>
      <c r="AF294" s="1892"/>
      <c r="AG294" s="1892"/>
      <c r="AH294" s="1892"/>
      <c r="AI294" s="1892"/>
      <c r="AJ294" s="1892"/>
    </row>
    <row r="295" spans="3:36">
      <c r="C295" s="1894"/>
      <c r="D295" s="1894"/>
      <c r="E295" s="1894"/>
      <c r="F295" s="1894"/>
      <c r="G295" s="1894"/>
      <c r="H295" s="1894"/>
      <c r="I295" s="1894"/>
      <c r="J295" s="1894"/>
      <c r="K295" s="1894"/>
      <c r="L295" s="1894"/>
      <c r="M295" s="1894"/>
      <c r="N295" s="1894"/>
      <c r="O295" s="1894"/>
      <c r="P295" s="1894"/>
      <c r="Q295" s="1894"/>
      <c r="R295" s="1894"/>
      <c r="S295" s="1894"/>
      <c r="T295" s="1894"/>
      <c r="U295" s="1894"/>
      <c r="V295" s="1894"/>
      <c r="W295" s="1894"/>
      <c r="X295" s="1894"/>
      <c r="Y295" s="1894"/>
      <c r="Z295" s="1894"/>
      <c r="AA295" s="1894"/>
      <c r="AB295" s="1894"/>
      <c r="AC295" s="1894"/>
      <c r="AD295" s="1894"/>
      <c r="AE295" s="1892"/>
      <c r="AF295" s="1892"/>
      <c r="AG295" s="1892"/>
      <c r="AH295" s="1892"/>
      <c r="AI295" s="1892"/>
      <c r="AJ295" s="1892"/>
    </row>
    <row r="296" spans="3:36">
      <c r="C296" s="1894"/>
      <c r="D296" s="1894"/>
      <c r="E296" s="1894"/>
      <c r="F296" s="1894"/>
      <c r="G296" s="1894"/>
      <c r="H296" s="1894"/>
      <c r="I296" s="1894"/>
      <c r="J296" s="1894"/>
      <c r="K296" s="1894"/>
      <c r="L296" s="1894"/>
      <c r="M296" s="1894"/>
      <c r="N296" s="1894"/>
      <c r="O296" s="1894"/>
      <c r="P296" s="1894"/>
      <c r="Q296" s="1894"/>
      <c r="R296" s="1894"/>
      <c r="S296" s="1894"/>
      <c r="T296" s="1894"/>
      <c r="U296" s="1894"/>
      <c r="V296" s="1894"/>
      <c r="W296" s="1894"/>
      <c r="X296" s="1894"/>
      <c r="Y296" s="1894"/>
      <c r="Z296" s="1894"/>
      <c r="AA296" s="1894"/>
      <c r="AB296" s="1894"/>
      <c r="AC296" s="1894"/>
      <c r="AD296" s="1894"/>
      <c r="AE296" s="1892"/>
      <c r="AF296" s="1892"/>
      <c r="AG296" s="1892"/>
      <c r="AH296" s="1892"/>
      <c r="AI296" s="1892"/>
      <c r="AJ296" s="1892"/>
    </row>
    <row r="297" spans="3:36">
      <c r="C297" s="1894"/>
      <c r="D297" s="1894"/>
      <c r="E297" s="1894"/>
      <c r="F297" s="1894"/>
      <c r="G297" s="1894"/>
      <c r="H297" s="1894"/>
      <c r="I297" s="1894"/>
      <c r="J297" s="1894"/>
      <c r="K297" s="1894"/>
      <c r="L297" s="1894"/>
      <c r="M297" s="1894"/>
      <c r="N297" s="1894"/>
      <c r="O297" s="1894"/>
      <c r="P297" s="1894"/>
      <c r="Q297" s="1894"/>
      <c r="R297" s="1894"/>
      <c r="S297" s="1894"/>
      <c r="T297" s="1894"/>
      <c r="U297" s="1894"/>
      <c r="V297" s="1894"/>
      <c r="W297" s="1894"/>
      <c r="X297" s="1894"/>
      <c r="Y297" s="1894"/>
      <c r="Z297" s="1894"/>
      <c r="AA297" s="1894"/>
      <c r="AB297" s="1894"/>
      <c r="AC297" s="1894"/>
      <c r="AD297" s="1894"/>
      <c r="AE297" s="1892"/>
      <c r="AF297" s="1892"/>
      <c r="AG297" s="1892"/>
      <c r="AH297" s="1892"/>
      <c r="AI297" s="1892"/>
      <c r="AJ297" s="1892"/>
    </row>
    <row r="298" spans="3:36">
      <c r="C298" s="1894"/>
      <c r="D298" s="1894"/>
      <c r="E298" s="1894"/>
      <c r="F298" s="1894"/>
      <c r="G298" s="1894"/>
      <c r="H298" s="1894"/>
      <c r="I298" s="1894"/>
      <c r="J298" s="1894"/>
      <c r="K298" s="1894"/>
      <c r="L298" s="1894"/>
      <c r="M298" s="1894"/>
      <c r="N298" s="1894"/>
      <c r="O298" s="1894"/>
      <c r="P298" s="1894"/>
      <c r="Q298" s="1894"/>
      <c r="R298" s="1894"/>
      <c r="S298" s="1894"/>
      <c r="T298" s="1894"/>
      <c r="U298" s="1894"/>
      <c r="V298" s="1894"/>
      <c r="W298" s="1894"/>
      <c r="X298" s="1894"/>
      <c r="Y298" s="1894"/>
      <c r="Z298" s="1894"/>
      <c r="AA298" s="1894"/>
      <c r="AB298" s="1894"/>
      <c r="AC298" s="1894"/>
      <c r="AD298" s="1894"/>
      <c r="AE298" s="1892"/>
      <c r="AF298" s="1892"/>
      <c r="AG298" s="1892"/>
      <c r="AH298" s="1892"/>
      <c r="AI298" s="1892"/>
      <c r="AJ298" s="1892"/>
    </row>
    <row r="299" spans="3:36">
      <c r="C299" s="1894"/>
      <c r="D299" s="1894"/>
      <c r="E299" s="1894"/>
      <c r="F299" s="1894"/>
      <c r="G299" s="1894"/>
      <c r="H299" s="1894"/>
      <c r="I299" s="1894"/>
      <c r="J299" s="1894"/>
      <c r="K299" s="1894"/>
      <c r="L299" s="1894"/>
      <c r="M299" s="1894"/>
      <c r="N299" s="1894"/>
      <c r="O299" s="1894"/>
      <c r="P299" s="1894"/>
      <c r="Q299" s="1894"/>
      <c r="R299" s="1894"/>
      <c r="S299" s="1894"/>
      <c r="T299" s="1894"/>
      <c r="U299" s="1894"/>
      <c r="V299" s="1894"/>
      <c r="W299" s="1894"/>
      <c r="X299" s="1894"/>
      <c r="Y299" s="1894"/>
      <c r="Z299" s="1894"/>
      <c r="AA299" s="1894"/>
      <c r="AB299" s="1894"/>
      <c r="AC299" s="1894"/>
      <c r="AD299" s="1894"/>
      <c r="AE299" s="1892"/>
      <c r="AF299" s="1892"/>
      <c r="AG299" s="1892"/>
      <c r="AH299" s="1892"/>
      <c r="AI299" s="1892"/>
      <c r="AJ299" s="1892"/>
    </row>
    <row r="300" spans="3:36">
      <c r="C300" s="1894"/>
      <c r="D300" s="1894"/>
      <c r="E300" s="1894"/>
      <c r="F300" s="1894"/>
      <c r="G300" s="1894"/>
      <c r="H300" s="1894"/>
      <c r="I300" s="1894"/>
      <c r="J300" s="1894"/>
      <c r="K300" s="1894"/>
      <c r="L300" s="1894"/>
      <c r="M300" s="1894"/>
      <c r="N300" s="1894"/>
      <c r="O300" s="1894"/>
      <c r="P300" s="1894"/>
      <c r="Q300" s="1894"/>
      <c r="R300" s="1894"/>
      <c r="S300" s="1894"/>
      <c r="T300" s="1894"/>
      <c r="U300" s="1894"/>
      <c r="V300" s="1894"/>
      <c r="W300" s="1894"/>
      <c r="X300" s="1894"/>
      <c r="Y300" s="1894"/>
      <c r="Z300" s="1894"/>
      <c r="AA300" s="1894"/>
      <c r="AB300" s="1894"/>
      <c r="AC300" s="1894"/>
      <c r="AD300" s="1894"/>
      <c r="AE300" s="1892"/>
      <c r="AF300" s="1892"/>
      <c r="AG300" s="1892"/>
      <c r="AH300" s="1892"/>
      <c r="AI300" s="1892"/>
      <c r="AJ300" s="1892"/>
    </row>
    <row r="301" spans="3:36">
      <c r="C301" s="1894"/>
      <c r="D301" s="1894"/>
      <c r="E301" s="1894"/>
      <c r="F301" s="1894"/>
      <c r="G301" s="1894"/>
      <c r="H301" s="1894"/>
      <c r="I301" s="1894"/>
      <c r="J301" s="1894"/>
      <c r="K301" s="1894"/>
      <c r="L301" s="1894"/>
      <c r="M301" s="1894"/>
      <c r="N301" s="1894"/>
      <c r="O301" s="1894"/>
      <c r="P301" s="1894"/>
      <c r="Q301" s="1894"/>
      <c r="R301" s="1894"/>
      <c r="S301" s="1894"/>
      <c r="T301" s="1894"/>
      <c r="U301" s="1894"/>
      <c r="V301" s="1894"/>
      <c r="W301" s="1894"/>
      <c r="X301" s="1894"/>
      <c r="Y301" s="1894"/>
      <c r="Z301" s="1894"/>
      <c r="AA301" s="1894"/>
      <c r="AB301" s="1894"/>
      <c r="AC301" s="1894"/>
      <c r="AD301" s="1894"/>
      <c r="AE301" s="1892"/>
      <c r="AF301" s="1892"/>
      <c r="AG301" s="1892"/>
      <c r="AH301" s="1892"/>
      <c r="AI301" s="1892"/>
      <c r="AJ301" s="1892"/>
    </row>
    <row r="302" spans="3:36">
      <c r="C302" s="1894"/>
      <c r="D302" s="1894"/>
      <c r="E302" s="1894"/>
      <c r="F302" s="1894"/>
      <c r="G302" s="1894"/>
      <c r="H302" s="1894"/>
      <c r="I302" s="1894"/>
      <c r="J302" s="1894"/>
      <c r="K302" s="1894"/>
      <c r="L302" s="1894"/>
      <c r="M302" s="1894"/>
      <c r="N302" s="1894"/>
      <c r="O302" s="1894"/>
      <c r="P302" s="1894"/>
      <c r="Q302" s="1894"/>
      <c r="R302" s="1894"/>
      <c r="S302" s="1894"/>
      <c r="T302" s="1894"/>
      <c r="U302" s="1894"/>
      <c r="V302" s="1894"/>
      <c r="W302" s="1894"/>
      <c r="X302" s="1894"/>
      <c r="Y302" s="1894"/>
      <c r="Z302" s="1894"/>
      <c r="AA302" s="1894"/>
      <c r="AB302" s="1894"/>
      <c r="AC302" s="1894"/>
      <c r="AD302" s="1894"/>
      <c r="AE302" s="1892"/>
      <c r="AF302" s="1892"/>
      <c r="AG302" s="1892"/>
      <c r="AH302" s="1892"/>
      <c r="AI302" s="1892"/>
      <c r="AJ302" s="1892"/>
    </row>
    <row r="303" spans="3:36">
      <c r="C303" s="1894"/>
      <c r="D303" s="1894"/>
      <c r="E303" s="1894"/>
      <c r="F303" s="1894"/>
      <c r="G303" s="1894"/>
      <c r="H303" s="1894"/>
      <c r="I303" s="1894"/>
      <c r="J303" s="1894"/>
      <c r="K303" s="1894"/>
      <c r="L303" s="1894"/>
      <c r="M303" s="1894"/>
      <c r="N303" s="1894"/>
      <c r="O303" s="1894"/>
      <c r="P303" s="1894"/>
      <c r="Q303" s="1894"/>
      <c r="R303" s="1894"/>
      <c r="S303" s="1894"/>
      <c r="T303" s="1894"/>
      <c r="U303" s="1894"/>
      <c r="V303" s="1894"/>
      <c r="W303" s="1894"/>
      <c r="X303" s="1894"/>
      <c r="Y303" s="1894"/>
      <c r="Z303" s="1894"/>
      <c r="AA303" s="1894"/>
      <c r="AB303" s="1894"/>
      <c r="AC303" s="1894"/>
      <c r="AD303" s="1894"/>
      <c r="AE303" s="1892"/>
      <c r="AF303" s="1892"/>
      <c r="AG303" s="1892"/>
      <c r="AH303" s="1892"/>
      <c r="AI303" s="1892"/>
      <c r="AJ303" s="1892"/>
    </row>
    <row r="304" spans="3:36">
      <c r="C304" s="1894"/>
      <c r="D304" s="1894"/>
      <c r="E304" s="1894"/>
      <c r="F304" s="1894"/>
      <c r="G304" s="1894"/>
      <c r="H304" s="1894"/>
      <c r="I304" s="1894"/>
      <c r="J304" s="1894"/>
      <c r="K304" s="1894"/>
      <c r="L304" s="1894"/>
      <c r="M304" s="1894"/>
      <c r="N304" s="1894"/>
      <c r="O304" s="1894"/>
      <c r="P304" s="1894"/>
      <c r="Q304" s="1894"/>
      <c r="R304" s="1894"/>
      <c r="S304" s="1894"/>
      <c r="T304" s="1894"/>
      <c r="U304" s="1894"/>
      <c r="V304" s="1894"/>
      <c r="W304" s="1894"/>
      <c r="X304" s="1894"/>
      <c r="Y304" s="1894"/>
      <c r="Z304" s="1894"/>
      <c r="AA304" s="1894"/>
      <c r="AB304" s="1894"/>
      <c r="AC304" s="1894"/>
      <c r="AD304" s="1894"/>
      <c r="AE304" s="1892"/>
      <c r="AF304" s="1892"/>
      <c r="AG304" s="1892"/>
      <c r="AH304" s="1892"/>
      <c r="AI304" s="1892"/>
      <c r="AJ304" s="1892"/>
    </row>
    <row r="305" spans="3:36">
      <c r="C305" s="1894"/>
      <c r="D305" s="1894"/>
      <c r="E305" s="1894"/>
      <c r="F305" s="1894"/>
      <c r="G305" s="1894"/>
      <c r="H305" s="1894"/>
      <c r="I305" s="1894"/>
      <c r="J305" s="1894"/>
      <c r="K305" s="1894"/>
      <c r="L305" s="1894"/>
      <c r="M305" s="1894"/>
      <c r="N305" s="1894"/>
      <c r="O305" s="1894"/>
      <c r="P305" s="1894"/>
      <c r="Q305" s="1894"/>
      <c r="R305" s="1894"/>
      <c r="S305" s="1894"/>
      <c r="T305" s="1894"/>
      <c r="U305" s="1894"/>
      <c r="V305" s="1894"/>
      <c r="W305" s="1894"/>
      <c r="X305" s="1894"/>
      <c r="Y305" s="1894"/>
      <c r="Z305" s="1894"/>
      <c r="AA305" s="1894"/>
      <c r="AB305" s="1894"/>
      <c r="AC305" s="1894"/>
      <c r="AD305" s="1894"/>
      <c r="AE305" s="1892"/>
      <c r="AF305" s="1892"/>
      <c r="AG305" s="1892"/>
      <c r="AH305" s="1892"/>
      <c r="AI305" s="1892"/>
      <c r="AJ305" s="1892"/>
    </row>
    <row r="306" spans="3:36">
      <c r="C306" s="1894"/>
      <c r="D306" s="1894"/>
      <c r="E306" s="1894"/>
      <c r="F306" s="1894"/>
      <c r="G306" s="1894"/>
      <c r="H306" s="1894"/>
      <c r="I306" s="1894"/>
      <c r="J306" s="1894"/>
      <c r="K306" s="1894"/>
      <c r="L306" s="1894"/>
      <c r="M306" s="1894"/>
      <c r="N306" s="1894"/>
      <c r="O306" s="1894"/>
      <c r="P306" s="1894"/>
      <c r="Q306" s="1894"/>
      <c r="R306" s="1894"/>
      <c r="S306" s="1894"/>
      <c r="T306" s="1894"/>
      <c r="U306" s="1894"/>
      <c r="V306" s="1894"/>
      <c r="W306" s="1894"/>
      <c r="X306" s="1894"/>
      <c r="Y306" s="1894"/>
      <c r="Z306" s="1894"/>
      <c r="AA306" s="1894"/>
      <c r="AB306" s="1894"/>
      <c r="AC306" s="1894"/>
      <c r="AD306" s="1894"/>
      <c r="AE306" s="1892"/>
      <c r="AF306" s="1892"/>
      <c r="AG306" s="1892"/>
      <c r="AH306" s="1892"/>
      <c r="AI306" s="1892"/>
      <c r="AJ306" s="1892"/>
    </row>
    <row r="307" spans="3:36">
      <c r="C307" s="1894"/>
      <c r="D307" s="1894"/>
      <c r="E307" s="1894"/>
      <c r="F307" s="1894"/>
      <c r="G307" s="1894"/>
      <c r="H307" s="1894"/>
      <c r="I307" s="1894"/>
      <c r="J307" s="1894"/>
      <c r="K307" s="1894"/>
      <c r="L307" s="1894"/>
      <c r="M307" s="1894"/>
      <c r="N307" s="1894"/>
      <c r="O307" s="1894"/>
      <c r="P307" s="1894"/>
      <c r="Q307" s="1894"/>
      <c r="R307" s="1894"/>
      <c r="S307" s="1894"/>
      <c r="T307" s="1894"/>
      <c r="U307" s="1894"/>
      <c r="V307" s="1894"/>
      <c r="W307" s="1894"/>
      <c r="X307" s="1894"/>
      <c r="Y307" s="1894"/>
      <c r="Z307" s="1894"/>
      <c r="AA307" s="1894"/>
      <c r="AB307" s="1894"/>
      <c r="AC307" s="1894"/>
      <c r="AD307" s="1894"/>
      <c r="AE307" s="1892"/>
      <c r="AF307" s="1892"/>
      <c r="AG307" s="1892"/>
      <c r="AH307" s="1892"/>
      <c r="AI307" s="1892"/>
      <c r="AJ307" s="1892"/>
    </row>
    <row r="308" spans="3:36">
      <c r="C308" s="1894"/>
      <c r="D308" s="1894"/>
      <c r="E308" s="1894"/>
      <c r="F308" s="1894"/>
      <c r="G308" s="1894"/>
      <c r="H308" s="1894"/>
      <c r="I308" s="1894"/>
      <c r="J308" s="1894"/>
      <c r="K308" s="1894"/>
      <c r="L308" s="1894"/>
      <c r="M308" s="1894"/>
      <c r="N308" s="1894"/>
      <c r="O308" s="1894"/>
      <c r="P308" s="1894"/>
      <c r="Q308" s="1894"/>
      <c r="R308" s="1894"/>
      <c r="S308" s="1894"/>
      <c r="T308" s="1894"/>
      <c r="U308" s="1894"/>
      <c r="V308" s="1894"/>
      <c r="W308" s="1894"/>
      <c r="X308" s="1894"/>
      <c r="Y308" s="1894"/>
      <c r="Z308" s="1894"/>
      <c r="AA308" s="1894"/>
      <c r="AB308" s="1894"/>
      <c r="AC308" s="1894"/>
      <c r="AD308" s="1894"/>
      <c r="AE308" s="1892"/>
      <c r="AF308" s="1892"/>
      <c r="AG308" s="1892"/>
      <c r="AH308" s="1892"/>
      <c r="AI308" s="1892"/>
      <c r="AJ308" s="1892"/>
    </row>
    <row r="309" spans="3:36">
      <c r="C309" s="1894"/>
      <c r="D309" s="1894"/>
      <c r="E309" s="1894"/>
      <c r="F309" s="1894"/>
      <c r="G309" s="1894"/>
      <c r="H309" s="1894"/>
      <c r="I309" s="1894"/>
      <c r="J309" s="1894"/>
      <c r="K309" s="1894"/>
      <c r="L309" s="1894"/>
      <c r="M309" s="1894"/>
      <c r="N309" s="1894"/>
      <c r="O309" s="1894"/>
      <c r="P309" s="1894"/>
      <c r="Q309" s="1894"/>
      <c r="R309" s="1894"/>
      <c r="S309" s="1894"/>
      <c r="T309" s="1894"/>
      <c r="U309" s="1894"/>
      <c r="V309" s="1894"/>
      <c r="W309" s="1894"/>
      <c r="X309" s="1894"/>
      <c r="Y309" s="1894"/>
      <c r="Z309" s="1894"/>
      <c r="AA309" s="1894"/>
      <c r="AB309" s="1894"/>
      <c r="AC309" s="1894"/>
      <c r="AD309" s="1894"/>
      <c r="AE309" s="1892"/>
      <c r="AF309" s="1892"/>
      <c r="AG309" s="1892"/>
      <c r="AH309" s="1892"/>
      <c r="AI309" s="1892"/>
      <c r="AJ309" s="1892"/>
    </row>
    <row r="310" spans="3:36">
      <c r="C310" s="1894"/>
      <c r="D310" s="1894"/>
      <c r="E310" s="1894"/>
      <c r="F310" s="1894"/>
      <c r="G310" s="1894"/>
      <c r="H310" s="1894"/>
      <c r="I310" s="1894"/>
      <c r="J310" s="1894"/>
      <c r="K310" s="1894"/>
      <c r="L310" s="1894"/>
      <c r="M310" s="1894"/>
      <c r="N310" s="1894"/>
      <c r="O310" s="1894"/>
      <c r="P310" s="1894"/>
      <c r="Q310" s="1894"/>
      <c r="R310" s="1894"/>
      <c r="S310" s="1894"/>
      <c r="T310" s="1894"/>
      <c r="U310" s="1894"/>
      <c r="V310" s="1894"/>
      <c r="W310" s="1894"/>
      <c r="X310" s="1894"/>
      <c r="Y310" s="1894"/>
      <c r="Z310" s="1894"/>
      <c r="AA310" s="1894"/>
      <c r="AB310" s="1894"/>
      <c r="AC310" s="1894"/>
      <c r="AD310" s="1894"/>
      <c r="AE310" s="1892"/>
      <c r="AF310" s="1892"/>
      <c r="AG310" s="1892"/>
      <c r="AH310" s="1892"/>
      <c r="AI310" s="1892"/>
      <c r="AJ310" s="1892"/>
    </row>
    <row r="311" spans="3:36">
      <c r="C311" s="1894"/>
      <c r="D311" s="1894"/>
      <c r="E311" s="1894"/>
      <c r="F311" s="1894"/>
      <c r="G311" s="1894"/>
      <c r="H311" s="1894"/>
      <c r="I311" s="1894"/>
      <c r="J311" s="1894"/>
      <c r="K311" s="1894"/>
      <c r="L311" s="1894"/>
      <c r="M311" s="1894"/>
      <c r="N311" s="1894"/>
      <c r="O311" s="1894"/>
      <c r="P311" s="1894"/>
      <c r="Q311" s="1894"/>
      <c r="R311" s="1894"/>
      <c r="S311" s="1894"/>
      <c r="T311" s="1894"/>
      <c r="U311" s="1894"/>
      <c r="V311" s="1894"/>
      <c r="W311" s="1894"/>
      <c r="X311" s="1894"/>
      <c r="Y311" s="1894"/>
      <c r="Z311" s="1894"/>
      <c r="AA311" s="1894"/>
      <c r="AB311" s="1894"/>
      <c r="AC311" s="1894"/>
      <c r="AD311" s="1894"/>
      <c r="AE311" s="1892"/>
      <c r="AF311" s="1892"/>
      <c r="AG311" s="1892"/>
      <c r="AH311" s="1892"/>
      <c r="AI311" s="1892"/>
      <c r="AJ311" s="1892"/>
    </row>
    <row r="312" spans="3:36">
      <c r="C312" s="1894"/>
      <c r="D312" s="1894"/>
      <c r="E312" s="1894"/>
      <c r="F312" s="1894"/>
      <c r="G312" s="1894"/>
      <c r="H312" s="1894"/>
      <c r="I312" s="1894"/>
      <c r="J312" s="1894"/>
      <c r="K312" s="1894"/>
      <c r="L312" s="1894"/>
      <c r="M312" s="1894"/>
      <c r="N312" s="1894"/>
      <c r="O312" s="1894"/>
      <c r="P312" s="1894"/>
      <c r="Q312" s="1894"/>
      <c r="R312" s="1894"/>
      <c r="S312" s="1894"/>
      <c r="T312" s="1894"/>
      <c r="U312" s="1894"/>
      <c r="V312" s="1894"/>
      <c r="W312" s="1894"/>
      <c r="X312" s="1894"/>
      <c r="Y312" s="1894"/>
      <c r="Z312" s="1894"/>
      <c r="AA312" s="1894"/>
      <c r="AB312" s="1894"/>
      <c r="AC312" s="1894"/>
      <c r="AD312" s="1894"/>
      <c r="AE312" s="1892"/>
      <c r="AF312" s="1892"/>
      <c r="AG312" s="1892"/>
      <c r="AH312" s="1892"/>
      <c r="AI312" s="1892"/>
      <c r="AJ312" s="1892"/>
    </row>
    <row r="313" spans="3:36">
      <c r="C313" s="1894"/>
      <c r="D313" s="1894"/>
      <c r="E313" s="1894"/>
      <c r="F313" s="1894"/>
      <c r="G313" s="1894"/>
      <c r="H313" s="1894"/>
      <c r="I313" s="1894"/>
      <c r="J313" s="1894"/>
      <c r="K313" s="1894"/>
      <c r="L313" s="1894"/>
      <c r="M313" s="1894"/>
      <c r="N313" s="1894"/>
      <c r="O313" s="1894"/>
      <c r="P313" s="1894"/>
      <c r="Q313" s="1894"/>
      <c r="R313" s="1894"/>
      <c r="S313" s="1894"/>
      <c r="T313" s="1894"/>
      <c r="U313" s="1894"/>
      <c r="V313" s="1894"/>
      <c r="W313" s="1894"/>
      <c r="X313" s="1894"/>
      <c r="Y313" s="1894"/>
      <c r="Z313" s="1894"/>
      <c r="AA313" s="1894"/>
      <c r="AB313" s="1894"/>
      <c r="AC313" s="1894"/>
      <c r="AD313" s="1894"/>
      <c r="AE313" s="1892"/>
      <c r="AF313" s="1892"/>
      <c r="AG313" s="1892"/>
      <c r="AH313" s="1892"/>
      <c r="AI313" s="1892"/>
      <c r="AJ313" s="1892"/>
    </row>
    <row r="314" spans="3:36">
      <c r="C314" s="1894"/>
      <c r="D314" s="1894"/>
      <c r="E314" s="1894"/>
      <c r="F314" s="1894"/>
      <c r="G314" s="1894"/>
      <c r="H314" s="1894"/>
      <c r="I314" s="1894"/>
      <c r="J314" s="1894"/>
      <c r="K314" s="1894"/>
      <c r="L314" s="1894"/>
      <c r="M314" s="1894"/>
      <c r="N314" s="1894"/>
      <c r="O314" s="1894"/>
      <c r="P314" s="1894"/>
      <c r="Q314" s="1894"/>
      <c r="R314" s="1894"/>
      <c r="S314" s="1894"/>
      <c r="T314" s="1894"/>
      <c r="U314" s="1894"/>
      <c r="V314" s="1894"/>
      <c r="W314" s="1894"/>
      <c r="X314" s="1894"/>
      <c r="Y314" s="1894"/>
      <c r="Z314" s="1894"/>
      <c r="AA314" s="1894"/>
      <c r="AB314" s="1894"/>
      <c r="AC314" s="1894"/>
      <c r="AD314" s="1894"/>
      <c r="AE314" s="1892"/>
      <c r="AF314" s="1892"/>
      <c r="AG314" s="1892"/>
      <c r="AH314" s="1892"/>
      <c r="AI314" s="1892"/>
      <c r="AJ314" s="1892"/>
    </row>
    <row r="315" spans="3:36">
      <c r="C315" s="1894"/>
      <c r="D315" s="1894"/>
      <c r="E315" s="1894"/>
      <c r="F315" s="1894"/>
      <c r="G315" s="1894"/>
      <c r="H315" s="1894"/>
      <c r="I315" s="1894"/>
      <c r="J315" s="1894"/>
      <c r="K315" s="1894"/>
      <c r="L315" s="1894"/>
      <c r="M315" s="1894"/>
      <c r="N315" s="1894"/>
      <c r="O315" s="1894"/>
      <c r="P315" s="1894"/>
      <c r="Q315" s="1894"/>
      <c r="R315" s="1894"/>
      <c r="S315" s="1894"/>
      <c r="T315" s="1894"/>
      <c r="U315" s="1894"/>
      <c r="V315" s="1894"/>
      <c r="W315" s="1894"/>
      <c r="X315" s="1894"/>
      <c r="Y315" s="1894"/>
      <c r="Z315" s="1894"/>
      <c r="AA315" s="1894"/>
      <c r="AB315" s="1894"/>
      <c r="AC315" s="1894"/>
      <c r="AD315" s="1894"/>
      <c r="AE315" s="1892"/>
      <c r="AF315" s="1892"/>
      <c r="AG315" s="1892"/>
      <c r="AH315" s="1892"/>
      <c r="AI315" s="1892"/>
      <c r="AJ315" s="1892"/>
    </row>
    <row r="316" spans="3:36">
      <c r="C316" s="1894"/>
      <c r="D316" s="1894"/>
      <c r="E316" s="1894"/>
      <c r="F316" s="1894"/>
      <c r="G316" s="1894"/>
      <c r="H316" s="1894"/>
      <c r="I316" s="1894"/>
      <c r="J316" s="1894"/>
      <c r="K316" s="1894"/>
      <c r="L316" s="1894"/>
      <c r="M316" s="1894"/>
      <c r="N316" s="1894"/>
      <c r="O316" s="1894"/>
      <c r="P316" s="1894"/>
      <c r="Q316" s="1894"/>
      <c r="R316" s="1894"/>
      <c r="S316" s="1894"/>
      <c r="T316" s="1894"/>
      <c r="U316" s="1894"/>
      <c r="V316" s="1894"/>
      <c r="W316" s="1894"/>
      <c r="X316" s="1894"/>
      <c r="Y316" s="1894"/>
      <c r="Z316" s="1894"/>
      <c r="AA316" s="1894"/>
      <c r="AB316" s="1894"/>
      <c r="AC316" s="1894"/>
      <c r="AD316" s="1894"/>
      <c r="AE316" s="1892"/>
      <c r="AF316" s="1892"/>
      <c r="AG316" s="1892"/>
      <c r="AH316" s="1892"/>
      <c r="AI316" s="1892"/>
      <c r="AJ316" s="1892"/>
    </row>
    <row r="317" spans="3:36">
      <c r="C317" s="1894"/>
      <c r="D317" s="1894"/>
      <c r="E317" s="1894"/>
      <c r="F317" s="1894"/>
      <c r="G317" s="1894"/>
      <c r="H317" s="1894"/>
      <c r="I317" s="1894"/>
      <c r="J317" s="1894"/>
      <c r="K317" s="1894"/>
      <c r="L317" s="1894"/>
      <c r="M317" s="1894"/>
      <c r="N317" s="1894"/>
      <c r="O317" s="1894"/>
      <c r="P317" s="1894"/>
      <c r="Q317" s="1894"/>
      <c r="R317" s="1894"/>
      <c r="S317" s="1894"/>
      <c r="T317" s="1894"/>
      <c r="U317" s="1894"/>
      <c r="V317" s="1894"/>
      <c r="W317" s="1894"/>
      <c r="X317" s="1894"/>
      <c r="Y317" s="1894"/>
      <c r="Z317" s="1894"/>
      <c r="AA317" s="1894"/>
      <c r="AB317" s="1894"/>
      <c r="AC317" s="1894"/>
      <c r="AD317" s="1894"/>
      <c r="AE317" s="1892"/>
      <c r="AF317" s="1892"/>
      <c r="AG317" s="1892"/>
      <c r="AH317" s="1892"/>
      <c r="AI317" s="1892"/>
      <c r="AJ317" s="1892"/>
    </row>
    <row r="318" spans="3:36">
      <c r="C318" s="1894"/>
      <c r="D318" s="1894"/>
      <c r="E318" s="1894"/>
      <c r="F318" s="1894"/>
      <c r="G318" s="1894"/>
      <c r="H318" s="1894"/>
      <c r="I318" s="1894"/>
      <c r="J318" s="1894"/>
      <c r="K318" s="1894"/>
      <c r="L318" s="1894"/>
      <c r="M318" s="1894"/>
      <c r="N318" s="1894"/>
      <c r="O318" s="1894"/>
      <c r="P318" s="1894"/>
      <c r="Q318" s="1894"/>
      <c r="R318" s="1894"/>
      <c r="S318" s="1894"/>
      <c r="T318" s="1894"/>
      <c r="U318" s="1894"/>
      <c r="V318" s="1894"/>
      <c r="W318" s="1894"/>
      <c r="X318" s="1894"/>
      <c r="Y318" s="1894"/>
      <c r="Z318" s="1894"/>
      <c r="AA318" s="1894"/>
      <c r="AB318" s="1894"/>
      <c r="AC318" s="1894"/>
      <c r="AD318" s="1894"/>
      <c r="AE318" s="1892"/>
      <c r="AF318" s="1892"/>
      <c r="AG318" s="1892"/>
      <c r="AH318" s="1892"/>
      <c r="AI318" s="1892"/>
      <c r="AJ318" s="1892"/>
    </row>
    <row r="319" spans="3:36">
      <c r="C319" s="1894"/>
      <c r="D319" s="1894"/>
      <c r="E319" s="1894"/>
      <c r="F319" s="1894"/>
      <c r="G319" s="1894"/>
      <c r="H319" s="1894"/>
      <c r="I319" s="1894"/>
      <c r="J319" s="1894"/>
      <c r="K319" s="1894"/>
      <c r="L319" s="1894"/>
      <c r="M319" s="1894"/>
      <c r="N319" s="1894"/>
      <c r="O319" s="1894"/>
      <c r="P319" s="1894"/>
      <c r="Q319" s="1894"/>
      <c r="R319" s="1894"/>
      <c r="S319" s="1894"/>
      <c r="T319" s="1894"/>
      <c r="U319" s="1894"/>
      <c r="V319" s="1894"/>
      <c r="W319" s="1894"/>
      <c r="X319" s="1894"/>
      <c r="Y319" s="1894"/>
      <c r="Z319" s="1894"/>
      <c r="AA319" s="1894"/>
      <c r="AB319" s="1894"/>
      <c r="AC319" s="1894"/>
      <c r="AD319" s="1894"/>
      <c r="AE319" s="1892"/>
      <c r="AF319" s="1892"/>
      <c r="AG319" s="1892"/>
      <c r="AH319" s="1892"/>
      <c r="AI319" s="1892"/>
      <c r="AJ319" s="1892"/>
    </row>
    <row r="320" spans="3:36">
      <c r="C320" s="1894"/>
      <c r="D320" s="1894"/>
      <c r="E320" s="1894"/>
      <c r="F320" s="1894"/>
      <c r="G320" s="1894"/>
      <c r="H320" s="1894"/>
      <c r="I320" s="1894"/>
      <c r="J320" s="1894"/>
      <c r="K320" s="1894"/>
      <c r="L320" s="1894"/>
      <c r="M320" s="1894"/>
      <c r="N320" s="1894"/>
      <c r="O320" s="1894"/>
      <c r="P320" s="1894"/>
      <c r="Q320" s="1894"/>
      <c r="R320" s="1894"/>
      <c r="S320" s="1894"/>
      <c r="T320" s="1894"/>
      <c r="U320" s="1894"/>
      <c r="V320" s="1894"/>
      <c r="W320" s="1894"/>
      <c r="X320" s="1894"/>
      <c r="Y320" s="1894"/>
      <c r="Z320" s="1894"/>
      <c r="AA320" s="1894"/>
      <c r="AB320" s="1894"/>
      <c r="AC320" s="1894"/>
      <c r="AD320" s="1894"/>
      <c r="AE320" s="1892"/>
      <c r="AF320" s="1892"/>
      <c r="AG320" s="1892"/>
      <c r="AH320" s="1892"/>
      <c r="AI320" s="1892"/>
      <c r="AJ320" s="1892"/>
    </row>
    <row r="321" spans="3:36">
      <c r="C321" s="1894"/>
      <c r="D321" s="1894"/>
      <c r="E321" s="1894"/>
      <c r="F321" s="1894"/>
      <c r="G321" s="1894"/>
      <c r="H321" s="1894"/>
      <c r="I321" s="1894"/>
      <c r="J321" s="1894"/>
      <c r="K321" s="1894"/>
      <c r="L321" s="1894"/>
      <c r="M321" s="1894"/>
      <c r="N321" s="1894"/>
      <c r="O321" s="1894"/>
      <c r="P321" s="1894"/>
      <c r="Q321" s="1894"/>
      <c r="R321" s="1894"/>
      <c r="S321" s="1894"/>
      <c r="T321" s="1894"/>
      <c r="U321" s="1894"/>
      <c r="V321" s="1894"/>
      <c r="W321" s="1894"/>
      <c r="X321" s="1894"/>
      <c r="Y321" s="1894"/>
      <c r="Z321" s="1894"/>
      <c r="AA321" s="1894"/>
      <c r="AB321" s="1894"/>
      <c r="AC321" s="1894"/>
      <c r="AD321" s="1894"/>
      <c r="AE321" s="1892"/>
      <c r="AF321" s="1892"/>
      <c r="AG321" s="1892"/>
      <c r="AH321" s="1892"/>
      <c r="AI321" s="1892"/>
      <c r="AJ321" s="1892"/>
    </row>
    <row r="322" spans="3:36">
      <c r="C322" s="1894"/>
      <c r="D322" s="1894"/>
      <c r="E322" s="1894"/>
      <c r="F322" s="1894"/>
      <c r="G322" s="1894"/>
      <c r="H322" s="1894"/>
      <c r="I322" s="1894"/>
      <c r="J322" s="1894"/>
      <c r="K322" s="1894"/>
      <c r="L322" s="1894"/>
      <c r="M322" s="1894"/>
      <c r="N322" s="1894"/>
      <c r="O322" s="1894"/>
      <c r="P322" s="1894"/>
      <c r="Q322" s="1894"/>
      <c r="R322" s="1894"/>
      <c r="S322" s="1894"/>
      <c r="T322" s="1894"/>
      <c r="U322" s="1894"/>
      <c r="V322" s="1894"/>
      <c r="W322" s="1894"/>
      <c r="X322" s="1894"/>
      <c r="Y322" s="1894"/>
      <c r="Z322" s="1894"/>
      <c r="AA322" s="1894"/>
      <c r="AB322" s="1894"/>
      <c r="AC322" s="1894"/>
      <c r="AD322" s="1894"/>
      <c r="AE322" s="1892"/>
      <c r="AF322" s="1892"/>
      <c r="AG322" s="1892"/>
      <c r="AH322" s="1892"/>
      <c r="AI322" s="1892"/>
      <c r="AJ322" s="1892"/>
    </row>
    <row r="323" spans="3:36">
      <c r="C323" s="1894"/>
      <c r="D323" s="1894"/>
      <c r="E323" s="1894"/>
      <c r="F323" s="1894"/>
      <c r="G323" s="1894"/>
      <c r="H323" s="1894"/>
      <c r="I323" s="1894"/>
      <c r="J323" s="1894"/>
      <c r="K323" s="1894"/>
      <c r="L323" s="1894"/>
      <c r="M323" s="1894"/>
      <c r="N323" s="1894"/>
      <c r="O323" s="1894"/>
      <c r="P323" s="1894"/>
      <c r="Q323" s="1894"/>
      <c r="R323" s="1894"/>
      <c r="S323" s="1894"/>
      <c r="T323" s="1894"/>
      <c r="U323" s="1894"/>
      <c r="V323" s="1894"/>
      <c r="W323" s="1894"/>
      <c r="X323" s="1894"/>
      <c r="Y323" s="1894"/>
      <c r="Z323" s="1894"/>
      <c r="AA323" s="1894"/>
      <c r="AB323" s="1894"/>
      <c r="AC323" s="1894"/>
      <c r="AD323" s="1894"/>
      <c r="AE323" s="1892"/>
      <c r="AF323" s="1892"/>
      <c r="AG323" s="1892"/>
      <c r="AH323" s="1892"/>
      <c r="AI323" s="1892"/>
      <c r="AJ323" s="1892"/>
    </row>
    <row r="324" spans="3:36">
      <c r="C324" s="1894"/>
      <c r="D324" s="1894"/>
      <c r="E324" s="1894"/>
      <c r="F324" s="1894"/>
      <c r="G324" s="1894"/>
      <c r="H324" s="1894"/>
      <c r="I324" s="1894"/>
      <c r="J324" s="1894"/>
      <c r="K324" s="1894"/>
      <c r="L324" s="1894"/>
      <c r="M324" s="1894"/>
      <c r="N324" s="1894"/>
      <c r="O324" s="1894"/>
      <c r="P324" s="1894"/>
      <c r="Q324" s="1894"/>
      <c r="R324" s="1894"/>
      <c r="S324" s="1894"/>
      <c r="T324" s="1894"/>
      <c r="U324" s="1894"/>
      <c r="V324" s="1894"/>
      <c r="W324" s="1894"/>
      <c r="X324" s="1894"/>
      <c r="Y324" s="1894"/>
      <c r="Z324" s="1894"/>
      <c r="AA324" s="1894"/>
      <c r="AB324" s="1894"/>
      <c r="AC324" s="1894"/>
      <c r="AD324" s="1894"/>
      <c r="AE324" s="1892"/>
      <c r="AF324" s="1892"/>
      <c r="AG324" s="1892"/>
      <c r="AH324" s="1892"/>
      <c r="AI324" s="1892"/>
      <c r="AJ324" s="1892"/>
    </row>
    <row r="325" spans="3:36">
      <c r="C325" s="1894"/>
      <c r="D325" s="1894"/>
      <c r="E325" s="1894"/>
      <c r="F325" s="1894"/>
      <c r="G325" s="1894"/>
      <c r="H325" s="1894"/>
      <c r="I325" s="1894"/>
      <c r="J325" s="1894"/>
      <c r="K325" s="1894"/>
      <c r="L325" s="1894"/>
      <c r="M325" s="1894"/>
      <c r="N325" s="1894"/>
      <c r="O325" s="1894"/>
      <c r="P325" s="1894"/>
      <c r="Q325" s="1894"/>
      <c r="R325" s="1894"/>
      <c r="S325" s="1894"/>
      <c r="T325" s="1894"/>
      <c r="U325" s="1894"/>
      <c r="V325" s="1894"/>
      <c r="W325" s="1894"/>
      <c r="X325" s="1894"/>
      <c r="Y325" s="1894"/>
      <c r="Z325" s="1894"/>
      <c r="AA325" s="1894"/>
      <c r="AB325" s="1894"/>
      <c r="AC325" s="1894"/>
      <c r="AD325" s="1894"/>
      <c r="AE325" s="1892"/>
      <c r="AF325" s="1892"/>
      <c r="AG325" s="1892"/>
      <c r="AH325" s="1892"/>
      <c r="AI325" s="1892"/>
      <c r="AJ325" s="1892"/>
    </row>
    <row r="326" spans="3:36">
      <c r="C326" s="1894"/>
      <c r="D326" s="1894"/>
      <c r="E326" s="1894"/>
      <c r="F326" s="1894"/>
      <c r="G326" s="1894"/>
      <c r="H326" s="1894"/>
      <c r="I326" s="1894"/>
      <c r="J326" s="1894"/>
      <c r="K326" s="1894"/>
      <c r="L326" s="1894"/>
      <c r="M326" s="1894"/>
      <c r="N326" s="1894"/>
      <c r="O326" s="1894"/>
      <c r="P326" s="1894"/>
      <c r="Q326" s="1894"/>
      <c r="R326" s="1894"/>
      <c r="S326" s="1894"/>
      <c r="T326" s="1894"/>
      <c r="U326" s="1894"/>
      <c r="V326" s="1894"/>
      <c r="W326" s="1894"/>
      <c r="X326" s="1894"/>
      <c r="Y326" s="1894"/>
      <c r="Z326" s="1894"/>
      <c r="AA326" s="1894"/>
      <c r="AB326" s="1894"/>
      <c r="AC326" s="1894"/>
      <c r="AD326" s="1894"/>
      <c r="AE326" s="1892"/>
      <c r="AF326" s="1892"/>
      <c r="AG326" s="1892"/>
      <c r="AH326" s="1892"/>
      <c r="AI326" s="1892"/>
      <c r="AJ326" s="1892"/>
    </row>
    <row r="327" spans="3:36">
      <c r="C327" s="1894"/>
      <c r="D327" s="1894"/>
      <c r="E327" s="1894"/>
      <c r="F327" s="1894"/>
      <c r="G327" s="1894"/>
      <c r="H327" s="1894"/>
      <c r="I327" s="1894"/>
      <c r="J327" s="1894"/>
      <c r="K327" s="1894"/>
      <c r="L327" s="1894"/>
      <c r="M327" s="1894"/>
      <c r="N327" s="1894"/>
      <c r="O327" s="1894"/>
      <c r="P327" s="1894"/>
      <c r="Q327" s="1894"/>
      <c r="R327" s="1894"/>
      <c r="S327" s="1894"/>
      <c r="T327" s="1894"/>
      <c r="U327" s="1894"/>
      <c r="V327" s="1894"/>
      <c r="W327" s="1894"/>
      <c r="X327" s="1894"/>
      <c r="Y327" s="1894"/>
      <c r="Z327" s="1894"/>
      <c r="AA327" s="1894"/>
      <c r="AB327" s="1894"/>
      <c r="AC327" s="1894"/>
      <c r="AD327" s="1894"/>
      <c r="AE327" s="1892"/>
      <c r="AF327" s="1892"/>
      <c r="AG327" s="1892"/>
      <c r="AH327" s="1892"/>
      <c r="AI327" s="1892"/>
      <c r="AJ327" s="1892"/>
    </row>
    <row r="328" spans="3:36">
      <c r="C328" s="1894"/>
      <c r="D328" s="1894"/>
      <c r="E328" s="1894"/>
      <c r="F328" s="1894"/>
      <c r="G328" s="1894"/>
      <c r="H328" s="1894"/>
      <c r="I328" s="1894"/>
      <c r="J328" s="1894"/>
      <c r="K328" s="1894"/>
      <c r="L328" s="1894"/>
      <c r="M328" s="1894"/>
      <c r="N328" s="1894"/>
      <c r="O328" s="1894"/>
      <c r="P328" s="1894"/>
      <c r="Q328" s="1894"/>
      <c r="R328" s="1894"/>
      <c r="S328" s="1894"/>
      <c r="T328" s="1894"/>
      <c r="U328" s="1894"/>
      <c r="V328" s="1894"/>
      <c r="W328" s="1894"/>
      <c r="X328" s="1894"/>
      <c r="Y328" s="1894"/>
      <c r="Z328" s="1894"/>
      <c r="AA328" s="1894"/>
      <c r="AB328" s="1894"/>
      <c r="AC328" s="1894"/>
      <c r="AD328" s="1894"/>
      <c r="AE328" s="1892"/>
      <c r="AF328" s="1892"/>
      <c r="AG328" s="1892"/>
      <c r="AH328" s="1892"/>
      <c r="AI328" s="1892"/>
      <c r="AJ328" s="1892"/>
    </row>
    <row r="329" spans="3:36">
      <c r="C329" s="1894"/>
      <c r="D329" s="1894"/>
      <c r="E329" s="1894"/>
      <c r="F329" s="1894"/>
      <c r="G329" s="1894"/>
      <c r="H329" s="1894"/>
      <c r="I329" s="1894"/>
      <c r="J329" s="1894"/>
      <c r="K329" s="1894"/>
      <c r="L329" s="1894"/>
      <c r="M329" s="1894"/>
      <c r="N329" s="1894"/>
      <c r="O329" s="1894"/>
      <c r="P329" s="1894"/>
      <c r="Q329" s="1894"/>
      <c r="R329" s="1894"/>
      <c r="S329" s="1894"/>
      <c r="T329" s="1894"/>
      <c r="U329" s="1894"/>
      <c r="V329" s="1894"/>
      <c r="W329" s="1894"/>
      <c r="X329" s="1894"/>
      <c r="Y329" s="1894"/>
      <c r="Z329" s="1894"/>
      <c r="AA329" s="1894"/>
      <c r="AB329" s="1894"/>
      <c r="AC329" s="1894"/>
      <c r="AD329" s="1894"/>
      <c r="AE329" s="1892"/>
      <c r="AF329" s="1892"/>
      <c r="AG329" s="1892"/>
      <c r="AH329" s="1892"/>
      <c r="AI329" s="1892"/>
      <c r="AJ329" s="1892"/>
    </row>
    <row r="330" spans="3:36">
      <c r="C330" s="1894"/>
      <c r="D330" s="1894"/>
      <c r="E330" s="1894"/>
      <c r="F330" s="1894"/>
      <c r="G330" s="1894"/>
      <c r="H330" s="1894"/>
      <c r="I330" s="1894"/>
      <c r="J330" s="1894"/>
      <c r="K330" s="1894"/>
      <c r="L330" s="1894"/>
      <c r="M330" s="1894"/>
      <c r="N330" s="1894"/>
      <c r="O330" s="1894"/>
      <c r="P330" s="1894"/>
      <c r="Q330" s="1894"/>
      <c r="R330" s="1894"/>
      <c r="S330" s="1894"/>
      <c r="T330" s="1894"/>
      <c r="U330" s="1894"/>
      <c r="V330" s="1894"/>
      <c r="W330" s="1894"/>
      <c r="X330" s="1894"/>
      <c r="Y330" s="1894"/>
      <c r="Z330" s="1894"/>
      <c r="AA330" s="1894"/>
      <c r="AB330" s="1894"/>
      <c r="AC330" s="1894"/>
      <c r="AD330" s="1894"/>
      <c r="AE330" s="1892"/>
      <c r="AF330" s="1892"/>
      <c r="AG330" s="1892"/>
      <c r="AH330" s="1892"/>
      <c r="AI330" s="1892"/>
      <c r="AJ330" s="1892"/>
    </row>
    <row r="331" spans="3:36">
      <c r="C331" s="1894"/>
      <c r="D331" s="1894"/>
      <c r="E331" s="1894"/>
      <c r="F331" s="1894"/>
      <c r="G331" s="1894"/>
      <c r="H331" s="1894"/>
      <c r="I331" s="1894"/>
      <c r="J331" s="1894"/>
      <c r="K331" s="1894"/>
      <c r="L331" s="1894"/>
      <c r="M331" s="1894"/>
      <c r="N331" s="1894"/>
      <c r="O331" s="1894"/>
      <c r="P331" s="1894"/>
      <c r="Q331" s="1894"/>
      <c r="R331" s="1894"/>
      <c r="S331" s="1894"/>
      <c r="T331" s="1894"/>
      <c r="U331" s="1894"/>
      <c r="V331" s="1894"/>
      <c r="W331" s="1894"/>
      <c r="X331" s="1894"/>
      <c r="Y331" s="1894"/>
      <c r="Z331" s="1894"/>
      <c r="AA331" s="1894"/>
      <c r="AB331" s="1894"/>
      <c r="AC331" s="1894"/>
      <c r="AD331" s="1894"/>
      <c r="AE331" s="1892"/>
      <c r="AF331" s="1892"/>
      <c r="AG331" s="1892"/>
      <c r="AH331" s="1892"/>
      <c r="AI331" s="1892"/>
      <c r="AJ331" s="1892"/>
    </row>
    <row r="332" spans="3:36">
      <c r="C332" s="1894"/>
      <c r="D332" s="1894"/>
      <c r="E332" s="1894"/>
      <c r="F332" s="1894"/>
      <c r="G332" s="1894"/>
      <c r="H332" s="1894"/>
      <c r="I332" s="1894"/>
      <c r="J332" s="1894"/>
      <c r="K332" s="1894"/>
      <c r="L332" s="1894"/>
      <c r="M332" s="1894"/>
      <c r="N332" s="1894"/>
      <c r="O332" s="1894"/>
      <c r="P332" s="1894"/>
      <c r="Q332" s="1894"/>
      <c r="R332" s="1894"/>
      <c r="S332" s="1894"/>
      <c r="T332" s="1894"/>
      <c r="U332" s="1894"/>
      <c r="V332" s="1894"/>
      <c r="W332" s="1894"/>
      <c r="X332" s="1894"/>
      <c r="Y332" s="1894"/>
      <c r="Z332" s="1894"/>
      <c r="AA332" s="1894"/>
      <c r="AB332" s="1894"/>
      <c r="AC332" s="1894"/>
      <c r="AD332" s="1894"/>
      <c r="AE332" s="1892"/>
      <c r="AF332" s="1892"/>
      <c r="AG332" s="1892"/>
      <c r="AH332" s="1892"/>
      <c r="AI332" s="1892"/>
      <c r="AJ332" s="1892"/>
    </row>
    <row r="333" spans="3:36">
      <c r="C333" s="1894"/>
      <c r="D333" s="1894"/>
      <c r="E333" s="1894"/>
      <c r="F333" s="1894"/>
      <c r="G333" s="1894"/>
      <c r="H333" s="1894"/>
      <c r="I333" s="1894"/>
      <c r="J333" s="1894"/>
      <c r="K333" s="1894"/>
      <c r="L333" s="1894"/>
      <c r="M333" s="1894"/>
      <c r="N333" s="1894"/>
      <c r="O333" s="1894"/>
      <c r="P333" s="1894"/>
      <c r="Q333" s="1894"/>
      <c r="R333" s="1894"/>
      <c r="S333" s="1894"/>
      <c r="T333" s="1894"/>
      <c r="U333" s="1894"/>
      <c r="V333" s="1894"/>
      <c r="W333" s="1894"/>
      <c r="X333" s="1894"/>
      <c r="Y333" s="1894"/>
      <c r="Z333" s="1894"/>
      <c r="AA333" s="1894"/>
      <c r="AB333" s="1894"/>
      <c r="AC333" s="1894"/>
      <c r="AD333" s="1894"/>
      <c r="AE333" s="1892"/>
      <c r="AF333" s="1892"/>
      <c r="AG333" s="1892"/>
      <c r="AH333" s="1892"/>
      <c r="AI333" s="1892"/>
      <c r="AJ333" s="1892"/>
    </row>
    <row r="334" spans="3:36">
      <c r="C334" s="1894"/>
      <c r="D334" s="1894"/>
      <c r="E334" s="1894"/>
      <c r="F334" s="1894"/>
      <c r="G334" s="1894"/>
      <c r="H334" s="1894"/>
      <c r="I334" s="1894"/>
      <c r="J334" s="1894"/>
      <c r="K334" s="1894"/>
      <c r="L334" s="1894"/>
      <c r="M334" s="1894"/>
      <c r="N334" s="1894"/>
      <c r="O334" s="1894"/>
      <c r="P334" s="1894"/>
      <c r="Q334" s="1894"/>
      <c r="R334" s="1894"/>
      <c r="S334" s="1894"/>
      <c r="T334" s="1894"/>
      <c r="U334" s="1894"/>
      <c r="V334" s="1894"/>
      <c r="W334" s="1894"/>
      <c r="X334" s="1894"/>
      <c r="Y334" s="1894"/>
      <c r="Z334" s="1894"/>
      <c r="AA334" s="1894"/>
      <c r="AB334" s="1894"/>
      <c r="AC334" s="1894"/>
      <c r="AD334" s="1894"/>
      <c r="AE334" s="1892"/>
      <c r="AF334" s="1892"/>
      <c r="AG334" s="1892"/>
      <c r="AH334" s="1892"/>
      <c r="AI334" s="1892"/>
      <c r="AJ334" s="1892"/>
    </row>
    <row r="335" spans="3:36">
      <c r="C335" s="1894"/>
      <c r="D335" s="1894"/>
      <c r="E335" s="1894"/>
      <c r="F335" s="1894"/>
      <c r="G335" s="1894"/>
      <c r="H335" s="1894"/>
      <c r="I335" s="1894"/>
      <c r="J335" s="1894"/>
      <c r="K335" s="1894"/>
      <c r="L335" s="1894"/>
      <c r="M335" s="1894"/>
      <c r="N335" s="1894"/>
      <c r="O335" s="1894"/>
      <c r="P335" s="1894"/>
      <c r="Q335" s="1894"/>
      <c r="R335" s="1894"/>
      <c r="S335" s="1894"/>
      <c r="T335" s="1894"/>
      <c r="U335" s="1894"/>
      <c r="V335" s="1894"/>
      <c r="W335" s="1894"/>
      <c r="X335" s="1894"/>
      <c r="Y335" s="1894"/>
      <c r="Z335" s="1894"/>
      <c r="AA335" s="1894"/>
      <c r="AB335" s="1894"/>
      <c r="AC335" s="1894"/>
      <c r="AD335" s="1894"/>
      <c r="AE335" s="1892"/>
      <c r="AF335" s="1892"/>
      <c r="AG335" s="1892"/>
      <c r="AH335" s="1892"/>
      <c r="AI335" s="1892"/>
      <c r="AJ335" s="1892"/>
    </row>
    <row r="336" spans="3:36">
      <c r="C336" s="1894"/>
      <c r="D336" s="1894"/>
      <c r="E336" s="1894"/>
      <c r="F336" s="1894"/>
      <c r="G336" s="1894"/>
      <c r="H336" s="1894"/>
      <c r="I336" s="1894"/>
      <c r="J336" s="1894"/>
      <c r="K336" s="1894"/>
      <c r="L336" s="1894"/>
      <c r="M336" s="1894"/>
      <c r="N336" s="1894"/>
      <c r="O336" s="1894"/>
      <c r="P336" s="1894"/>
      <c r="Q336" s="1894"/>
      <c r="R336" s="1894"/>
      <c r="S336" s="1894"/>
      <c r="T336" s="1894"/>
      <c r="U336" s="1894"/>
      <c r="V336" s="1894"/>
      <c r="W336" s="1894"/>
      <c r="X336" s="1894"/>
      <c r="Y336" s="1894"/>
      <c r="Z336" s="1894"/>
      <c r="AA336" s="1894"/>
      <c r="AB336" s="1894"/>
      <c r="AC336" s="1894"/>
      <c r="AD336" s="1894"/>
      <c r="AE336" s="1892"/>
      <c r="AF336" s="1892"/>
      <c r="AG336" s="1892"/>
      <c r="AH336" s="1892"/>
      <c r="AI336" s="1892"/>
      <c r="AJ336" s="1892"/>
    </row>
    <row r="337" spans="3:36">
      <c r="C337" s="1894"/>
      <c r="D337" s="1894"/>
      <c r="E337" s="1894"/>
      <c r="F337" s="1894"/>
      <c r="G337" s="1894"/>
      <c r="H337" s="1894"/>
      <c r="I337" s="1894"/>
      <c r="J337" s="1894"/>
      <c r="K337" s="1894"/>
      <c r="L337" s="1894"/>
      <c r="M337" s="1894"/>
      <c r="N337" s="1894"/>
      <c r="O337" s="1894"/>
      <c r="P337" s="1894"/>
      <c r="Q337" s="1894"/>
      <c r="R337" s="1894"/>
      <c r="S337" s="1894"/>
      <c r="T337" s="1894"/>
      <c r="U337" s="1894"/>
      <c r="V337" s="1894"/>
      <c r="W337" s="1894"/>
      <c r="X337" s="1894"/>
      <c r="Y337" s="1894"/>
      <c r="Z337" s="1894"/>
      <c r="AA337" s="1894"/>
      <c r="AB337" s="1894"/>
      <c r="AC337" s="1894"/>
      <c r="AD337" s="1894"/>
      <c r="AE337" s="1892"/>
      <c r="AF337" s="1892"/>
      <c r="AG337" s="1892"/>
      <c r="AH337" s="1892"/>
      <c r="AI337" s="1892"/>
      <c r="AJ337" s="1892"/>
    </row>
    <row r="338" spans="3:36">
      <c r="C338" s="1894"/>
      <c r="D338" s="1894"/>
      <c r="E338" s="1894"/>
      <c r="F338" s="1894"/>
      <c r="G338" s="1894"/>
      <c r="H338" s="1894"/>
      <c r="I338" s="1894"/>
      <c r="J338" s="1894"/>
      <c r="K338" s="1894"/>
      <c r="L338" s="1894"/>
      <c r="M338" s="1894"/>
      <c r="N338" s="1894"/>
      <c r="O338" s="1894"/>
      <c r="P338" s="1894"/>
      <c r="Q338" s="1894"/>
      <c r="R338" s="1894"/>
      <c r="S338" s="1894"/>
      <c r="T338" s="1894"/>
      <c r="U338" s="1894"/>
      <c r="V338" s="1894"/>
      <c r="W338" s="1894"/>
      <c r="X338" s="1894"/>
      <c r="Y338" s="1894"/>
      <c r="Z338" s="1894"/>
      <c r="AA338" s="1894"/>
      <c r="AB338" s="1894"/>
      <c r="AC338" s="1894"/>
      <c r="AD338" s="1894"/>
      <c r="AE338" s="1892"/>
      <c r="AF338" s="1892"/>
      <c r="AG338" s="1892"/>
      <c r="AH338" s="1892"/>
      <c r="AI338" s="1892"/>
      <c r="AJ338" s="1892"/>
    </row>
    <row r="339" spans="3:36">
      <c r="C339" s="1894"/>
      <c r="D339" s="1894"/>
      <c r="E339" s="1894"/>
      <c r="F339" s="1894"/>
      <c r="G339" s="1894"/>
      <c r="H339" s="1894"/>
      <c r="I339" s="1894"/>
      <c r="J339" s="1894"/>
      <c r="K339" s="1894"/>
      <c r="L339" s="1894"/>
      <c r="M339" s="1894"/>
      <c r="N339" s="1894"/>
      <c r="O339" s="1894"/>
      <c r="P339" s="1894"/>
      <c r="Q339" s="1894"/>
      <c r="R339" s="1894"/>
      <c r="S339" s="1894"/>
      <c r="T339" s="1894"/>
      <c r="U339" s="1894"/>
      <c r="V339" s="1894"/>
      <c r="W339" s="1894"/>
      <c r="X339" s="1894"/>
      <c r="Y339" s="1894"/>
      <c r="Z339" s="1894"/>
      <c r="AA339" s="1894"/>
      <c r="AB339" s="1894"/>
      <c r="AC339" s="1894"/>
      <c r="AD339" s="1894"/>
      <c r="AE339" s="1892"/>
      <c r="AF339" s="1892"/>
      <c r="AG339" s="1892"/>
      <c r="AH339" s="1892"/>
      <c r="AI339" s="1892"/>
      <c r="AJ339" s="1892"/>
    </row>
    <row r="340" spans="3:36">
      <c r="C340" s="1894"/>
      <c r="D340" s="1894"/>
      <c r="E340" s="1894"/>
      <c r="F340" s="1894"/>
      <c r="G340" s="1894"/>
      <c r="H340" s="1894"/>
      <c r="I340" s="1894"/>
      <c r="J340" s="1894"/>
      <c r="K340" s="1894"/>
      <c r="L340" s="1894"/>
      <c r="M340" s="1894"/>
      <c r="N340" s="1894"/>
      <c r="O340" s="1894"/>
      <c r="P340" s="1894"/>
      <c r="Q340" s="1894"/>
      <c r="R340" s="1894"/>
      <c r="S340" s="1894"/>
      <c r="T340" s="1894"/>
      <c r="U340" s="1894"/>
      <c r="V340" s="1894"/>
      <c r="W340" s="1894"/>
      <c r="X340" s="1894"/>
      <c r="Y340" s="1894"/>
      <c r="Z340" s="1894"/>
      <c r="AA340" s="1894"/>
      <c r="AB340" s="1894"/>
      <c r="AC340" s="1894"/>
      <c r="AD340" s="1894"/>
      <c r="AE340" s="1892"/>
      <c r="AF340" s="1892"/>
      <c r="AG340" s="1892"/>
      <c r="AH340" s="1892"/>
      <c r="AI340" s="1892"/>
      <c r="AJ340" s="1892"/>
    </row>
    <row r="341" spans="3:36">
      <c r="C341" s="1894"/>
      <c r="D341" s="1894"/>
      <c r="E341" s="1894"/>
      <c r="F341" s="1894"/>
      <c r="G341" s="1894"/>
      <c r="H341" s="1894"/>
      <c r="I341" s="1894"/>
      <c r="J341" s="1894"/>
      <c r="K341" s="1894"/>
      <c r="L341" s="1894"/>
      <c r="M341" s="1894"/>
      <c r="N341" s="1894"/>
      <c r="O341" s="1894"/>
      <c r="P341" s="1894"/>
      <c r="Q341" s="1894"/>
      <c r="R341" s="1894"/>
      <c r="S341" s="1894"/>
      <c r="T341" s="1894"/>
      <c r="U341" s="1894"/>
      <c r="V341" s="1894"/>
      <c r="W341" s="1894"/>
      <c r="X341" s="1894"/>
      <c r="Y341" s="1894"/>
      <c r="Z341" s="1894"/>
      <c r="AA341" s="1894"/>
      <c r="AB341" s="1894"/>
      <c r="AC341" s="1894"/>
      <c r="AD341" s="1894"/>
      <c r="AE341" s="1892"/>
      <c r="AF341" s="1892"/>
      <c r="AG341" s="1892"/>
      <c r="AH341" s="1892"/>
      <c r="AI341" s="1892"/>
      <c r="AJ341" s="1892"/>
    </row>
    <row r="342" spans="3:36">
      <c r="C342" s="1894"/>
      <c r="D342" s="1894"/>
      <c r="E342" s="1894"/>
      <c r="F342" s="1894"/>
      <c r="G342" s="1894"/>
      <c r="H342" s="1894"/>
      <c r="I342" s="1894"/>
      <c r="J342" s="1894"/>
      <c r="K342" s="1894"/>
      <c r="L342" s="1894"/>
      <c r="M342" s="1894"/>
      <c r="N342" s="1894"/>
      <c r="O342" s="1894"/>
      <c r="P342" s="1894"/>
      <c r="Q342" s="1894"/>
      <c r="R342" s="1894"/>
      <c r="S342" s="1894"/>
      <c r="T342" s="1894"/>
      <c r="U342" s="1894"/>
      <c r="V342" s="1894"/>
      <c r="W342" s="1894"/>
      <c r="X342" s="1894"/>
      <c r="Y342" s="1894"/>
      <c r="Z342" s="1894"/>
      <c r="AA342" s="1894"/>
      <c r="AB342" s="1894"/>
      <c r="AC342" s="1894"/>
      <c r="AD342" s="1894"/>
      <c r="AE342" s="1892"/>
      <c r="AF342" s="1892"/>
      <c r="AG342" s="1892"/>
      <c r="AH342" s="1892"/>
      <c r="AI342" s="1892"/>
      <c r="AJ342" s="1892"/>
    </row>
    <row r="343" spans="3:36">
      <c r="C343" s="1894"/>
      <c r="D343" s="1894"/>
      <c r="E343" s="1894"/>
      <c r="F343" s="1894"/>
      <c r="G343" s="1894"/>
      <c r="H343" s="1894"/>
      <c r="I343" s="1894"/>
      <c r="J343" s="1894"/>
      <c r="K343" s="1894"/>
      <c r="L343" s="1894"/>
      <c r="M343" s="1894"/>
      <c r="N343" s="1894"/>
      <c r="O343" s="1894"/>
      <c r="P343" s="1894"/>
      <c r="Q343" s="1894"/>
      <c r="R343" s="1894"/>
      <c r="S343" s="1894"/>
      <c r="T343" s="1894"/>
      <c r="U343" s="1894"/>
      <c r="V343" s="1894"/>
      <c r="W343" s="1894"/>
      <c r="X343" s="1894"/>
      <c r="Y343" s="1894"/>
      <c r="Z343" s="1894"/>
      <c r="AA343" s="1894"/>
      <c r="AB343" s="1894"/>
      <c r="AC343" s="1894"/>
      <c r="AD343" s="1894"/>
      <c r="AE343" s="1892"/>
      <c r="AF343" s="1892"/>
      <c r="AG343" s="1892"/>
      <c r="AH343" s="1892"/>
      <c r="AI343" s="1892"/>
      <c r="AJ343" s="1892"/>
    </row>
    <row r="344" spans="3:36">
      <c r="C344" s="1894"/>
      <c r="D344" s="1894"/>
      <c r="E344" s="1894"/>
      <c r="F344" s="1894"/>
      <c r="G344" s="1894"/>
      <c r="H344" s="1894"/>
      <c r="I344" s="1894"/>
      <c r="J344" s="1894"/>
      <c r="K344" s="1894"/>
      <c r="L344" s="1894"/>
      <c r="M344" s="1894"/>
      <c r="N344" s="1894"/>
      <c r="O344" s="1894"/>
      <c r="P344" s="1894"/>
      <c r="Q344" s="1894"/>
      <c r="R344" s="1894"/>
      <c r="S344" s="1894"/>
      <c r="T344" s="1894"/>
      <c r="U344" s="1894"/>
      <c r="V344" s="1894"/>
      <c r="W344" s="1894"/>
      <c r="X344" s="1894"/>
      <c r="Y344" s="1894"/>
      <c r="Z344" s="1894"/>
      <c r="AA344" s="1894"/>
      <c r="AB344" s="1894"/>
      <c r="AC344" s="1894"/>
      <c r="AD344" s="1894"/>
      <c r="AE344" s="1892"/>
      <c r="AF344" s="1892"/>
      <c r="AG344" s="1892"/>
      <c r="AH344" s="1892"/>
      <c r="AI344" s="1892"/>
      <c r="AJ344" s="1892"/>
    </row>
    <row r="345" spans="3:36">
      <c r="C345" s="1894"/>
      <c r="D345" s="1894"/>
      <c r="E345" s="1894"/>
      <c r="F345" s="1894"/>
      <c r="G345" s="1894"/>
      <c r="H345" s="1894"/>
      <c r="I345" s="1894"/>
      <c r="J345" s="1894"/>
      <c r="K345" s="1894"/>
      <c r="L345" s="1894"/>
      <c r="M345" s="1894"/>
      <c r="N345" s="1894"/>
      <c r="O345" s="1894"/>
      <c r="P345" s="1894"/>
      <c r="Q345" s="1894"/>
      <c r="R345" s="1894"/>
      <c r="S345" s="1894"/>
      <c r="T345" s="1894"/>
      <c r="U345" s="1894"/>
      <c r="V345" s="1894"/>
      <c r="W345" s="1894"/>
      <c r="X345" s="1894"/>
      <c r="Y345" s="1894"/>
      <c r="Z345" s="1894"/>
      <c r="AA345" s="1894"/>
      <c r="AB345" s="1894"/>
      <c r="AC345" s="1894"/>
      <c r="AD345" s="1894"/>
      <c r="AE345" s="1892"/>
      <c r="AF345" s="1892"/>
      <c r="AG345" s="1892"/>
      <c r="AH345" s="1892"/>
      <c r="AI345" s="1892"/>
      <c r="AJ345" s="1892"/>
    </row>
    <row r="346" spans="3:36">
      <c r="C346" s="1894"/>
      <c r="D346" s="1894"/>
      <c r="E346" s="1894"/>
      <c r="F346" s="1894"/>
      <c r="G346" s="1894"/>
      <c r="H346" s="1894"/>
      <c r="I346" s="1894"/>
      <c r="J346" s="1894"/>
      <c r="K346" s="1894"/>
      <c r="L346" s="1894"/>
      <c r="M346" s="1894"/>
      <c r="N346" s="1894"/>
      <c r="O346" s="1894"/>
      <c r="P346" s="1894"/>
      <c r="Q346" s="1894"/>
      <c r="R346" s="1894"/>
      <c r="S346" s="1894"/>
      <c r="T346" s="1894"/>
      <c r="U346" s="1894"/>
      <c r="V346" s="1894"/>
      <c r="W346" s="1894"/>
      <c r="X346" s="1894"/>
      <c r="Y346" s="1894"/>
      <c r="Z346" s="1894"/>
      <c r="AA346" s="1894"/>
      <c r="AB346" s="1894"/>
      <c r="AC346" s="1894"/>
      <c r="AD346" s="1894"/>
      <c r="AE346" s="1892"/>
      <c r="AF346" s="1892"/>
      <c r="AG346" s="1892"/>
      <c r="AH346" s="1892"/>
      <c r="AI346" s="1892"/>
      <c r="AJ346" s="1892"/>
    </row>
    <row r="347" spans="3:36">
      <c r="C347" s="1894"/>
      <c r="D347" s="1894"/>
      <c r="E347" s="1894"/>
      <c r="F347" s="1894"/>
      <c r="G347" s="1894"/>
      <c r="H347" s="1894"/>
      <c r="I347" s="1894"/>
      <c r="J347" s="1894"/>
      <c r="K347" s="1894"/>
      <c r="L347" s="1894"/>
      <c r="M347" s="1894"/>
      <c r="N347" s="1894"/>
      <c r="O347" s="1894"/>
      <c r="P347" s="1894"/>
      <c r="Q347" s="1894"/>
      <c r="R347" s="1894"/>
      <c r="S347" s="1894"/>
      <c r="T347" s="1894"/>
      <c r="U347" s="1894"/>
      <c r="V347" s="1894"/>
      <c r="W347" s="1894"/>
      <c r="X347" s="1894"/>
      <c r="Y347" s="1894"/>
      <c r="Z347" s="1894"/>
      <c r="AA347" s="1894"/>
      <c r="AB347" s="1894"/>
      <c r="AC347" s="1894"/>
      <c r="AD347" s="1894"/>
      <c r="AE347" s="1892"/>
      <c r="AF347" s="1892"/>
      <c r="AG347" s="1892"/>
      <c r="AH347" s="1892"/>
      <c r="AI347" s="1892"/>
      <c r="AJ347" s="1892"/>
    </row>
    <row r="348" spans="3:36">
      <c r="C348" s="1894"/>
      <c r="D348" s="1894"/>
      <c r="E348" s="1894"/>
      <c r="F348" s="1894"/>
      <c r="G348" s="1894"/>
      <c r="H348" s="1894"/>
      <c r="I348" s="1894"/>
      <c r="J348" s="1894"/>
      <c r="K348" s="1894"/>
      <c r="L348" s="1894"/>
      <c r="M348" s="1894"/>
      <c r="N348" s="1894"/>
      <c r="O348" s="1894"/>
      <c r="P348" s="1894"/>
      <c r="Q348" s="1894"/>
      <c r="R348" s="1894"/>
      <c r="S348" s="1894"/>
      <c r="T348" s="1894"/>
      <c r="U348" s="1894"/>
      <c r="V348" s="1894"/>
      <c r="W348" s="1894"/>
      <c r="X348" s="1894"/>
      <c r="Y348" s="1894"/>
      <c r="Z348" s="1894"/>
      <c r="AA348" s="1894"/>
      <c r="AB348" s="1894"/>
      <c r="AC348" s="1894"/>
      <c r="AD348" s="1894"/>
      <c r="AE348" s="1892"/>
      <c r="AF348" s="1892"/>
      <c r="AG348" s="1892"/>
      <c r="AH348" s="1892"/>
      <c r="AI348" s="1892"/>
      <c r="AJ348" s="1892"/>
    </row>
    <row r="349" spans="3:36">
      <c r="C349" s="1894"/>
      <c r="D349" s="1894"/>
      <c r="E349" s="1894"/>
      <c r="F349" s="1894"/>
      <c r="G349" s="1894"/>
      <c r="H349" s="1894"/>
      <c r="I349" s="1894"/>
      <c r="J349" s="1894"/>
      <c r="K349" s="1894"/>
      <c r="L349" s="1894"/>
      <c r="M349" s="1894"/>
      <c r="N349" s="1894"/>
      <c r="O349" s="1894"/>
      <c r="P349" s="1894"/>
      <c r="Q349" s="1894"/>
      <c r="R349" s="1894"/>
      <c r="S349" s="1894"/>
      <c r="T349" s="1894"/>
      <c r="U349" s="1894"/>
      <c r="V349" s="1894"/>
      <c r="W349" s="1894"/>
      <c r="X349" s="1894"/>
      <c r="Y349" s="1894"/>
      <c r="Z349" s="1894"/>
      <c r="AA349" s="1894"/>
      <c r="AB349" s="1894"/>
      <c r="AC349" s="1894"/>
      <c r="AD349" s="1894"/>
      <c r="AE349" s="1892"/>
      <c r="AF349" s="1892"/>
      <c r="AG349" s="1892"/>
      <c r="AH349" s="1892"/>
      <c r="AI349" s="1892"/>
      <c r="AJ349" s="1892"/>
    </row>
    <row r="350" spans="3:36">
      <c r="C350" s="1894"/>
      <c r="D350" s="1894"/>
      <c r="E350" s="1894"/>
      <c r="F350" s="1894"/>
      <c r="G350" s="1894"/>
      <c r="H350" s="1894"/>
      <c r="I350" s="1894"/>
      <c r="J350" s="1894"/>
      <c r="K350" s="1894"/>
      <c r="L350" s="1894"/>
      <c r="M350" s="1894"/>
      <c r="N350" s="1894"/>
      <c r="O350" s="1894"/>
      <c r="P350" s="1894"/>
      <c r="Q350" s="1894"/>
      <c r="R350" s="1894"/>
      <c r="S350" s="1894"/>
      <c r="T350" s="1894"/>
      <c r="U350" s="1894"/>
      <c r="V350" s="1894"/>
      <c r="W350" s="1894"/>
      <c r="X350" s="1894"/>
      <c r="Y350" s="1894"/>
      <c r="Z350" s="1894"/>
      <c r="AA350" s="1894"/>
      <c r="AB350" s="1894"/>
      <c r="AC350" s="1894"/>
      <c r="AD350" s="1894"/>
      <c r="AE350" s="1892"/>
      <c r="AF350" s="1892"/>
      <c r="AG350" s="1892"/>
      <c r="AH350" s="1892"/>
      <c r="AI350" s="1892"/>
      <c r="AJ350" s="1892"/>
    </row>
    <row r="351" spans="3:36">
      <c r="C351" s="1894"/>
      <c r="D351" s="1894"/>
      <c r="E351" s="1894"/>
      <c r="F351" s="1894"/>
      <c r="G351" s="1894"/>
      <c r="H351" s="1894"/>
      <c r="I351" s="1894"/>
      <c r="J351" s="1894"/>
      <c r="K351" s="1894"/>
      <c r="L351" s="1894"/>
      <c r="M351" s="1894"/>
      <c r="N351" s="1894"/>
      <c r="O351" s="1894"/>
      <c r="P351" s="1894"/>
      <c r="Q351" s="1894"/>
      <c r="R351" s="1894"/>
      <c r="S351" s="1894"/>
      <c r="T351" s="1894"/>
      <c r="U351" s="1894"/>
      <c r="V351" s="1894"/>
      <c r="W351" s="1894"/>
      <c r="X351" s="1894"/>
      <c r="Y351" s="1894"/>
      <c r="Z351" s="1894"/>
      <c r="AA351" s="1894"/>
      <c r="AB351" s="1894"/>
      <c r="AC351" s="1894"/>
      <c r="AD351" s="1894"/>
      <c r="AE351" s="1892"/>
      <c r="AF351" s="1892"/>
      <c r="AG351" s="1892"/>
      <c r="AH351" s="1892"/>
      <c r="AI351" s="1892"/>
      <c r="AJ351" s="1892"/>
    </row>
  </sheetData>
  <sheetProtection password="C634" sheet="1" objects="1" scenarios="1"/>
  <phoneticPr fontId="91" type="noConversion"/>
  <pageMargins left="0.19685039370078741" right="0.19685039370078741" top="0.78740157480314965" bottom="0.78740157480314965" header="0.31496062992125984" footer="0.11811023622047245"/>
  <pageSetup paperSize="8" orientation="portrait" r:id="rId1"/>
  <headerFooter alignWithMargins="0">
    <oddHeader>&amp;R&amp;"CG Omega,Bold"&amp;18&amp;A</oddHeader>
    <oddFooter>&amp;R&amp;Z&amp;F</oddFooter>
  </headerFooter>
  <legacyDrawing r:id="rId2"/>
</worksheet>
</file>

<file path=xl/worksheets/sheet32.xml><?xml version="1.0" encoding="utf-8"?>
<worksheet xmlns="http://schemas.openxmlformats.org/spreadsheetml/2006/main" xmlns:r="http://schemas.openxmlformats.org/officeDocument/2006/relationships">
  <sheetPr codeName="Sheet68">
    <pageSetUpPr fitToPage="1"/>
  </sheetPr>
  <dimension ref="A1:R245"/>
  <sheetViews>
    <sheetView showZeros="0" zoomScale="75" zoomScaleNormal="75" workbookViewId="0">
      <selection activeCell="M30" sqref="M30"/>
    </sheetView>
  </sheetViews>
  <sheetFormatPr defaultRowHeight="15"/>
  <cols>
    <col min="1" max="1" width="2" style="395" customWidth="1"/>
    <col min="2" max="2" width="2.625" style="395" customWidth="1"/>
    <col min="3" max="3" width="46.25" style="395" customWidth="1"/>
    <col min="4" max="4" width="7.875" style="395" customWidth="1"/>
    <col min="5" max="11" width="8.125" style="395" customWidth="1"/>
    <col min="12" max="12" width="8.5" style="395" customWidth="1"/>
    <col min="13" max="13" width="11" style="395" customWidth="1"/>
    <col min="14" max="15" width="10.625" style="395" customWidth="1"/>
    <col min="16" max="16" width="12.625" style="395" customWidth="1"/>
    <col min="17" max="17" width="16.125" style="126" customWidth="1"/>
    <col min="18" max="18" width="12.375" style="395" customWidth="1"/>
    <col min="19" max="19" width="10.75" style="395" customWidth="1"/>
    <col min="20" max="20" width="12.625" style="395" customWidth="1"/>
    <col min="21" max="21" width="10.375" style="395" customWidth="1"/>
    <col min="22" max="22" width="11" style="395" customWidth="1"/>
    <col min="23" max="24" width="10.875" style="395" customWidth="1"/>
    <col min="25" max="27" width="10.375" style="395" customWidth="1"/>
    <col min="28" max="30" width="10.75" style="395" customWidth="1"/>
    <col min="31" max="32" width="12.375" style="395" customWidth="1"/>
    <col min="33" max="35" width="10.375" style="395" customWidth="1"/>
    <col min="36" max="42" width="13.375" style="395" customWidth="1"/>
    <col min="43" max="43" width="14.5" style="395" customWidth="1"/>
    <col min="44" max="44" width="18.375" style="395" customWidth="1"/>
    <col min="45" max="45" width="11" style="395" customWidth="1"/>
    <col min="46" max="48" width="12.375" style="395" customWidth="1"/>
    <col min="49" max="49" width="11" style="395" customWidth="1"/>
    <col min="50" max="50" width="18.375" style="395" customWidth="1"/>
    <col min="51" max="16384" width="9" style="395"/>
  </cols>
  <sheetData>
    <row r="1" spans="1:18" s="115" customFormat="1" ht="26.25">
      <c r="A1" s="114" t="str">
        <f>+Cover!$E$8</f>
        <v>Regulatory Reporting Pack (RRP)</v>
      </c>
      <c r="D1" s="917"/>
      <c r="E1" s="116"/>
      <c r="G1" s="117" t="str">
        <f>+'Check&amp;Bal report'!$H$1</f>
        <v xml:space="preserve"> </v>
      </c>
      <c r="L1" s="917"/>
    </row>
    <row r="2" spans="1:18" s="115" customFormat="1" ht="26.25">
      <c r="A2" s="119" t="str">
        <f>+'Names and date input'!$D$21</f>
        <v>CN West</v>
      </c>
      <c r="B2" s="120"/>
      <c r="D2" s="994"/>
      <c r="E2" s="116"/>
      <c r="L2" s="917"/>
    </row>
    <row r="3" spans="1:18" s="120" customFormat="1" ht="26.25">
      <c r="A3" s="119" t="str">
        <f>+'Names and date input'!$D$9</f>
        <v>2009-10</v>
      </c>
      <c r="D3" s="2610"/>
      <c r="E3" s="114"/>
      <c r="L3" s="2611"/>
    </row>
    <row r="4" spans="1:18" s="413" customFormat="1">
      <c r="A4" s="2612"/>
      <c r="Q4" s="461"/>
    </row>
    <row r="5" spans="1:18" s="413" customFormat="1" ht="20.25">
      <c r="A5" s="3084"/>
      <c r="B5" s="3084"/>
      <c r="C5" s="3084"/>
      <c r="Q5" s="461"/>
    </row>
    <row r="6" spans="1:18" s="413" customFormat="1" ht="30">
      <c r="A6" s="2613"/>
      <c r="D6" s="2614"/>
      <c r="E6" s="2614"/>
      <c r="F6" s="2743" t="s">
        <v>1344</v>
      </c>
      <c r="Q6" s="461"/>
    </row>
    <row r="7" spans="1:18" s="413" customFormat="1">
      <c r="C7" s="2615"/>
      <c r="D7" s="2616"/>
      <c r="E7" s="2616"/>
      <c r="F7" s="2616"/>
      <c r="G7" s="2616"/>
      <c r="H7" s="2616"/>
      <c r="I7" s="2617"/>
      <c r="R7" s="461"/>
    </row>
    <row r="8" spans="1:18" s="413" customFormat="1">
      <c r="C8" s="1773"/>
      <c r="D8" s="3085"/>
      <c r="E8" s="3086"/>
      <c r="F8" s="3086"/>
      <c r="G8" s="2618"/>
      <c r="H8" s="2155"/>
      <c r="I8" s="2619"/>
      <c r="R8" s="461"/>
    </row>
    <row r="9" spans="1:18" s="413" customFormat="1" ht="15" customHeight="1">
      <c r="C9" s="1773"/>
      <c r="D9" s="2156"/>
      <c r="E9" s="2156"/>
      <c r="F9" s="2156"/>
      <c r="G9" s="2156"/>
      <c r="H9" s="2620"/>
      <c r="I9" s="2621"/>
      <c r="R9" s="461"/>
    </row>
    <row r="10" spans="1:18" s="413" customFormat="1" ht="15" customHeight="1">
      <c r="C10" s="1773"/>
      <c r="D10" s="2156"/>
      <c r="E10" s="2156"/>
      <c r="F10" s="2156"/>
      <c r="G10" s="2156"/>
      <c r="H10" s="2620"/>
      <c r="I10" s="2621"/>
      <c r="R10" s="461"/>
    </row>
    <row r="11" spans="1:18" s="413" customFormat="1" ht="15" customHeight="1">
      <c r="C11" s="1773"/>
      <c r="D11" s="2156"/>
      <c r="E11" s="2156"/>
      <c r="F11" s="2156"/>
      <c r="G11" s="2156"/>
      <c r="H11" s="2620"/>
      <c r="I11" s="2621"/>
      <c r="R11" s="461"/>
    </row>
    <row r="12" spans="1:18" s="413" customFormat="1" ht="15" customHeight="1">
      <c r="C12" s="1773"/>
      <c r="D12" s="2156"/>
      <c r="E12" s="2156"/>
      <c r="F12" s="2156"/>
      <c r="G12" s="2156"/>
      <c r="H12" s="2620"/>
      <c r="I12" s="2621"/>
      <c r="R12" s="461"/>
    </row>
    <row r="13" spans="1:18" s="413" customFormat="1" ht="15" customHeight="1">
      <c r="C13" s="2622"/>
      <c r="D13" s="2623"/>
      <c r="E13" s="2623"/>
      <c r="F13" s="2623"/>
      <c r="G13" s="2623"/>
      <c r="H13" s="2623"/>
      <c r="I13" s="2621"/>
      <c r="R13" s="461"/>
    </row>
    <row r="14" spans="1:18" s="413" customFormat="1" ht="15" customHeight="1">
      <c r="C14" s="397"/>
      <c r="D14" s="2156"/>
      <c r="E14" s="2156"/>
      <c r="F14" s="2156"/>
      <c r="G14" s="2156"/>
      <c r="H14" s="2156"/>
      <c r="I14" s="1586"/>
      <c r="R14" s="461"/>
    </row>
    <row r="15" spans="1:18" s="413" customFormat="1" ht="15" customHeight="1">
      <c r="C15" s="529"/>
      <c r="D15" s="2156"/>
      <c r="E15" s="2156"/>
      <c r="F15" s="2156"/>
      <c r="G15" s="2156"/>
      <c r="H15" s="2620"/>
      <c r="I15" s="2621"/>
      <c r="R15" s="461"/>
    </row>
    <row r="16" spans="1:18" s="413" customFormat="1" ht="15" customHeight="1">
      <c r="C16" s="529"/>
      <c r="D16" s="2156"/>
      <c r="E16" s="2156"/>
      <c r="F16" s="2156"/>
      <c r="G16" s="2156"/>
      <c r="H16" s="2620"/>
      <c r="I16" s="2621"/>
      <c r="R16" s="461"/>
    </row>
    <row r="17" spans="3:18" s="413" customFormat="1" ht="15" customHeight="1">
      <c r="C17" s="529"/>
      <c r="D17" s="2156"/>
      <c r="E17" s="2156"/>
      <c r="F17" s="2156"/>
      <c r="G17" s="2156"/>
      <c r="H17" s="2620"/>
      <c r="I17" s="2621"/>
      <c r="R17" s="461"/>
    </row>
    <row r="18" spans="3:18" s="413" customFormat="1" ht="15" customHeight="1">
      <c r="C18" s="529"/>
      <c r="D18" s="2623"/>
      <c r="E18" s="2623"/>
      <c r="F18" s="2623"/>
      <c r="G18" s="2623"/>
      <c r="H18" s="2623"/>
      <c r="I18" s="2621"/>
      <c r="R18" s="461"/>
    </row>
    <row r="19" spans="3:18" s="413" customFormat="1" ht="15" customHeight="1">
      <c r="C19" s="529"/>
      <c r="D19" s="2157"/>
      <c r="E19" s="2157"/>
      <c r="F19" s="2157"/>
      <c r="G19" s="2157"/>
      <c r="H19" s="2157"/>
      <c r="I19" s="1586"/>
      <c r="R19" s="461"/>
    </row>
    <row r="20" spans="3:18" s="413" customFormat="1" ht="15" customHeight="1">
      <c r="C20" s="529"/>
      <c r="D20" s="2623"/>
      <c r="E20" s="2623"/>
      <c r="F20" s="2623"/>
      <c r="G20" s="2623"/>
      <c r="H20" s="2623"/>
      <c r="I20" s="1586"/>
      <c r="R20" s="461"/>
    </row>
    <row r="21" spans="3:18" s="413" customFormat="1" ht="15" customHeight="1">
      <c r="C21" s="2160"/>
      <c r="E21" s="2157"/>
      <c r="F21" s="2157"/>
      <c r="H21" s="2157"/>
      <c r="I21" s="1586"/>
      <c r="K21" s="2624"/>
      <c r="R21" s="461"/>
    </row>
    <row r="22" spans="3:18" s="413" customFormat="1" ht="15" customHeight="1">
      <c r="C22" s="1774"/>
      <c r="D22" s="2157"/>
      <c r="E22" s="2157"/>
      <c r="F22" s="2157"/>
      <c r="G22" s="2157"/>
      <c r="H22" s="2157"/>
      <c r="I22" s="1586"/>
      <c r="K22" s="2624"/>
      <c r="R22" s="461"/>
    </row>
    <row r="23" spans="3:18" s="413" customFormat="1" ht="15" customHeight="1">
      <c r="C23" s="529"/>
      <c r="D23" s="2156"/>
      <c r="E23" s="2156"/>
      <c r="F23" s="2156"/>
      <c r="G23" s="2156"/>
      <c r="H23" s="2620"/>
      <c r="I23" s="1586"/>
      <c r="K23" s="2624"/>
      <c r="R23" s="461"/>
    </row>
    <row r="24" spans="3:18" s="413" customFormat="1" ht="15" customHeight="1">
      <c r="C24" s="529"/>
      <c r="D24" s="2156"/>
      <c r="E24" s="2156"/>
      <c r="F24" s="2156"/>
      <c r="G24" s="2156"/>
      <c r="H24" s="2620"/>
      <c r="I24" s="1586"/>
      <c r="K24" s="2624"/>
      <c r="R24" s="461"/>
    </row>
    <row r="25" spans="3:18" s="413" customFormat="1" ht="15" customHeight="1">
      <c r="C25" s="529"/>
      <c r="D25" s="2156"/>
      <c r="E25" s="2156"/>
      <c r="F25" s="2156"/>
      <c r="G25" s="2156"/>
      <c r="H25" s="2620"/>
      <c r="I25" s="1586"/>
      <c r="K25" s="2624"/>
      <c r="L25" s="2624"/>
      <c r="R25" s="461"/>
    </row>
    <row r="26" spans="3:18" s="413" customFormat="1" ht="15" customHeight="1">
      <c r="C26" s="397"/>
      <c r="D26" s="397"/>
      <c r="E26" s="397"/>
      <c r="F26" s="397"/>
      <c r="G26" s="397"/>
      <c r="H26" s="397"/>
      <c r="I26" s="397"/>
      <c r="R26" s="461"/>
    </row>
    <row r="27" spans="3:18" s="413" customFormat="1">
      <c r="C27" s="529"/>
      <c r="D27" s="397"/>
      <c r="E27" s="397"/>
      <c r="F27" s="397"/>
      <c r="G27" s="397"/>
      <c r="H27" s="397"/>
      <c r="I27" s="397"/>
      <c r="Q27" s="461"/>
    </row>
    <row r="28" spans="3:18" s="413" customFormat="1">
      <c r="C28" s="529"/>
      <c r="D28" s="397"/>
      <c r="E28" s="397"/>
      <c r="F28" s="397"/>
      <c r="G28" s="397"/>
      <c r="H28" s="397"/>
      <c r="I28" s="397"/>
      <c r="Q28" s="461"/>
    </row>
    <row r="29" spans="3:18" s="413" customFormat="1">
      <c r="C29" s="529"/>
      <c r="D29" s="397"/>
      <c r="E29" s="397"/>
      <c r="F29" s="397"/>
      <c r="G29" s="397"/>
      <c r="H29" s="397"/>
      <c r="I29" s="397"/>
      <c r="Q29" s="461"/>
    </row>
    <row r="30" spans="3:18" s="413" customFormat="1">
      <c r="C30" s="397"/>
      <c r="D30" s="397"/>
      <c r="E30" s="397"/>
      <c r="F30" s="397"/>
      <c r="G30" s="397"/>
      <c r="H30" s="397"/>
      <c r="I30" s="397"/>
      <c r="Q30" s="461"/>
    </row>
    <row r="31" spans="3:18" s="413" customFormat="1">
      <c r="Q31" s="461"/>
    </row>
    <row r="32" spans="3:18" s="413" customFormat="1">
      <c r="Q32" s="461"/>
    </row>
    <row r="33" spans="17:17" s="413" customFormat="1">
      <c r="Q33" s="461"/>
    </row>
    <row r="34" spans="17:17" s="413" customFormat="1">
      <c r="Q34" s="461"/>
    </row>
    <row r="35" spans="17:17" s="413" customFormat="1">
      <c r="Q35" s="461"/>
    </row>
    <row r="36" spans="17:17" s="413" customFormat="1">
      <c r="Q36" s="461"/>
    </row>
    <row r="37" spans="17:17" s="413" customFormat="1">
      <c r="Q37" s="461"/>
    </row>
    <row r="38" spans="17:17" s="413" customFormat="1">
      <c r="Q38" s="461"/>
    </row>
    <row r="39" spans="17:17" s="413" customFormat="1">
      <c r="Q39" s="461"/>
    </row>
    <row r="40" spans="17:17" s="413" customFormat="1">
      <c r="Q40" s="461"/>
    </row>
    <row r="41" spans="17:17" s="413" customFormat="1">
      <c r="Q41" s="461"/>
    </row>
    <row r="42" spans="17:17" s="413" customFormat="1">
      <c r="Q42" s="461"/>
    </row>
    <row r="43" spans="17:17" s="413" customFormat="1">
      <c r="Q43" s="461"/>
    </row>
    <row r="44" spans="17:17" s="413" customFormat="1">
      <c r="Q44" s="461"/>
    </row>
    <row r="45" spans="17:17" s="413" customFormat="1">
      <c r="Q45" s="461"/>
    </row>
    <row r="46" spans="17:17" s="413" customFormat="1">
      <c r="Q46" s="461"/>
    </row>
    <row r="47" spans="17:17" s="413" customFormat="1">
      <c r="Q47" s="461"/>
    </row>
    <row r="48" spans="17:17" s="413" customFormat="1">
      <c r="Q48" s="461"/>
    </row>
    <row r="49" spans="17:17" s="413" customFormat="1">
      <c r="Q49" s="461"/>
    </row>
    <row r="50" spans="17:17" s="413" customFormat="1">
      <c r="Q50" s="461"/>
    </row>
    <row r="51" spans="17:17" s="413" customFormat="1">
      <c r="Q51" s="461"/>
    </row>
    <row r="52" spans="17:17" s="413" customFormat="1">
      <c r="Q52" s="461"/>
    </row>
    <row r="53" spans="17:17" s="413" customFormat="1">
      <c r="Q53" s="461"/>
    </row>
    <row r="54" spans="17:17" s="413" customFormat="1">
      <c r="Q54" s="461"/>
    </row>
    <row r="55" spans="17:17" s="413" customFormat="1">
      <c r="Q55" s="461"/>
    </row>
    <row r="56" spans="17:17" s="413" customFormat="1">
      <c r="Q56" s="461"/>
    </row>
    <row r="57" spans="17:17" s="413" customFormat="1">
      <c r="Q57" s="461"/>
    </row>
    <row r="58" spans="17:17" s="413" customFormat="1">
      <c r="Q58" s="461"/>
    </row>
    <row r="59" spans="17:17" s="413" customFormat="1">
      <c r="Q59" s="461"/>
    </row>
    <row r="60" spans="17:17" s="413" customFormat="1">
      <c r="Q60" s="461"/>
    </row>
    <row r="61" spans="17:17" s="413" customFormat="1">
      <c r="Q61" s="461"/>
    </row>
    <row r="62" spans="17:17" s="413" customFormat="1">
      <c r="Q62" s="461"/>
    </row>
    <row r="63" spans="17:17" s="413" customFormat="1">
      <c r="Q63" s="461"/>
    </row>
    <row r="64" spans="17:17" s="413" customFormat="1">
      <c r="Q64" s="461"/>
    </row>
    <row r="65" spans="17:17" s="413" customFormat="1">
      <c r="Q65" s="461"/>
    </row>
    <row r="66" spans="17:17" s="413" customFormat="1">
      <c r="Q66" s="461"/>
    </row>
    <row r="67" spans="17:17" s="413" customFormat="1">
      <c r="Q67" s="461"/>
    </row>
    <row r="68" spans="17:17" s="413" customFormat="1">
      <c r="Q68" s="461"/>
    </row>
    <row r="69" spans="17:17" s="413" customFormat="1">
      <c r="Q69" s="461"/>
    </row>
    <row r="70" spans="17:17" s="413" customFormat="1">
      <c r="Q70" s="461"/>
    </row>
    <row r="71" spans="17:17" s="413" customFormat="1">
      <c r="Q71" s="461"/>
    </row>
    <row r="72" spans="17:17" s="413" customFormat="1">
      <c r="Q72" s="461"/>
    </row>
    <row r="73" spans="17:17" s="413" customFormat="1">
      <c r="Q73" s="461"/>
    </row>
    <row r="74" spans="17:17" s="413" customFormat="1">
      <c r="Q74" s="461"/>
    </row>
    <row r="75" spans="17:17" s="413" customFormat="1">
      <c r="Q75" s="461"/>
    </row>
    <row r="76" spans="17:17" s="413" customFormat="1">
      <c r="Q76" s="461"/>
    </row>
    <row r="77" spans="17:17" s="413" customFormat="1">
      <c r="Q77" s="461"/>
    </row>
    <row r="78" spans="17:17" s="413" customFormat="1">
      <c r="Q78" s="461"/>
    </row>
    <row r="79" spans="17:17" s="413" customFormat="1">
      <c r="Q79" s="461"/>
    </row>
    <row r="80" spans="17:17" s="413" customFormat="1">
      <c r="Q80" s="461"/>
    </row>
    <row r="81" spans="17:17" s="413" customFormat="1">
      <c r="Q81" s="461"/>
    </row>
    <row r="82" spans="17:17" s="413" customFormat="1">
      <c r="Q82" s="461"/>
    </row>
    <row r="83" spans="17:17" s="413" customFormat="1">
      <c r="Q83" s="461"/>
    </row>
    <row r="84" spans="17:17" s="413" customFormat="1">
      <c r="Q84" s="461"/>
    </row>
    <row r="85" spans="17:17" s="413" customFormat="1">
      <c r="Q85" s="461"/>
    </row>
    <row r="86" spans="17:17" s="413" customFormat="1">
      <c r="Q86" s="461"/>
    </row>
    <row r="87" spans="17:17" s="413" customFormat="1">
      <c r="Q87" s="461"/>
    </row>
    <row r="88" spans="17:17" s="413" customFormat="1">
      <c r="Q88" s="461"/>
    </row>
    <row r="89" spans="17:17" s="413" customFormat="1">
      <c r="Q89" s="461"/>
    </row>
    <row r="90" spans="17:17" s="413" customFormat="1">
      <c r="Q90" s="461"/>
    </row>
    <row r="91" spans="17:17" s="413" customFormat="1">
      <c r="Q91" s="461"/>
    </row>
    <row r="92" spans="17:17" s="413" customFormat="1">
      <c r="Q92" s="461"/>
    </row>
    <row r="93" spans="17:17" s="413" customFormat="1">
      <c r="Q93" s="461"/>
    </row>
    <row r="94" spans="17:17" s="413" customFormat="1">
      <c r="Q94" s="461"/>
    </row>
    <row r="95" spans="17:17" s="413" customFormat="1">
      <c r="Q95" s="461"/>
    </row>
    <row r="96" spans="17:17" s="413" customFormat="1">
      <c r="Q96" s="461"/>
    </row>
    <row r="97" spans="17:17" s="413" customFormat="1">
      <c r="Q97" s="461"/>
    </row>
    <row r="98" spans="17:17" s="413" customFormat="1">
      <c r="Q98" s="461"/>
    </row>
    <row r="99" spans="17:17" s="413" customFormat="1">
      <c r="Q99" s="461"/>
    </row>
    <row r="100" spans="17:17" s="413" customFormat="1">
      <c r="Q100" s="461"/>
    </row>
    <row r="101" spans="17:17" s="413" customFormat="1">
      <c r="Q101" s="461"/>
    </row>
    <row r="102" spans="17:17" s="413" customFormat="1">
      <c r="Q102" s="461"/>
    </row>
    <row r="103" spans="17:17" s="413" customFormat="1">
      <c r="Q103" s="461"/>
    </row>
    <row r="104" spans="17:17" s="413" customFormat="1">
      <c r="Q104" s="461"/>
    </row>
    <row r="105" spans="17:17" s="413" customFormat="1">
      <c r="Q105" s="461"/>
    </row>
    <row r="106" spans="17:17" s="413" customFormat="1">
      <c r="Q106" s="461"/>
    </row>
    <row r="107" spans="17:17" s="413" customFormat="1">
      <c r="Q107" s="461"/>
    </row>
    <row r="108" spans="17:17" s="413" customFormat="1">
      <c r="Q108" s="461"/>
    </row>
    <row r="109" spans="17:17" s="413" customFormat="1">
      <c r="Q109" s="461"/>
    </row>
    <row r="110" spans="17:17" s="413" customFormat="1">
      <c r="Q110" s="461"/>
    </row>
    <row r="111" spans="17:17" s="413" customFormat="1">
      <c r="Q111" s="461"/>
    </row>
    <row r="112" spans="17:17" s="413" customFormat="1">
      <c r="Q112" s="461"/>
    </row>
    <row r="113" spans="17:17" s="413" customFormat="1">
      <c r="Q113" s="461"/>
    </row>
    <row r="114" spans="17:17" s="413" customFormat="1">
      <c r="Q114" s="461"/>
    </row>
    <row r="115" spans="17:17" s="413" customFormat="1">
      <c r="Q115" s="461"/>
    </row>
    <row r="116" spans="17:17" s="413" customFormat="1">
      <c r="Q116" s="461"/>
    </row>
    <row r="117" spans="17:17" s="413" customFormat="1">
      <c r="Q117" s="461"/>
    </row>
    <row r="118" spans="17:17" s="413" customFormat="1">
      <c r="Q118" s="461"/>
    </row>
    <row r="119" spans="17:17" s="413" customFormat="1">
      <c r="Q119" s="461"/>
    </row>
    <row r="120" spans="17:17" s="413" customFormat="1">
      <c r="Q120" s="461"/>
    </row>
    <row r="121" spans="17:17" s="413" customFormat="1">
      <c r="Q121" s="461"/>
    </row>
    <row r="122" spans="17:17" s="413" customFormat="1">
      <c r="Q122" s="461"/>
    </row>
    <row r="123" spans="17:17" s="413" customFormat="1">
      <c r="Q123" s="461"/>
    </row>
    <row r="124" spans="17:17" s="413" customFormat="1">
      <c r="Q124" s="461"/>
    </row>
    <row r="125" spans="17:17" s="413" customFormat="1">
      <c r="Q125" s="461"/>
    </row>
    <row r="126" spans="17:17" s="413" customFormat="1">
      <c r="Q126" s="461"/>
    </row>
    <row r="127" spans="17:17" s="413" customFormat="1">
      <c r="Q127" s="461"/>
    </row>
    <row r="128" spans="17:17" s="413" customFormat="1">
      <c r="Q128" s="461"/>
    </row>
    <row r="129" spans="17:17" s="413" customFormat="1">
      <c r="Q129" s="461"/>
    </row>
    <row r="130" spans="17:17" s="413" customFormat="1">
      <c r="Q130" s="461"/>
    </row>
    <row r="131" spans="17:17" s="413" customFormat="1">
      <c r="Q131" s="461"/>
    </row>
    <row r="132" spans="17:17" s="413" customFormat="1">
      <c r="Q132" s="461"/>
    </row>
    <row r="133" spans="17:17" s="413" customFormat="1">
      <c r="Q133" s="461"/>
    </row>
    <row r="134" spans="17:17" s="413" customFormat="1">
      <c r="Q134" s="461"/>
    </row>
    <row r="135" spans="17:17" s="413" customFormat="1">
      <c r="Q135" s="461"/>
    </row>
    <row r="136" spans="17:17" s="413" customFormat="1">
      <c r="Q136" s="461"/>
    </row>
    <row r="137" spans="17:17" s="413" customFormat="1">
      <c r="Q137" s="461"/>
    </row>
    <row r="138" spans="17:17" s="413" customFormat="1">
      <c r="Q138" s="461"/>
    </row>
    <row r="139" spans="17:17" s="413" customFormat="1">
      <c r="Q139" s="461"/>
    </row>
    <row r="140" spans="17:17" s="413" customFormat="1">
      <c r="Q140" s="461"/>
    </row>
    <row r="141" spans="17:17" s="413" customFormat="1">
      <c r="Q141" s="461"/>
    </row>
    <row r="142" spans="17:17" s="413" customFormat="1">
      <c r="Q142" s="461"/>
    </row>
    <row r="143" spans="17:17" s="413" customFormat="1">
      <c r="Q143" s="461"/>
    </row>
    <row r="144" spans="17:17" s="413" customFormat="1">
      <c r="Q144" s="461"/>
    </row>
    <row r="145" spans="17:17" s="413" customFormat="1">
      <c r="Q145" s="461"/>
    </row>
    <row r="146" spans="17:17" s="413" customFormat="1">
      <c r="Q146" s="461"/>
    </row>
    <row r="147" spans="17:17" s="413" customFormat="1">
      <c r="Q147" s="461"/>
    </row>
    <row r="148" spans="17:17" s="413" customFormat="1">
      <c r="Q148" s="461"/>
    </row>
    <row r="149" spans="17:17" s="413" customFormat="1">
      <c r="Q149" s="461"/>
    </row>
    <row r="150" spans="17:17" s="413" customFormat="1">
      <c r="Q150" s="461"/>
    </row>
    <row r="151" spans="17:17" s="413" customFormat="1">
      <c r="Q151" s="461"/>
    </row>
    <row r="152" spans="17:17" s="413" customFormat="1">
      <c r="Q152" s="461"/>
    </row>
    <row r="153" spans="17:17" s="413" customFormat="1">
      <c r="Q153" s="461"/>
    </row>
    <row r="154" spans="17:17" s="413" customFormat="1">
      <c r="Q154" s="461"/>
    </row>
    <row r="155" spans="17:17" s="413" customFormat="1">
      <c r="Q155" s="461"/>
    </row>
    <row r="156" spans="17:17" s="413" customFormat="1">
      <c r="Q156" s="461"/>
    </row>
    <row r="157" spans="17:17" s="413" customFormat="1">
      <c r="Q157" s="461"/>
    </row>
    <row r="158" spans="17:17" s="413" customFormat="1">
      <c r="Q158" s="461"/>
    </row>
    <row r="159" spans="17:17" s="413" customFormat="1">
      <c r="Q159" s="461"/>
    </row>
    <row r="160" spans="17:17" s="413" customFormat="1">
      <c r="Q160" s="461"/>
    </row>
    <row r="161" spans="17:17" s="413" customFormat="1">
      <c r="Q161" s="461"/>
    </row>
    <row r="162" spans="17:17" s="413" customFormat="1">
      <c r="Q162" s="461"/>
    </row>
    <row r="163" spans="17:17" s="413" customFormat="1">
      <c r="Q163" s="461"/>
    </row>
    <row r="164" spans="17:17" s="413" customFormat="1">
      <c r="Q164" s="461"/>
    </row>
    <row r="165" spans="17:17" s="413" customFormat="1">
      <c r="Q165" s="461"/>
    </row>
    <row r="166" spans="17:17" s="413" customFormat="1">
      <c r="Q166" s="461"/>
    </row>
    <row r="167" spans="17:17" s="413" customFormat="1">
      <c r="Q167" s="461"/>
    </row>
    <row r="168" spans="17:17" s="413" customFormat="1">
      <c r="Q168" s="461"/>
    </row>
    <row r="169" spans="17:17" s="413" customFormat="1">
      <c r="Q169" s="461"/>
    </row>
    <row r="170" spans="17:17" s="413" customFormat="1">
      <c r="Q170" s="461"/>
    </row>
    <row r="171" spans="17:17" s="413" customFormat="1">
      <c r="Q171" s="461"/>
    </row>
    <row r="172" spans="17:17" s="413" customFormat="1">
      <c r="Q172" s="461"/>
    </row>
    <row r="173" spans="17:17" s="413" customFormat="1">
      <c r="Q173" s="461"/>
    </row>
    <row r="174" spans="17:17" s="413" customFormat="1">
      <c r="Q174" s="461"/>
    </row>
    <row r="175" spans="17:17" s="413" customFormat="1">
      <c r="Q175" s="461"/>
    </row>
    <row r="176" spans="17:17" s="413" customFormat="1">
      <c r="Q176" s="461"/>
    </row>
    <row r="177" spans="17:17" s="413" customFormat="1">
      <c r="Q177" s="461"/>
    </row>
    <row r="178" spans="17:17" s="413" customFormat="1">
      <c r="Q178" s="461"/>
    </row>
    <row r="179" spans="17:17" s="413" customFormat="1">
      <c r="Q179" s="461"/>
    </row>
    <row r="180" spans="17:17" s="413" customFormat="1">
      <c r="Q180" s="461"/>
    </row>
    <row r="181" spans="17:17" s="413" customFormat="1">
      <c r="Q181" s="461"/>
    </row>
    <row r="182" spans="17:17" s="413" customFormat="1">
      <c r="Q182" s="461"/>
    </row>
    <row r="183" spans="17:17" s="413" customFormat="1">
      <c r="Q183" s="461"/>
    </row>
    <row r="184" spans="17:17" s="413" customFormat="1">
      <c r="Q184" s="461"/>
    </row>
    <row r="185" spans="17:17" s="413" customFormat="1">
      <c r="Q185" s="461"/>
    </row>
    <row r="186" spans="17:17" s="413" customFormat="1">
      <c r="Q186" s="461"/>
    </row>
    <row r="187" spans="17:17" s="413" customFormat="1">
      <c r="Q187" s="461"/>
    </row>
    <row r="188" spans="17:17" s="413" customFormat="1">
      <c r="Q188" s="461"/>
    </row>
    <row r="189" spans="17:17" s="413" customFormat="1">
      <c r="Q189" s="461"/>
    </row>
    <row r="190" spans="17:17" s="413" customFormat="1">
      <c r="Q190" s="461"/>
    </row>
    <row r="191" spans="17:17" s="413" customFormat="1">
      <c r="Q191" s="461"/>
    </row>
    <row r="192" spans="17:17" s="413" customFormat="1">
      <c r="Q192" s="461"/>
    </row>
    <row r="193" spans="17:17" s="413" customFormat="1">
      <c r="Q193" s="461"/>
    </row>
    <row r="194" spans="17:17" s="413" customFormat="1">
      <c r="Q194" s="461"/>
    </row>
    <row r="195" spans="17:17" s="413" customFormat="1">
      <c r="Q195" s="461"/>
    </row>
    <row r="196" spans="17:17" s="413" customFormat="1">
      <c r="Q196" s="461"/>
    </row>
    <row r="197" spans="17:17" s="413" customFormat="1">
      <c r="Q197" s="461"/>
    </row>
    <row r="198" spans="17:17" s="413" customFormat="1">
      <c r="Q198" s="461"/>
    </row>
    <row r="199" spans="17:17" s="413" customFormat="1">
      <c r="Q199" s="461"/>
    </row>
    <row r="200" spans="17:17" s="413" customFormat="1">
      <c r="Q200" s="461"/>
    </row>
    <row r="201" spans="17:17" s="413" customFormat="1">
      <c r="Q201" s="461"/>
    </row>
    <row r="202" spans="17:17" s="413" customFormat="1">
      <c r="Q202" s="461"/>
    </row>
    <row r="203" spans="17:17" s="413" customFormat="1">
      <c r="Q203" s="461"/>
    </row>
    <row r="204" spans="17:17" s="413" customFormat="1">
      <c r="Q204" s="461"/>
    </row>
    <row r="205" spans="17:17" s="413" customFormat="1">
      <c r="Q205" s="461"/>
    </row>
    <row r="206" spans="17:17" s="413" customFormat="1">
      <c r="Q206" s="461"/>
    </row>
    <row r="207" spans="17:17" s="413" customFormat="1">
      <c r="Q207" s="461"/>
    </row>
    <row r="208" spans="17:17" s="413" customFormat="1">
      <c r="Q208" s="461"/>
    </row>
    <row r="209" spans="17:17" s="413" customFormat="1">
      <c r="Q209" s="461"/>
    </row>
    <row r="210" spans="17:17" s="413" customFormat="1">
      <c r="Q210" s="461"/>
    </row>
    <row r="211" spans="17:17" s="413" customFormat="1">
      <c r="Q211" s="461"/>
    </row>
    <row r="212" spans="17:17" s="413" customFormat="1">
      <c r="Q212" s="461"/>
    </row>
    <row r="213" spans="17:17" s="413" customFormat="1">
      <c r="Q213" s="461"/>
    </row>
    <row r="214" spans="17:17" s="413" customFormat="1">
      <c r="Q214" s="461"/>
    </row>
    <row r="215" spans="17:17" s="413" customFormat="1">
      <c r="Q215" s="461"/>
    </row>
    <row r="216" spans="17:17" s="413" customFormat="1">
      <c r="Q216" s="461"/>
    </row>
    <row r="217" spans="17:17" s="413" customFormat="1">
      <c r="Q217" s="461"/>
    </row>
    <row r="218" spans="17:17" s="413" customFormat="1">
      <c r="Q218" s="461"/>
    </row>
    <row r="219" spans="17:17" s="413" customFormat="1">
      <c r="Q219" s="461"/>
    </row>
    <row r="220" spans="17:17" s="413" customFormat="1">
      <c r="Q220" s="461"/>
    </row>
    <row r="221" spans="17:17" s="413" customFormat="1">
      <c r="Q221" s="461"/>
    </row>
    <row r="222" spans="17:17" s="413" customFormat="1">
      <c r="Q222" s="461"/>
    </row>
    <row r="223" spans="17:17" s="413" customFormat="1">
      <c r="Q223" s="461"/>
    </row>
    <row r="224" spans="17:17" s="413" customFormat="1">
      <c r="Q224" s="461"/>
    </row>
    <row r="225" spans="17:17" s="413" customFormat="1">
      <c r="Q225" s="461"/>
    </row>
    <row r="226" spans="17:17" s="413" customFormat="1">
      <c r="Q226" s="461"/>
    </row>
    <row r="227" spans="17:17" s="413" customFormat="1">
      <c r="Q227" s="461"/>
    </row>
    <row r="228" spans="17:17" s="413" customFormat="1">
      <c r="Q228" s="461"/>
    </row>
    <row r="229" spans="17:17" s="413" customFormat="1">
      <c r="Q229" s="461"/>
    </row>
    <row r="230" spans="17:17" s="413" customFormat="1">
      <c r="Q230" s="461"/>
    </row>
    <row r="231" spans="17:17" s="413" customFormat="1">
      <c r="Q231" s="461"/>
    </row>
    <row r="232" spans="17:17" s="413" customFormat="1">
      <c r="Q232" s="461"/>
    </row>
    <row r="233" spans="17:17" s="413" customFormat="1">
      <c r="Q233" s="461"/>
    </row>
    <row r="234" spans="17:17" s="413" customFormat="1">
      <c r="Q234" s="461"/>
    </row>
    <row r="235" spans="17:17" s="413" customFormat="1">
      <c r="Q235" s="461"/>
    </row>
    <row r="236" spans="17:17" s="413" customFormat="1">
      <c r="Q236" s="461"/>
    </row>
    <row r="237" spans="17:17" s="413" customFormat="1">
      <c r="Q237" s="461"/>
    </row>
    <row r="238" spans="17:17" s="413" customFormat="1">
      <c r="Q238" s="461"/>
    </row>
    <row r="239" spans="17:17" s="413" customFormat="1">
      <c r="Q239" s="461"/>
    </row>
    <row r="240" spans="17:17" s="413" customFormat="1">
      <c r="Q240" s="461"/>
    </row>
    <row r="241" spans="17:17" s="413" customFormat="1">
      <c r="Q241" s="461"/>
    </row>
    <row r="242" spans="17:17" s="413" customFormat="1">
      <c r="Q242" s="461"/>
    </row>
    <row r="243" spans="17:17" s="413" customFormat="1">
      <c r="Q243" s="461"/>
    </row>
    <row r="244" spans="17:17" s="413" customFormat="1">
      <c r="Q244" s="461"/>
    </row>
    <row r="245" spans="17:17" s="413" customFormat="1">
      <c r="Q245" s="461"/>
    </row>
  </sheetData>
  <sheetProtection password="C634" sheet="1" objects="1" scenarios="1"/>
  <mergeCells count="2">
    <mergeCell ref="A5:C5"/>
    <mergeCell ref="D8:F8"/>
  </mergeCells>
  <phoneticPr fontId="0" type="noConversion"/>
  <dataValidations count="1">
    <dataValidation type="decimal" operator="lessThanOrEqual" allowBlank="1" showInputMessage="1" showErrorMessage="1" sqref="G12:H12">
      <formula1>0</formula1>
    </dataValidation>
  </dataValidations>
  <printOptions horizontalCentered="1"/>
  <pageMargins left="0.15748031496062992" right="0.15748031496062992" top="0.59055118110236227" bottom="0.59055118110236227" header="0.31496062992125984" footer="0.11811023622047245"/>
  <pageSetup paperSize="8" orientation="landscape" r:id="rId1"/>
  <headerFooter alignWithMargins="0">
    <oddHeader>&amp;R&amp;"CG Omega,Bold"&amp;18&amp;A</oddHeader>
    <oddFooter>&amp;R&amp;Z&amp;F</oddFooter>
  </headerFooter>
  <legacyDrawing r:id="rId2"/>
</worksheet>
</file>

<file path=xl/worksheets/sheet33.xml><?xml version="1.0" encoding="utf-8"?>
<worksheet xmlns="http://schemas.openxmlformats.org/spreadsheetml/2006/main" xmlns:r="http://schemas.openxmlformats.org/officeDocument/2006/relationships">
  <sheetPr codeName="Sheet18">
    <pageSetUpPr fitToPage="1"/>
  </sheetPr>
  <dimension ref="A1:W198"/>
  <sheetViews>
    <sheetView showZeros="0" topLeftCell="A103" zoomScale="70" zoomScaleNormal="70" zoomScaleSheetLayoutView="70" workbookViewId="0">
      <selection activeCell="A16" sqref="A16"/>
    </sheetView>
  </sheetViews>
  <sheetFormatPr defaultRowHeight="14.25"/>
  <cols>
    <col min="1" max="1" width="1.5" style="1797" customWidth="1"/>
    <col min="2" max="2" width="1.625" style="1797" customWidth="1"/>
    <col min="3" max="3" width="1.75" style="1797" customWidth="1"/>
    <col min="4" max="4" width="2" style="1797" customWidth="1"/>
    <col min="5" max="5" width="32.5" style="1797" customWidth="1"/>
    <col min="6" max="6" width="17.625" style="1797" customWidth="1"/>
    <col min="7" max="14" width="15.625" style="1797" customWidth="1"/>
    <col min="15" max="15" width="3.625" style="1797" customWidth="1"/>
    <col min="16" max="22" width="11.25" style="1797" customWidth="1"/>
    <col min="23" max="16384" width="9" style="1797"/>
  </cols>
  <sheetData>
    <row r="1" spans="1:15" s="115" customFormat="1" ht="26.25">
      <c r="A1" s="114" t="str">
        <f>+Cover!$E$8</f>
        <v>Regulatory Reporting Pack (RRP)</v>
      </c>
      <c r="D1" s="917"/>
      <c r="E1" s="116"/>
      <c r="G1" s="117" t="str">
        <f>+'Check&amp;Bal report'!$H$1</f>
        <v xml:space="preserve"> </v>
      </c>
      <c r="L1" s="917"/>
    </row>
    <row r="2" spans="1:15" s="115" customFormat="1" ht="26.25">
      <c r="A2" s="119" t="str">
        <f>+'Names and date input'!$D$21</f>
        <v>CN West</v>
      </c>
      <c r="B2" s="120"/>
      <c r="D2" s="994"/>
      <c r="E2" s="116"/>
      <c r="L2" s="917"/>
    </row>
    <row r="3" spans="1:15" s="123" customFormat="1" ht="27" thickBot="1">
      <c r="A3" s="122" t="str">
        <f>+'Names and date input'!$D$9</f>
        <v>2009-10</v>
      </c>
      <c r="D3" s="918"/>
      <c r="E3" s="125"/>
      <c r="L3" s="1028"/>
    </row>
    <row r="4" spans="1:15">
      <c r="A4" s="1796"/>
    </row>
    <row r="5" spans="1:15" ht="20.25">
      <c r="B5" s="1798" t="s">
        <v>1080</v>
      </c>
      <c r="C5" s="1918"/>
      <c r="D5" s="1918"/>
    </row>
    <row r="6" spans="1:15" ht="15" thickBot="1"/>
    <row r="7" spans="1:15" ht="21" thickBot="1">
      <c r="B7" s="1798"/>
      <c r="C7" s="1798"/>
      <c r="D7" s="1798"/>
      <c r="E7" s="1798"/>
      <c r="F7" s="1798"/>
      <c r="G7" s="1799" t="s">
        <v>1081</v>
      </c>
      <c r="H7" s="1800"/>
      <c r="I7" s="1799"/>
      <c r="J7" s="1799"/>
      <c r="K7" s="1799"/>
      <c r="L7" s="1799"/>
      <c r="M7" s="1800"/>
      <c r="N7" s="1801"/>
    </row>
    <row r="8" spans="1:15" s="1802" customFormat="1" ht="18">
      <c r="B8" s="1803"/>
      <c r="C8" s="1804"/>
      <c r="D8" s="1804"/>
      <c r="E8" s="1805" t="s">
        <v>1082</v>
      </c>
      <c r="F8" s="1806" t="s">
        <v>1083</v>
      </c>
      <c r="G8" s="1806" t="s">
        <v>1084</v>
      </c>
      <c r="H8" s="1806" t="s">
        <v>1085</v>
      </c>
      <c r="I8" s="1806" t="s">
        <v>1086</v>
      </c>
      <c r="J8" s="1806"/>
      <c r="K8" s="1806"/>
      <c r="L8" s="1806"/>
      <c r="M8" s="1806" t="s">
        <v>1087</v>
      </c>
      <c r="N8" s="1807" t="s">
        <v>1084</v>
      </c>
      <c r="O8" s="1808"/>
    </row>
    <row r="9" spans="1:15" s="1809" customFormat="1" ht="78.75">
      <c r="B9" s="1810"/>
      <c r="C9" s="1811"/>
      <c r="D9" s="1811"/>
      <c r="E9" s="1812"/>
      <c r="F9" s="1813"/>
      <c r="G9" s="1814" t="s">
        <v>1088</v>
      </c>
      <c r="H9" s="1814" t="s">
        <v>1089</v>
      </c>
      <c r="I9" s="2141" t="s">
        <v>1000</v>
      </c>
      <c r="J9" s="1814" t="s">
        <v>1090</v>
      </c>
      <c r="K9" s="1814" t="s">
        <v>543</v>
      </c>
      <c r="L9" s="1814" t="s">
        <v>1091</v>
      </c>
      <c r="M9" s="1814" t="s">
        <v>1092</v>
      </c>
      <c r="N9" s="1815" t="s">
        <v>1093</v>
      </c>
      <c r="O9" s="1811"/>
    </row>
    <row r="10" spans="1:15" ht="15.75" thickBot="1">
      <c r="B10" s="1816"/>
      <c r="C10" s="1817"/>
      <c r="D10" s="1817"/>
      <c r="E10" s="1818"/>
      <c r="F10" s="1819"/>
      <c r="G10" s="1820" t="s">
        <v>1094</v>
      </c>
      <c r="H10" s="1820" t="s">
        <v>1095</v>
      </c>
      <c r="I10" s="1820" t="s">
        <v>1096</v>
      </c>
      <c r="J10" s="1820" t="s">
        <v>1096</v>
      </c>
      <c r="K10" s="1820" t="s">
        <v>1096</v>
      </c>
      <c r="L10" s="1820" t="s">
        <v>1096</v>
      </c>
      <c r="M10" s="1820" t="s">
        <v>1097</v>
      </c>
      <c r="N10" s="1821" t="s">
        <v>1098</v>
      </c>
      <c r="O10" s="1822"/>
    </row>
    <row r="11" spans="1:15" ht="18">
      <c r="B11" s="1823"/>
      <c r="C11" s="1824" t="s">
        <v>1099</v>
      </c>
      <c r="D11" s="1824"/>
      <c r="E11" s="1825"/>
      <c r="F11" s="1826"/>
      <c r="G11" s="3087" t="s">
        <v>1100</v>
      </c>
      <c r="H11" s="1827"/>
      <c r="I11" s="1827"/>
      <c r="J11" s="1827"/>
      <c r="K11" s="1827"/>
      <c r="L11" s="1827"/>
      <c r="M11" s="1827"/>
      <c r="N11" s="1828"/>
      <c r="O11" s="1829"/>
    </row>
    <row r="12" spans="1:15" ht="15.75">
      <c r="B12" s="1823"/>
      <c r="C12" s="1830"/>
      <c r="D12" s="1831" t="s">
        <v>1101</v>
      </c>
      <c r="E12" s="1825"/>
      <c r="F12" s="1832"/>
      <c r="G12" s="3088"/>
      <c r="H12" s="1833"/>
      <c r="I12" s="1833"/>
      <c r="J12" s="1833"/>
      <c r="K12" s="1833"/>
      <c r="L12" s="1833"/>
      <c r="M12" s="1833"/>
      <c r="N12" s="1834"/>
      <c r="O12" s="1829"/>
    </row>
    <row r="13" spans="1:15" ht="15">
      <c r="B13" s="1835"/>
      <c r="C13" s="1825"/>
      <c r="D13" s="1825"/>
      <c r="E13" s="1825" t="s">
        <v>1102</v>
      </c>
      <c r="F13" s="1836" t="s">
        <v>1103</v>
      </c>
      <c r="G13" s="2144"/>
      <c r="H13" s="1837"/>
      <c r="I13" s="1837"/>
      <c r="J13" s="1837"/>
      <c r="K13" s="1837"/>
      <c r="L13" s="1837"/>
      <c r="M13" s="1838">
        <f>N13-(G13+H13+I13+J13+K13+L13)</f>
        <v>0</v>
      </c>
      <c r="N13" s="1839">
        <f>'5.4 Asset age profile'!CW13</f>
        <v>0</v>
      </c>
      <c r="O13" s="1840"/>
    </row>
    <row r="14" spans="1:15" ht="15">
      <c r="B14" s="1835"/>
      <c r="C14" s="1825"/>
      <c r="D14" s="1825"/>
      <c r="E14" s="1825" t="s">
        <v>1104</v>
      </c>
      <c r="F14" s="1836" t="s">
        <v>1105</v>
      </c>
      <c r="G14" s="2145"/>
      <c r="H14" s="1841"/>
      <c r="I14" s="1841"/>
      <c r="J14" s="1841"/>
      <c r="K14" s="1841"/>
      <c r="L14" s="1841"/>
      <c r="M14" s="1838">
        <f>N14-(G14+H14+I14+J14+K14+L14)</f>
        <v>0</v>
      </c>
      <c r="N14" s="1839">
        <f>'5.4 Asset age profile'!CW14</f>
        <v>0</v>
      </c>
      <c r="O14" s="1842"/>
    </row>
    <row r="15" spans="1:15" ht="15">
      <c r="B15" s="1835"/>
      <c r="C15" s="1825"/>
      <c r="D15" s="1825"/>
      <c r="E15" s="1825"/>
      <c r="F15" s="1836"/>
      <c r="G15" s="2146"/>
      <c r="H15" s="1843"/>
      <c r="I15" s="1843"/>
      <c r="J15" s="1843"/>
      <c r="K15" s="1843"/>
      <c r="L15" s="1843"/>
      <c r="M15" s="1838"/>
      <c r="N15" s="1844"/>
      <c r="O15" s="1845"/>
    </row>
    <row r="16" spans="1:15" ht="15.75">
      <c r="B16" s="1835"/>
      <c r="C16" s="1830"/>
      <c r="D16" s="1831" t="s">
        <v>1106</v>
      </c>
      <c r="E16" s="1825"/>
      <c r="F16" s="1836"/>
      <c r="G16" s="2146"/>
      <c r="H16" s="1843"/>
      <c r="I16" s="1843"/>
      <c r="J16" s="1843"/>
      <c r="K16" s="1843"/>
      <c r="L16" s="1843"/>
      <c r="M16" s="1838"/>
      <c r="N16" s="1844"/>
      <c r="O16" s="1840"/>
    </row>
    <row r="17" spans="2:15" ht="15">
      <c r="B17" s="1835"/>
      <c r="C17" s="1825"/>
      <c r="D17" s="1825"/>
      <c r="E17" s="1871" t="s">
        <v>833</v>
      </c>
      <c r="F17" s="1880" t="s">
        <v>834</v>
      </c>
      <c r="G17" s="2145"/>
      <c r="H17" s="1841"/>
      <c r="I17" s="1841"/>
      <c r="J17" s="1841"/>
      <c r="K17" s="1841"/>
      <c r="L17" s="1841"/>
      <c r="M17" s="1838">
        <f>N17-(G17+H17+I17+J17+K17+L17)</f>
        <v>0</v>
      </c>
      <c r="N17" s="1839">
        <f>'5.4 Asset age profile'!CW17</f>
        <v>0</v>
      </c>
      <c r="O17" s="1840"/>
    </row>
    <row r="18" spans="2:15" ht="15">
      <c r="B18" s="1835"/>
      <c r="C18" s="1825"/>
      <c r="D18" s="1825"/>
      <c r="E18" s="1825"/>
      <c r="F18" s="1836"/>
      <c r="G18" s="2146"/>
      <c r="H18" s="1843"/>
      <c r="I18" s="1843"/>
      <c r="J18" s="1843"/>
      <c r="K18" s="1843"/>
      <c r="L18" s="1843"/>
      <c r="M18" s="1838"/>
      <c r="N18" s="1844"/>
      <c r="O18" s="1840"/>
    </row>
    <row r="19" spans="2:15" ht="15.75">
      <c r="B19" s="1835"/>
      <c r="C19" s="1825"/>
      <c r="D19" s="1831" t="s">
        <v>1108</v>
      </c>
      <c r="E19" s="1825"/>
      <c r="F19" s="1836"/>
      <c r="G19" s="2146"/>
      <c r="H19" s="1843"/>
      <c r="I19" s="1843"/>
      <c r="J19" s="1843"/>
      <c r="K19" s="1843"/>
      <c r="L19" s="1843"/>
      <c r="M19" s="1838"/>
      <c r="N19" s="1844"/>
      <c r="O19" s="1840"/>
    </row>
    <row r="20" spans="2:15" ht="15.75">
      <c r="B20" s="1835"/>
      <c r="C20" s="1825"/>
      <c r="D20" s="1831"/>
      <c r="E20" s="1825" t="s">
        <v>1109</v>
      </c>
      <c r="F20" s="1836" t="s">
        <v>1103</v>
      </c>
      <c r="G20" s="2145"/>
      <c r="H20" s="1841"/>
      <c r="I20" s="1841"/>
      <c r="J20" s="1841"/>
      <c r="K20" s="1841"/>
      <c r="L20" s="1841"/>
      <c r="M20" s="1838">
        <f>N20-(G20+H20+I20+J20+K20+L20)</f>
        <v>0</v>
      </c>
      <c r="N20" s="1839">
        <f>'5.4 Asset age profile'!CW20</f>
        <v>0</v>
      </c>
      <c r="O20" s="1840"/>
    </row>
    <row r="21" spans="2:15" ht="15.75">
      <c r="B21" s="1835"/>
      <c r="C21" s="1825"/>
      <c r="D21" s="1831"/>
      <c r="E21" s="1825" t="s">
        <v>1110</v>
      </c>
      <c r="F21" s="1836" t="s">
        <v>1103</v>
      </c>
      <c r="G21" s="2145"/>
      <c r="H21" s="1841"/>
      <c r="I21" s="1841"/>
      <c r="J21" s="1841"/>
      <c r="K21" s="1841"/>
      <c r="L21" s="1841"/>
      <c r="M21" s="1838">
        <f>N21-(G21+H21+I21+J21+K21+L21)</f>
        <v>0</v>
      </c>
      <c r="N21" s="1839">
        <f>'5.4 Asset age profile'!CW21</f>
        <v>0</v>
      </c>
      <c r="O21" s="1840"/>
    </row>
    <row r="22" spans="2:15" ht="15.75">
      <c r="B22" s="1835"/>
      <c r="C22" s="1825"/>
      <c r="D22" s="1831"/>
      <c r="E22" s="1825" t="s">
        <v>374</v>
      </c>
      <c r="F22" s="1836" t="s">
        <v>1103</v>
      </c>
      <c r="G22" s="2145"/>
      <c r="H22" s="1841"/>
      <c r="I22" s="1841"/>
      <c r="J22" s="1841"/>
      <c r="K22" s="1841"/>
      <c r="L22" s="1841"/>
      <c r="M22" s="1838">
        <f>N22-(G22+H22+I22+J22+K22+L22)</f>
        <v>0</v>
      </c>
      <c r="N22" s="1839">
        <f>'5.4 Asset age profile'!CW22</f>
        <v>0</v>
      </c>
      <c r="O22" s="1840"/>
    </row>
    <row r="23" spans="2:15" ht="15.75">
      <c r="B23" s="1835"/>
      <c r="C23" s="1825"/>
      <c r="D23" s="1831"/>
      <c r="E23" s="1825" t="s">
        <v>375</v>
      </c>
      <c r="F23" s="1836" t="s">
        <v>1105</v>
      </c>
      <c r="G23" s="2145"/>
      <c r="H23" s="1841"/>
      <c r="I23" s="1841"/>
      <c r="J23" s="1841"/>
      <c r="K23" s="1841"/>
      <c r="L23" s="1841"/>
      <c r="M23" s="1838">
        <f>N23-(G23+H23+I23+J23+K23+L23)</f>
        <v>0</v>
      </c>
      <c r="N23" s="1839">
        <f>'5.4 Asset age profile'!CW23</f>
        <v>0</v>
      </c>
      <c r="O23" s="1840"/>
    </row>
    <row r="24" spans="2:15" ht="15">
      <c r="B24" s="1835"/>
      <c r="C24" s="1825"/>
      <c r="D24" s="1825"/>
      <c r="E24" s="1825"/>
      <c r="F24" s="1836"/>
      <c r="G24" s="2146"/>
      <c r="H24" s="1843"/>
      <c r="I24" s="1843"/>
      <c r="J24" s="1843"/>
      <c r="K24" s="1843"/>
      <c r="L24" s="1843"/>
      <c r="M24" s="1838"/>
      <c r="N24" s="1844"/>
      <c r="O24" s="1840"/>
    </row>
    <row r="25" spans="2:15" ht="15.75">
      <c r="B25" s="1835"/>
      <c r="C25" s="1825"/>
      <c r="D25" s="1831" t="s">
        <v>376</v>
      </c>
      <c r="E25" s="1825"/>
      <c r="F25" s="1836"/>
      <c r="G25" s="2146"/>
      <c r="H25" s="1843"/>
      <c r="I25" s="1843"/>
      <c r="J25" s="1843"/>
      <c r="K25" s="1843"/>
      <c r="L25" s="1843"/>
      <c r="M25" s="1838"/>
      <c r="N25" s="1844"/>
      <c r="O25" s="1840"/>
    </row>
    <row r="26" spans="2:15" ht="15.75">
      <c r="B26" s="1835"/>
      <c r="C26" s="1825"/>
      <c r="D26" s="1831"/>
      <c r="E26" s="1825" t="s">
        <v>377</v>
      </c>
      <c r="F26" s="1836" t="s">
        <v>378</v>
      </c>
      <c r="G26" s="2145"/>
      <c r="H26" s="1841"/>
      <c r="I26" s="1841"/>
      <c r="J26" s="1841"/>
      <c r="K26" s="1841"/>
      <c r="L26" s="1841"/>
      <c r="M26" s="1838">
        <f t="shared" ref="M26:M31" si="0">N26-(G26+H26+I26+J26+K26+L26)</f>
        <v>0</v>
      </c>
      <c r="N26" s="1839">
        <f>'5.4 Asset age profile'!CW26</f>
        <v>0</v>
      </c>
      <c r="O26" s="1840"/>
    </row>
    <row r="27" spans="2:15" ht="15.75">
      <c r="B27" s="1835"/>
      <c r="C27" s="1825"/>
      <c r="D27" s="1831"/>
      <c r="E27" s="1825" t="s">
        <v>379</v>
      </c>
      <c r="F27" s="1836" t="s">
        <v>378</v>
      </c>
      <c r="G27" s="2145"/>
      <c r="H27" s="1841"/>
      <c r="I27" s="1841"/>
      <c r="J27" s="1841"/>
      <c r="K27" s="1841"/>
      <c r="L27" s="1841"/>
      <c r="M27" s="1838">
        <f t="shared" si="0"/>
        <v>0</v>
      </c>
      <c r="N27" s="1839">
        <f>'5.4 Asset age profile'!CW27</f>
        <v>0</v>
      </c>
      <c r="O27" s="1840"/>
    </row>
    <row r="28" spans="2:15" ht="15.75">
      <c r="B28" s="1835"/>
      <c r="C28" s="1825"/>
      <c r="D28" s="1831"/>
      <c r="E28" s="1825" t="s">
        <v>380</v>
      </c>
      <c r="F28" s="1836" t="s">
        <v>381</v>
      </c>
      <c r="G28" s="2145"/>
      <c r="H28" s="1841"/>
      <c r="I28" s="1841"/>
      <c r="J28" s="1841"/>
      <c r="K28" s="1841"/>
      <c r="L28" s="1841"/>
      <c r="M28" s="1838">
        <f t="shared" si="0"/>
        <v>0</v>
      </c>
      <c r="N28" s="1839">
        <f>'5.4 Asset age profile'!CW28</f>
        <v>0</v>
      </c>
      <c r="O28" s="1840"/>
    </row>
    <row r="29" spans="2:15" ht="15.75">
      <c r="B29" s="1835"/>
      <c r="C29" s="1825"/>
      <c r="D29" s="1831"/>
      <c r="E29" s="1825" t="s">
        <v>382</v>
      </c>
      <c r="F29" s="1836" t="s">
        <v>383</v>
      </c>
      <c r="G29" s="2145"/>
      <c r="H29" s="1841"/>
      <c r="I29" s="1841"/>
      <c r="J29" s="1841"/>
      <c r="K29" s="1841"/>
      <c r="L29" s="1841"/>
      <c r="M29" s="1838">
        <f t="shared" si="0"/>
        <v>0</v>
      </c>
      <c r="N29" s="1839">
        <f>'5.4 Asset age profile'!CW29</f>
        <v>0</v>
      </c>
      <c r="O29" s="1840"/>
    </row>
    <row r="30" spans="2:15" ht="15.75">
      <c r="B30" s="1835"/>
      <c r="C30" s="1825"/>
      <c r="D30" s="1831"/>
      <c r="E30" s="1825" t="s">
        <v>384</v>
      </c>
      <c r="F30" s="1846" t="s">
        <v>385</v>
      </c>
      <c r="G30" s="2145"/>
      <c r="H30" s="1841"/>
      <c r="I30" s="1841"/>
      <c r="J30" s="1841"/>
      <c r="K30" s="1841"/>
      <c r="L30" s="1841"/>
      <c r="M30" s="1838">
        <f t="shared" si="0"/>
        <v>0</v>
      </c>
      <c r="N30" s="1839">
        <f>'5.4 Asset age profile'!CW30</f>
        <v>0</v>
      </c>
      <c r="O30" s="1840"/>
    </row>
    <row r="31" spans="2:15" ht="15.75">
      <c r="B31" s="1835"/>
      <c r="C31" s="1825"/>
      <c r="D31" s="1831"/>
      <c r="E31" s="1825" t="s">
        <v>228</v>
      </c>
      <c r="F31" s="1846" t="s">
        <v>385</v>
      </c>
      <c r="G31" s="2145"/>
      <c r="H31" s="1841"/>
      <c r="I31" s="1841"/>
      <c r="J31" s="1841"/>
      <c r="K31" s="1841"/>
      <c r="L31" s="1841"/>
      <c r="M31" s="1838">
        <f t="shared" si="0"/>
        <v>0</v>
      </c>
      <c r="N31" s="1839">
        <f>'5.4 Asset age profile'!CW31</f>
        <v>0</v>
      </c>
      <c r="O31" s="1840"/>
    </row>
    <row r="32" spans="2:15" ht="15.75" thickBot="1">
      <c r="B32" s="1816"/>
      <c r="C32" s="1817"/>
      <c r="D32" s="1817"/>
      <c r="E32" s="1818"/>
      <c r="F32" s="1847"/>
      <c r="G32" s="2147"/>
      <c r="H32" s="1847"/>
      <c r="I32" s="1847"/>
      <c r="J32" s="1847"/>
      <c r="K32" s="1847"/>
      <c r="L32" s="1847"/>
      <c r="M32" s="1847"/>
      <c r="N32" s="1847"/>
      <c r="O32" s="1840"/>
    </row>
    <row r="33" spans="2:23" ht="18">
      <c r="B33" s="1848"/>
      <c r="C33" s="1849" t="s">
        <v>387</v>
      </c>
      <c r="D33" s="1849"/>
      <c r="E33"/>
      <c r="F33" s="1846"/>
      <c r="G33" s="2146"/>
      <c r="H33" s="1843"/>
      <c r="I33" s="1843"/>
      <c r="J33" s="1843"/>
      <c r="K33" s="1843"/>
      <c r="L33" s="1843"/>
      <c r="M33" s="1838"/>
      <c r="N33" s="1844"/>
      <c r="O33" s="1840"/>
    </row>
    <row r="34" spans="2:23" ht="15.75">
      <c r="B34" s="1835"/>
      <c r="C34" s="1825"/>
      <c r="D34" s="1831" t="s">
        <v>1101</v>
      </c>
      <c r="E34" s="1825"/>
      <c r="F34" s="1846"/>
      <c r="G34" s="2146"/>
      <c r="H34" s="1843"/>
      <c r="I34" s="1843"/>
      <c r="J34" s="1843"/>
      <c r="K34" s="1843"/>
      <c r="L34" s="1843"/>
      <c r="M34" s="1838"/>
      <c r="N34" s="1844"/>
      <c r="O34" s="1840"/>
    </row>
    <row r="35" spans="2:23" ht="15.75">
      <c r="B35" s="1835"/>
      <c r="C35" s="1825"/>
      <c r="D35" s="1831"/>
      <c r="E35" s="1825" t="s">
        <v>1148</v>
      </c>
      <c r="F35" s="1836" t="s">
        <v>1103</v>
      </c>
      <c r="G35" s="2145"/>
      <c r="H35" s="1841"/>
      <c r="I35" s="1841"/>
      <c r="J35" s="1841"/>
      <c r="K35" s="1841"/>
      <c r="L35" s="1841"/>
      <c r="M35" s="1838">
        <f>N35-(G35+H35+I35+J35+K35+L35)</f>
        <v>0</v>
      </c>
      <c r="N35" s="1839">
        <f>'5.4 Asset age profile'!CW35</f>
        <v>0</v>
      </c>
      <c r="O35" s="1840"/>
      <c r="P35" s="1825"/>
      <c r="Q35" s="1825"/>
      <c r="R35" s="1825"/>
      <c r="S35" s="1825"/>
      <c r="T35" s="1825"/>
      <c r="U35" s="1825"/>
      <c r="V35" s="1825"/>
      <c r="W35" s="1825"/>
    </row>
    <row r="36" spans="2:23" ht="15.75">
      <c r="B36" s="1835"/>
      <c r="C36" s="1825"/>
      <c r="D36" s="1831"/>
      <c r="E36" s="1825" t="s">
        <v>1149</v>
      </c>
      <c r="F36" s="1836" t="s">
        <v>1103</v>
      </c>
      <c r="G36" s="2145"/>
      <c r="H36" s="1841"/>
      <c r="I36" s="1841"/>
      <c r="J36" s="1841"/>
      <c r="K36" s="1841"/>
      <c r="L36" s="1841"/>
      <c r="M36" s="1838">
        <f>N36-(G36+H36+I36+J36+K36+L36)</f>
        <v>0</v>
      </c>
      <c r="N36" s="1839">
        <f>'5.4 Asset age profile'!CW36</f>
        <v>0</v>
      </c>
      <c r="O36" s="1840"/>
    </row>
    <row r="37" spans="2:23" ht="15">
      <c r="B37" s="1835"/>
      <c r="C37" s="1825"/>
      <c r="D37" s="1830"/>
      <c r="E37" s="1825" t="s">
        <v>226</v>
      </c>
      <c r="F37" s="1836" t="s">
        <v>1103</v>
      </c>
      <c r="G37" s="2145"/>
      <c r="H37" s="1841"/>
      <c r="I37" s="1841"/>
      <c r="J37" s="1841"/>
      <c r="K37" s="1841"/>
      <c r="L37" s="1841"/>
      <c r="M37" s="1838">
        <f>N37-(G37+H37+I37+J37+K37+L37)</f>
        <v>0</v>
      </c>
      <c r="N37" s="1839">
        <f>'5.4 Asset age profile'!CW37</f>
        <v>0</v>
      </c>
      <c r="O37" s="1840"/>
    </row>
    <row r="38" spans="2:23" ht="15">
      <c r="B38" s="1835"/>
      <c r="C38" s="1825"/>
      <c r="D38" s="1830"/>
      <c r="E38" s="1825" t="s">
        <v>227</v>
      </c>
      <c r="F38" s="1836" t="s">
        <v>1103</v>
      </c>
      <c r="G38" s="2145"/>
      <c r="H38" s="1841"/>
      <c r="I38" s="1841"/>
      <c r="J38" s="1841"/>
      <c r="K38" s="1841"/>
      <c r="L38" s="1841"/>
      <c r="M38" s="1838">
        <f>N38-(G38+H38+I38+J38+K38+L38)</f>
        <v>0</v>
      </c>
      <c r="N38" s="1839">
        <f>'5.4 Asset age profile'!CW38</f>
        <v>0</v>
      </c>
      <c r="O38" s="1840"/>
    </row>
    <row r="39" spans="2:23" ht="15">
      <c r="B39" s="1835"/>
      <c r="C39" s="1825"/>
      <c r="D39" s="1825"/>
      <c r="E39" s="1825"/>
      <c r="F39" s="1836"/>
      <c r="G39" s="2146"/>
      <c r="H39" s="1843"/>
      <c r="I39" s="1843"/>
      <c r="J39" s="1843"/>
      <c r="K39" s="1843"/>
      <c r="L39" s="1843"/>
      <c r="M39" s="1838"/>
      <c r="N39" s="1844"/>
      <c r="O39" s="1842"/>
    </row>
    <row r="40" spans="2:23" ht="15.75">
      <c r="B40" s="1835"/>
      <c r="C40" s="1825"/>
      <c r="D40" s="1831" t="s">
        <v>1106</v>
      </c>
      <c r="E40" s="1825"/>
      <c r="F40" s="1836"/>
      <c r="G40" s="2146"/>
      <c r="H40" s="1843"/>
      <c r="I40" s="1843"/>
      <c r="J40" s="1843"/>
      <c r="K40" s="1843"/>
      <c r="L40" s="1843"/>
      <c r="M40" s="1838"/>
      <c r="N40" s="1844"/>
      <c r="O40" s="1842"/>
    </row>
    <row r="41" spans="2:23" ht="15">
      <c r="B41" s="1835"/>
      <c r="C41" s="1825"/>
      <c r="D41"/>
      <c r="E41" s="1825" t="s">
        <v>835</v>
      </c>
      <c r="F41" s="1880" t="s">
        <v>834</v>
      </c>
      <c r="G41" s="2145"/>
      <c r="H41" s="1841"/>
      <c r="I41" s="1841"/>
      <c r="J41" s="1841"/>
      <c r="K41" s="1841"/>
      <c r="L41" s="1841"/>
      <c r="M41" s="1838">
        <f>N41-(G41+H41+I41+J41+K41+L41)</f>
        <v>0</v>
      </c>
      <c r="N41" s="1839">
        <f>'5.4 Asset age profile'!CW41</f>
        <v>0</v>
      </c>
      <c r="O41" s="1840"/>
    </row>
    <row r="42" spans="2:23" ht="15.75">
      <c r="B42" s="1835"/>
      <c r="C42" s="1825"/>
      <c r="D42" s="1831"/>
      <c r="E42" s="1825" t="s">
        <v>836</v>
      </c>
      <c r="F42" s="1880" t="s">
        <v>834</v>
      </c>
      <c r="G42" s="2145"/>
      <c r="H42" s="1841"/>
      <c r="I42" s="1841"/>
      <c r="J42" s="1841"/>
      <c r="K42" s="1841"/>
      <c r="L42" s="1841"/>
      <c r="M42" s="1838">
        <f>N42-(G42+H42+I42+J42+K42+L42)</f>
        <v>0</v>
      </c>
      <c r="N42" s="1839">
        <f>'5.4 Asset age profile'!CW42</f>
        <v>0</v>
      </c>
      <c r="O42" s="1842"/>
    </row>
    <row r="43" spans="2:23" ht="15">
      <c r="B43" s="1835"/>
      <c r="C43" s="1825"/>
      <c r="D43" s="1830"/>
      <c r="E43" s="1825"/>
      <c r="F43" s="1836"/>
      <c r="G43" s="2146"/>
      <c r="H43" s="1843"/>
      <c r="I43" s="1843"/>
      <c r="J43" s="1843"/>
      <c r="K43" s="1843"/>
      <c r="L43" s="1843"/>
      <c r="M43" s="1838"/>
      <c r="N43" s="1844"/>
      <c r="O43" s="1842"/>
    </row>
    <row r="44" spans="2:23" ht="15.75">
      <c r="B44" s="1835"/>
      <c r="C44" s="1825"/>
      <c r="D44" s="1831" t="s">
        <v>527</v>
      </c>
      <c r="E44" s="1825"/>
      <c r="F44" s="1836"/>
      <c r="G44" s="2146"/>
      <c r="H44" s="1843"/>
      <c r="I44" s="1843"/>
      <c r="J44" s="1843"/>
      <c r="K44" s="1843"/>
      <c r="L44" s="1843"/>
      <c r="M44" s="1838"/>
      <c r="N44" s="1844"/>
      <c r="O44" s="1840"/>
    </row>
    <row r="45" spans="2:23" ht="15.75">
      <c r="B45" s="1835"/>
      <c r="C45" s="1825"/>
      <c r="D45" s="1831"/>
      <c r="E45" s="1825" t="s">
        <v>528</v>
      </c>
      <c r="F45" s="1836" t="s">
        <v>1103</v>
      </c>
      <c r="G45" s="2145"/>
      <c r="H45" s="1841"/>
      <c r="I45" s="1841"/>
      <c r="J45" s="1841"/>
      <c r="K45" s="1841"/>
      <c r="L45" s="1841"/>
      <c r="M45" s="1838">
        <f>N45-(G45+H45+I45+J45+K45+L45)</f>
        <v>0</v>
      </c>
      <c r="N45" s="1839">
        <f>'5.4 Asset age profile'!CW45</f>
        <v>0</v>
      </c>
      <c r="O45" s="1840"/>
    </row>
    <row r="46" spans="2:23" ht="15.75">
      <c r="B46" s="1835"/>
      <c r="C46" s="1825"/>
      <c r="D46" s="1831"/>
      <c r="E46" s="1825" t="s">
        <v>529</v>
      </c>
      <c r="F46" s="1836" t="s">
        <v>1103</v>
      </c>
      <c r="G46" s="2145"/>
      <c r="H46" s="1841"/>
      <c r="I46" s="1841"/>
      <c r="J46" s="1841"/>
      <c r="K46" s="1841"/>
      <c r="L46" s="1841"/>
      <c r="M46" s="1838">
        <f>N46-(G46+H46+I46+J46+K46+L46)</f>
        <v>0</v>
      </c>
      <c r="N46" s="1839">
        <f>'5.4 Asset age profile'!CW46</f>
        <v>0</v>
      </c>
      <c r="O46" s="1840"/>
    </row>
    <row r="47" spans="2:23" ht="15.75">
      <c r="B47" s="1835"/>
      <c r="C47" s="1825"/>
      <c r="D47" s="1831"/>
      <c r="E47" s="1825"/>
      <c r="F47" s="1836"/>
      <c r="G47" s="2146"/>
      <c r="H47" s="1843"/>
      <c r="I47" s="1843"/>
      <c r="J47" s="1843"/>
      <c r="K47" s="1843"/>
      <c r="L47" s="1843"/>
      <c r="M47" s="1838"/>
      <c r="N47" s="1844"/>
      <c r="O47" s="1840"/>
    </row>
    <row r="48" spans="2:23" ht="15.75">
      <c r="B48" s="1835"/>
      <c r="C48" s="1825"/>
      <c r="D48" s="1831" t="s">
        <v>530</v>
      </c>
      <c r="E48" s="1825"/>
      <c r="F48" s="1836"/>
      <c r="G48" s="2146"/>
      <c r="H48" s="1843"/>
      <c r="I48" s="1843"/>
      <c r="J48" s="1843"/>
      <c r="K48" s="1843"/>
      <c r="L48" s="1843"/>
      <c r="M48" s="1838"/>
      <c r="N48" s="1844"/>
      <c r="O48" s="1840"/>
    </row>
    <row r="49" spans="2:15" ht="15.75">
      <c r="B49" s="1835"/>
      <c r="C49" s="1825"/>
      <c r="D49" s="1831"/>
      <c r="E49" s="1825" t="s">
        <v>531</v>
      </c>
      <c r="F49" s="1836" t="s">
        <v>1103</v>
      </c>
      <c r="G49" s="2145"/>
      <c r="H49" s="1841"/>
      <c r="I49" s="1841"/>
      <c r="J49" s="1841"/>
      <c r="K49" s="1841"/>
      <c r="L49" s="1841"/>
      <c r="M49" s="1838">
        <f>N49-(G49+H49+I49+J49+K49+L49)</f>
        <v>0</v>
      </c>
      <c r="N49" s="1839">
        <f>'5.4 Asset age profile'!CW49</f>
        <v>0</v>
      </c>
      <c r="O49" s="1840"/>
    </row>
    <row r="50" spans="2:15" ht="15.75">
      <c r="B50" s="1835"/>
      <c r="C50" s="1825"/>
      <c r="D50" s="1831"/>
      <c r="E50" s="1825"/>
      <c r="F50" s="1836"/>
      <c r="G50" s="2146"/>
      <c r="H50" s="1843"/>
      <c r="I50" s="1843"/>
      <c r="J50" s="1843"/>
      <c r="K50" s="1843"/>
      <c r="L50" s="1843"/>
      <c r="M50" s="1838"/>
      <c r="N50" s="1844"/>
      <c r="O50" s="1840"/>
    </row>
    <row r="51" spans="2:15" ht="15.75">
      <c r="B51" s="1835"/>
      <c r="C51" s="1825"/>
      <c r="D51" s="1831" t="s">
        <v>376</v>
      </c>
      <c r="E51" s="1825"/>
      <c r="F51" s="1836"/>
      <c r="G51" s="2146"/>
      <c r="H51" s="1843"/>
      <c r="I51" s="1843"/>
      <c r="J51" s="1843"/>
      <c r="K51" s="1843"/>
      <c r="L51" s="1843"/>
      <c r="M51" s="1838"/>
      <c r="N51" s="1844"/>
      <c r="O51" s="1840"/>
    </row>
    <row r="52" spans="2:15" ht="15.75">
      <c r="B52" s="1835"/>
      <c r="C52" s="1825"/>
      <c r="D52" s="1831"/>
      <c r="E52" s="1825" t="s">
        <v>532</v>
      </c>
      <c r="F52" s="1836" t="s">
        <v>533</v>
      </c>
      <c r="G52" s="2145"/>
      <c r="H52" s="1841"/>
      <c r="I52" s="1841"/>
      <c r="J52" s="1841"/>
      <c r="K52" s="1841"/>
      <c r="L52" s="1841"/>
      <c r="M52" s="1838">
        <f t="shared" ref="M52:M65" si="1">N52-(G52+H52+I52+J52+K52+L52)</f>
        <v>0</v>
      </c>
      <c r="N52" s="1839">
        <f>'5.4 Asset age profile'!CW52</f>
        <v>0</v>
      </c>
      <c r="O52" s="1840"/>
    </row>
    <row r="53" spans="2:15" ht="15.75">
      <c r="B53" s="1835"/>
      <c r="C53" s="1825"/>
      <c r="D53" s="1831"/>
      <c r="E53" s="1825" t="s">
        <v>534</v>
      </c>
      <c r="F53" s="1836" t="s">
        <v>533</v>
      </c>
      <c r="G53" s="2145"/>
      <c r="H53" s="1841"/>
      <c r="I53" s="1841"/>
      <c r="J53" s="1841"/>
      <c r="K53" s="1841"/>
      <c r="L53" s="1841"/>
      <c r="M53" s="1838">
        <f t="shared" si="1"/>
        <v>0</v>
      </c>
      <c r="N53" s="1839">
        <f>'5.4 Asset age profile'!CW53</f>
        <v>0</v>
      </c>
      <c r="O53" s="1840"/>
    </row>
    <row r="54" spans="2:15" ht="15.75">
      <c r="B54" s="1835"/>
      <c r="C54" s="1825"/>
      <c r="D54" s="1831"/>
      <c r="E54" s="1825" t="s">
        <v>535</v>
      </c>
      <c r="F54" s="1836" t="s">
        <v>974</v>
      </c>
      <c r="G54" s="2145"/>
      <c r="H54" s="1841"/>
      <c r="I54" s="1841"/>
      <c r="J54" s="1841"/>
      <c r="K54" s="1841"/>
      <c r="L54" s="1841"/>
      <c r="M54" s="1838">
        <f t="shared" si="1"/>
        <v>0</v>
      </c>
      <c r="N54" s="1839">
        <f>'5.4 Asset age profile'!CW54</f>
        <v>0</v>
      </c>
      <c r="O54" s="1840"/>
    </row>
    <row r="55" spans="2:15" ht="15.75">
      <c r="B55" s="1835"/>
      <c r="C55" s="1825"/>
      <c r="D55" s="1831"/>
      <c r="E55" s="1825" t="s">
        <v>975</v>
      </c>
      <c r="F55" s="1836" t="s">
        <v>974</v>
      </c>
      <c r="G55" s="2145"/>
      <c r="H55" s="1841"/>
      <c r="I55" s="1841"/>
      <c r="J55" s="1841"/>
      <c r="K55" s="1841"/>
      <c r="L55" s="1841"/>
      <c r="M55" s="1838">
        <f t="shared" si="1"/>
        <v>0</v>
      </c>
      <c r="N55" s="1839">
        <f>'5.4 Asset age profile'!CW55</f>
        <v>0</v>
      </c>
      <c r="O55" s="1840"/>
    </row>
    <row r="56" spans="2:15" ht="15.75">
      <c r="B56" s="1835"/>
      <c r="C56" s="1825"/>
      <c r="D56" s="1831"/>
      <c r="E56" s="1825" t="s">
        <v>976</v>
      </c>
      <c r="F56" s="1836" t="s">
        <v>408</v>
      </c>
      <c r="G56" s="2145"/>
      <c r="H56" s="1841"/>
      <c r="I56" s="1841"/>
      <c r="J56" s="1841"/>
      <c r="K56" s="1841"/>
      <c r="L56" s="1841"/>
      <c r="M56" s="1838">
        <f t="shared" si="1"/>
        <v>0</v>
      </c>
      <c r="N56" s="1839">
        <f>'5.4 Asset age profile'!CW56</f>
        <v>0</v>
      </c>
      <c r="O56" s="1840"/>
    </row>
    <row r="57" spans="2:15" ht="15.75">
      <c r="B57" s="1835"/>
      <c r="C57" s="1825"/>
      <c r="D57" s="1831"/>
      <c r="E57" s="1825" t="s">
        <v>409</v>
      </c>
      <c r="F57" s="1846" t="s">
        <v>410</v>
      </c>
      <c r="G57" s="2145"/>
      <c r="H57" s="1841"/>
      <c r="I57" s="1841"/>
      <c r="J57" s="1841"/>
      <c r="K57" s="1841"/>
      <c r="L57" s="1841"/>
      <c r="M57" s="1838">
        <f t="shared" si="1"/>
        <v>0</v>
      </c>
      <c r="N57" s="1839">
        <f>'5.4 Asset age profile'!CW57</f>
        <v>0</v>
      </c>
      <c r="O57" s="1840"/>
    </row>
    <row r="58" spans="2:15" ht="15.75">
      <c r="B58" s="1835"/>
      <c r="C58" s="1825"/>
      <c r="D58" s="1831"/>
      <c r="E58" s="1825" t="s">
        <v>411</v>
      </c>
      <c r="F58" s="1846" t="s">
        <v>410</v>
      </c>
      <c r="G58" s="2145"/>
      <c r="H58" s="1841"/>
      <c r="I58" s="1841"/>
      <c r="J58" s="1841"/>
      <c r="K58" s="1841"/>
      <c r="L58" s="1841"/>
      <c r="M58" s="1838">
        <f t="shared" si="1"/>
        <v>0</v>
      </c>
      <c r="N58" s="1839">
        <f>'5.4 Asset age profile'!CW58</f>
        <v>0</v>
      </c>
      <c r="O58" s="1840"/>
    </row>
    <row r="59" spans="2:15" ht="15">
      <c r="B59" s="1835"/>
      <c r="C59" s="1825"/>
      <c r="D59" s="1830"/>
      <c r="E59" s="1825" t="s">
        <v>412</v>
      </c>
      <c r="F59" s="1836" t="s">
        <v>533</v>
      </c>
      <c r="G59" s="2145"/>
      <c r="H59" s="1841"/>
      <c r="I59" s="1841"/>
      <c r="J59" s="1841"/>
      <c r="K59" s="1841"/>
      <c r="L59" s="1841"/>
      <c r="M59" s="1838">
        <f t="shared" si="1"/>
        <v>0</v>
      </c>
      <c r="N59" s="1839">
        <f>'5.4 Asset age profile'!CW59</f>
        <v>0</v>
      </c>
      <c r="O59" s="1840"/>
    </row>
    <row r="60" spans="2:15" ht="15">
      <c r="B60" s="1835"/>
      <c r="C60" s="1825"/>
      <c r="D60" s="1830"/>
      <c r="E60" s="1825" t="s">
        <v>413</v>
      </c>
      <c r="F60" s="1836" t="s">
        <v>533</v>
      </c>
      <c r="G60" s="2145"/>
      <c r="H60" s="1841"/>
      <c r="I60" s="1841"/>
      <c r="J60" s="1841"/>
      <c r="K60" s="1841"/>
      <c r="L60" s="1841"/>
      <c r="M60" s="1838">
        <f t="shared" si="1"/>
        <v>0</v>
      </c>
      <c r="N60" s="1839">
        <f>'5.4 Asset age profile'!CW60</f>
        <v>0</v>
      </c>
      <c r="O60" s="1840"/>
    </row>
    <row r="61" spans="2:15" ht="15.75">
      <c r="B61" s="1835"/>
      <c r="C61" s="1825"/>
      <c r="D61" s="1831"/>
      <c r="E61" s="1825" t="s">
        <v>1196</v>
      </c>
      <c r="F61" s="1836" t="s">
        <v>974</v>
      </c>
      <c r="G61" s="2145"/>
      <c r="H61" s="1841"/>
      <c r="I61" s="1841"/>
      <c r="J61" s="1841"/>
      <c r="K61" s="1841"/>
      <c r="L61" s="1841"/>
      <c r="M61" s="1838">
        <f t="shared" si="1"/>
        <v>0</v>
      </c>
      <c r="N61" s="1839">
        <f>'5.4 Asset age profile'!CW61</f>
        <v>0</v>
      </c>
      <c r="O61" s="1840"/>
    </row>
    <row r="62" spans="2:15" ht="15.75">
      <c r="B62" s="1835"/>
      <c r="C62" s="1825"/>
      <c r="D62" s="1831"/>
      <c r="E62" s="1825" t="s">
        <v>285</v>
      </c>
      <c r="F62" s="1836" t="s">
        <v>974</v>
      </c>
      <c r="G62" s="2145"/>
      <c r="H62" s="1841"/>
      <c r="I62" s="1841"/>
      <c r="J62" s="1841"/>
      <c r="K62" s="1841"/>
      <c r="L62" s="1841"/>
      <c r="M62" s="1838">
        <f t="shared" si="1"/>
        <v>0</v>
      </c>
      <c r="N62" s="1839">
        <f>'5.4 Asset age profile'!CW62</f>
        <v>0</v>
      </c>
      <c r="O62" s="1840"/>
    </row>
    <row r="63" spans="2:15" ht="15.75">
      <c r="B63" s="1835"/>
      <c r="C63" s="1825"/>
      <c r="D63" s="1831"/>
      <c r="E63" s="1825" t="s">
        <v>286</v>
      </c>
      <c r="F63" s="1836" t="s">
        <v>408</v>
      </c>
      <c r="G63" s="2145"/>
      <c r="H63" s="1841"/>
      <c r="I63" s="1841"/>
      <c r="J63" s="1841"/>
      <c r="K63" s="1841"/>
      <c r="L63" s="1841"/>
      <c r="M63" s="1838">
        <f t="shared" si="1"/>
        <v>0</v>
      </c>
      <c r="N63" s="1839">
        <f>'5.4 Asset age profile'!CW63</f>
        <v>0</v>
      </c>
      <c r="O63" s="1840"/>
    </row>
    <row r="64" spans="2:15" ht="15.75">
      <c r="B64" s="1835"/>
      <c r="C64" s="1825"/>
      <c r="D64" s="1831"/>
      <c r="E64" s="1825" t="s">
        <v>287</v>
      </c>
      <c r="F64" s="1846" t="s">
        <v>410</v>
      </c>
      <c r="G64" s="2145"/>
      <c r="H64" s="1841"/>
      <c r="I64" s="1841"/>
      <c r="J64" s="1841"/>
      <c r="K64" s="1841"/>
      <c r="L64" s="1841"/>
      <c r="M64" s="1838">
        <f t="shared" si="1"/>
        <v>0</v>
      </c>
      <c r="N64" s="1839">
        <f>'5.4 Asset age profile'!CW64</f>
        <v>0</v>
      </c>
      <c r="O64" s="1840"/>
    </row>
    <row r="65" spans="2:15" ht="15.75">
      <c r="B65" s="1835"/>
      <c r="C65" s="1825"/>
      <c r="D65" s="1831"/>
      <c r="E65" s="1825" t="s">
        <v>416</v>
      </c>
      <c r="F65" s="1846" t="s">
        <v>410</v>
      </c>
      <c r="G65" s="2145"/>
      <c r="H65" s="1841"/>
      <c r="I65" s="1841"/>
      <c r="J65" s="1841"/>
      <c r="K65" s="1841"/>
      <c r="L65" s="1841"/>
      <c r="M65" s="1838">
        <f t="shared" si="1"/>
        <v>0</v>
      </c>
      <c r="N65" s="1839">
        <f>'5.4 Asset age profile'!CW65</f>
        <v>0</v>
      </c>
      <c r="O65" s="1840"/>
    </row>
    <row r="66" spans="2:15" ht="15.75">
      <c r="B66" s="1835"/>
      <c r="C66" s="1825"/>
      <c r="D66" s="1831"/>
      <c r="E66" s="1825"/>
      <c r="F66" s="1846"/>
      <c r="G66" s="2146"/>
      <c r="H66" s="1843"/>
      <c r="I66" s="1843"/>
      <c r="J66" s="1843"/>
      <c r="K66" s="1843"/>
      <c r="L66" s="1843"/>
      <c r="M66" s="1838"/>
      <c r="N66" s="1844"/>
      <c r="O66" s="1840"/>
    </row>
    <row r="67" spans="2:15" ht="15.75">
      <c r="B67" s="1835"/>
      <c r="C67" s="1825"/>
      <c r="D67" s="1831" t="s">
        <v>417</v>
      </c>
      <c r="E67" s="1825"/>
      <c r="F67" s="1846"/>
      <c r="G67" s="2146"/>
      <c r="H67" s="1843"/>
      <c r="I67" s="1843"/>
      <c r="J67" s="1843"/>
      <c r="K67" s="1843"/>
      <c r="L67" s="1843"/>
      <c r="M67" s="1838"/>
      <c r="N67" s="1844"/>
      <c r="O67" s="1840"/>
    </row>
    <row r="68" spans="2:15" ht="15.75">
      <c r="B68" s="1835"/>
      <c r="C68" s="1825"/>
      <c r="D68" s="1831"/>
      <c r="E68" s="1825" t="s">
        <v>969</v>
      </c>
      <c r="F68" s="1836" t="s">
        <v>970</v>
      </c>
      <c r="G68" s="2145"/>
      <c r="H68" s="1841"/>
      <c r="I68" s="1841"/>
      <c r="J68" s="1841"/>
      <c r="K68" s="1841"/>
      <c r="L68" s="1841"/>
      <c r="M68" s="1838">
        <f>N68-(G68+H68+I68+J68+K68+L68)</f>
        <v>0</v>
      </c>
      <c r="N68" s="1839">
        <f>'5.4 Asset age profile'!CW68</f>
        <v>0</v>
      </c>
      <c r="O68" s="1840"/>
    </row>
    <row r="69" spans="2:15" ht="15.75">
      <c r="B69" s="1835"/>
      <c r="C69" s="1825"/>
      <c r="D69" s="1831"/>
      <c r="E69" s="1825" t="s">
        <v>971</v>
      </c>
      <c r="F69" s="1836" t="s">
        <v>970</v>
      </c>
      <c r="G69" s="2145"/>
      <c r="H69" s="1841"/>
      <c r="I69" s="1841"/>
      <c r="J69" s="1841"/>
      <c r="K69" s="1841"/>
      <c r="L69" s="1841"/>
      <c r="M69" s="1838">
        <f>N69-(G69+H69+I69+J69+K69+L69)</f>
        <v>0</v>
      </c>
      <c r="N69" s="1839">
        <f>'5.4 Asset age profile'!CW69</f>
        <v>0</v>
      </c>
      <c r="O69" s="1840"/>
    </row>
    <row r="70" spans="2:15" ht="15.75">
      <c r="B70" s="1835"/>
      <c r="C70" s="1825"/>
      <c r="D70" s="1831"/>
      <c r="E70" s="1825" t="s">
        <v>972</v>
      </c>
      <c r="F70" s="1836" t="s">
        <v>970</v>
      </c>
      <c r="G70" s="2145"/>
      <c r="H70" s="1841"/>
      <c r="I70" s="1841"/>
      <c r="J70" s="1841"/>
      <c r="K70" s="1841"/>
      <c r="L70" s="1841"/>
      <c r="M70" s="1838">
        <f>N70-(G70+H70+I70+J70+K70+L70)</f>
        <v>0</v>
      </c>
      <c r="N70" s="1839">
        <f>'5.4 Asset age profile'!CW70</f>
        <v>0</v>
      </c>
      <c r="O70" s="1840"/>
    </row>
    <row r="71" spans="2:15" ht="15.75">
      <c r="B71" s="1835"/>
      <c r="C71" s="1825"/>
      <c r="D71" s="1831"/>
      <c r="E71" s="1825" t="s">
        <v>973</v>
      </c>
      <c r="F71" s="1836" t="s">
        <v>970</v>
      </c>
      <c r="G71" s="2145"/>
      <c r="H71" s="1841"/>
      <c r="I71" s="1841"/>
      <c r="J71" s="1841"/>
      <c r="K71" s="1841"/>
      <c r="L71" s="1841"/>
      <c r="M71" s="1838">
        <f>N71-(G71+H71+I71+J71+K71+L71)</f>
        <v>0</v>
      </c>
      <c r="N71" s="1839">
        <f>'5.4 Asset age profile'!CW71</f>
        <v>0</v>
      </c>
      <c r="O71" s="1840"/>
    </row>
    <row r="72" spans="2:15" ht="15.75" thickBot="1">
      <c r="B72" s="1816"/>
      <c r="C72" s="1817"/>
      <c r="D72" s="1817"/>
      <c r="E72" s="1818"/>
      <c r="F72" s="1847"/>
      <c r="G72" s="2147"/>
      <c r="H72" s="1847"/>
      <c r="I72" s="1847"/>
      <c r="J72" s="1847"/>
      <c r="K72" s="1847"/>
      <c r="L72" s="1847"/>
      <c r="M72" s="1847"/>
      <c r="N72" s="1847"/>
      <c r="O72" s="1840"/>
    </row>
    <row r="73" spans="2:15" ht="18">
      <c r="B73" s="1848"/>
      <c r="C73" s="1849" t="s">
        <v>755</v>
      </c>
      <c r="D73" s="1849"/>
      <c r="E73"/>
      <c r="F73" s="1846"/>
      <c r="G73" s="2146"/>
      <c r="H73" s="1843"/>
      <c r="I73" s="1843"/>
      <c r="J73" s="1843"/>
      <c r="K73" s="1843"/>
      <c r="L73" s="1843"/>
      <c r="M73" s="1838"/>
      <c r="N73" s="1844"/>
      <c r="O73" s="1840"/>
    </row>
    <row r="74" spans="2:15" ht="15.75">
      <c r="B74" s="1835"/>
      <c r="C74" s="1830"/>
      <c r="D74" s="1831" t="s">
        <v>1101</v>
      </c>
      <c r="E74" s="1825"/>
      <c r="F74" s="1836"/>
      <c r="G74" s="2146"/>
      <c r="H74" s="1843"/>
      <c r="I74" s="1843"/>
      <c r="J74" s="1843"/>
      <c r="K74" s="1843"/>
      <c r="L74" s="1843"/>
      <c r="M74" s="1838"/>
      <c r="N74" s="1844"/>
      <c r="O74" s="1840"/>
    </row>
    <row r="75" spans="2:15" ht="15">
      <c r="B75" s="1835"/>
      <c r="C75" s="1830"/>
      <c r="D75" s="1825"/>
      <c r="E75" s="1825" t="s">
        <v>63</v>
      </c>
      <c r="F75" s="1836" t="s">
        <v>1103</v>
      </c>
      <c r="G75" s="2145"/>
      <c r="H75" s="1841"/>
      <c r="I75" s="1841"/>
      <c r="J75" s="1841"/>
      <c r="K75" s="1841"/>
      <c r="L75" s="1841"/>
      <c r="M75" s="1838">
        <f>N75-(G75+H75+I75+J75+K75+L75)</f>
        <v>0</v>
      </c>
      <c r="N75" s="1839">
        <f>'5.4 Asset age profile'!CW75</f>
        <v>0</v>
      </c>
      <c r="O75" s="1840"/>
    </row>
    <row r="76" spans="2:15" ht="15.75">
      <c r="B76" s="1835"/>
      <c r="C76" s="1830"/>
      <c r="D76" s="1831"/>
      <c r="E76" s="1825" t="s">
        <v>64</v>
      </c>
      <c r="F76" s="1836" t="s">
        <v>1103</v>
      </c>
      <c r="G76" s="2145"/>
      <c r="H76" s="1841"/>
      <c r="I76" s="1841"/>
      <c r="J76" s="1841"/>
      <c r="K76" s="1841"/>
      <c r="L76" s="1841"/>
      <c r="M76" s="1838">
        <f>N76-(G76+H76+I76+J76+K76+L76)</f>
        <v>0</v>
      </c>
      <c r="N76" s="1839">
        <f>'5.4 Asset age profile'!CW76</f>
        <v>0</v>
      </c>
      <c r="O76" s="1840"/>
    </row>
    <row r="77" spans="2:15" ht="15.75">
      <c r="B77" s="1835"/>
      <c r="C77" s="1830"/>
      <c r="D77" s="1831"/>
      <c r="E77" s="1825" t="s">
        <v>965</v>
      </c>
      <c r="F77" s="1836" t="s">
        <v>1103</v>
      </c>
      <c r="G77" s="2145"/>
      <c r="H77" s="1841"/>
      <c r="I77" s="1841"/>
      <c r="J77" s="1841"/>
      <c r="K77" s="1841"/>
      <c r="L77" s="1841"/>
      <c r="M77" s="1838">
        <f>N77-(G77+H77+I77+J77+K77+L77)</f>
        <v>0</v>
      </c>
      <c r="N77" s="1839">
        <f>'5.4 Asset age profile'!CW77</f>
        <v>0</v>
      </c>
      <c r="O77" s="1840"/>
    </row>
    <row r="78" spans="2:15" ht="15.75">
      <c r="B78" s="1835"/>
      <c r="C78" s="1830"/>
      <c r="D78" s="1831"/>
      <c r="E78" s="1825" t="s">
        <v>966</v>
      </c>
      <c r="F78" s="1836" t="s">
        <v>1103</v>
      </c>
      <c r="G78" s="2145"/>
      <c r="H78" s="1841"/>
      <c r="I78" s="1841"/>
      <c r="J78" s="1841"/>
      <c r="K78" s="1841"/>
      <c r="L78" s="1841"/>
      <c r="M78" s="1838">
        <f>N78-(G78+H78+I78+J78+K78+L78)</f>
        <v>0</v>
      </c>
      <c r="N78" s="1839">
        <f>'5.4 Asset age profile'!CW78</f>
        <v>0</v>
      </c>
      <c r="O78" s="1840"/>
    </row>
    <row r="79" spans="2:15" ht="15.75">
      <c r="B79" s="1835"/>
      <c r="C79" s="1830"/>
      <c r="D79" s="1831"/>
      <c r="E79" s="1825"/>
      <c r="F79" s="1836"/>
      <c r="G79" s="2146"/>
      <c r="H79" s="1843"/>
      <c r="I79" s="1843"/>
      <c r="J79" s="1843"/>
      <c r="K79" s="1843"/>
      <c r="L79" s="1843"/>
      <c r="M79" s="1838"/>
      <c r="N79" s="1844"/>
      <c r="O79" s="1840"/>
    </row>
    <row r="80" spans="2:15" ht="15.75">
      <c r="B80" s="1835"/>
      <c r="C80" s="1830"/>
      <c r="D80" s="1831" t="s">
        <v>1106</v>
      </c>
      <c r="E80" s="1825"/>
      <c r="F80" s="1836"/>
      <c r="G80" s="2146"/>
      <c r="H80" s="1843"/>
      <c r="I80" s="1843"/>
      <c r="J80" s="1843"/>
      <c r="K80" s="1843"/>
      <c r="L80" s="1843"/>
      <c r="M80" s="1838"/>
      <c r="N80" s="1844"/>
      <c r="O80" s="1840"/>
    </row>
    <row r="81" spans="2:15" ht="15">
      <c r="B81" s="1835"/>
      <c r="C81" s="1830"/>
      <c r="D81" s="1825"/>
      <c r="E81" s="1825" t="s">
        <v>967</v>
      </c>
      <c r="F81" s="1836" t="s">
        <v>1107</v>
      </c>
      <c r="G81" s="2145"/>
      <c r="H81" s="1841"/>
      <c r="I81" s="1841"/>
      <c r="J81" s="1841"/>
      <c r="K81" s="1841"/>
      <c r="L81" s="1841"/>
      <c r="M81" s="1838">
        <f>N81-(G81+H81+I81+J81+K81+L81)</f>
        <v>0</v>
      </c>
      <c r="N81" s="1839">
        <f>'5.4 Asset age profile'!CW81</f>
        <v>0</v>
      </c>
      <c r="O81" s="1840"/>
    </row>
    <row r="82" spans="2:15" ht="15">
      <c r="B82" s="1835"/>
      <c r="C82" s="1830"/>
      <c r="D82" s="1825"/>
      <c r="E82" s="1825" t="s">
        <v>968</v>
      </c>
      <c r="F82" s="1836" t="s">
        <v>1005</v>
      </c>
      <c r="G82" s="2145"/>
      <c r="H82" s="1841"/>
      <c r="I82" s="1841"/>
      <c r="J82" s="1841"/>
      <c r="K82" s="1841"/>
      <c r="L82" s="1841"/>
      <c r="M82" s="1838">
        <f>N82-(G82+H82+I82+J82+K82+L82)</f>
        <v>0</v>
      </c>
      <c r="N82" s="1839">
        <f>'5.4 Asset age profile'!CW82</f>
        <v>0</v>
      </c>
      <c r="O82" s="1840"/>
    </row>
    <row r="83" spans="2:15" ht="15.75">
      <c r="B83" s="1835"/>
      <c r="C83" s="1830"/>
      <c r="D83" s="1831"/>
      <c r="E83" s="1825" t="s">
        <v>1006</v>
      </c>
      <c r="F83" s="1836" t="s">
        <v>1107</v>
      </c>
      <c r="G83" s="2145"/>
      <c r="H83" s="1841"/>
      <c r="I83" s="1841"/>
      <c r="J83" s="1841"/>
      <c r="K83" s="1841"/>
      <c r="L83" s="1841"/>
      <c r="M83" s="1838">
        <f>N83-(G83+H83+I83+J83+K83+L83)</f>
        <v>0</v>
      </c>
      <c r="N83" s="1839">
        <f>'5.4 Asset age profile'!CW83</f>
        <v>0</v>
      </c>
      <c r="O83" s="1840"/>
    </row>
    <row r="84" spans="2:15" ht="18" customHeight="1">
      <c r="B84" s="1835"/>
      <c r="C84" s="1830"/>
      <c r="D84" s="1831"/>
      <c r="E84" s="1825" t="s">
        <v>1007</v>
      </c>
      <c r="F84" s="1836" t="s">
        <v>1005</v>
      </c>
      <c r="G84" s="2145"/>
      <c r="H84" s="1841"/>
      <c r="I84" s="1841"/>
      <c r="J84" s="1841"/>
      <c r="K84" s="1841"/>
      <c r="L84" s="1841"/>
      <c r="M84" s="1838">
        <f>N84-(G84+H84+I84+J84+K84+L84)</f>
        <v>0</v>
      </c>
      <c r="N84" s="1839">
        <f>'5.4 Asset age profile'!CW84</f>
        <v>0</v>
      </c>
      <c r="O84" s="1840"/>
    </row>
    <row r="85" spans="2:15" ht="15">
      <c r="B85" s="1835"/>
      <c r="C85" s="1830"/>
      <c r="D85" s="1825"/>
      <c r="E85" s="1825"/>
      <c r="F85" s="1836"/>
      <c r="G85" s="2146"/>
      <c r="H85" s="1843"/>
      <c r="I85" s="1843"/>
      <c r="J85" s="1843"/>
      <c r="K85" s="1843"/>
      <c r="L85" s="1843"/>
      <c r="M85" s="1838"/>
      <c r="N85" s="1844"/>
      <c r="O85" s="1840"/>
    </row>
    <row r="86" spans="2:15" ht="15.75">
      <c r="B86" s="1823"/>
      <c r="C86" s="1825"/>
      <c r="D86" s="1831" t="s">
        <v>527</v>
      </c>
      <c r="E86" s="1825"/>
      <c r="F86" s="1836"/>
      <c r="G86" s="2146"/>
      <c r="H86" s="1843"/>
      <c r="I86" s="1843"/>
      <c r="J86" s="1843"/>
      <c r="K86" s="1843"/>
      <c r="L86" s="1843"/>
      <c r="M86" s="1838"/>
      <c r="N86" s="1844"/>
      <c r="O86" s="1840"/>
    </row>
    <row r="87" spans="2:15" ht="15.75">
      <c r="B87" s="1823"/>
      <c r="C87" s="1825"/>
      <c r="D87" s="1831"/>
      <c r="E87" s="1825" t="s">
        <v>1008</v>
      </c>
      <c r="F87" s="1836" t="s">
        <v>1103</v>
      </c>
      <c r="G87" s="2145"/>
      <c r="H87" s="1841"/>
      <c r="I87" s="1841"/>
      <c r="J87" s="1841"/>
      <c r="K87" s="1841"/>
      <c r="L87" s="1841"/>
      <c r="M87" s="1838">
        <f t="shared" ref="M87:M92" si="2">N87-(G87+H87+I87+J87+K87+L87)</f>
        <v>0</v>
      </c>
      <c r="N87" s="1839">
        <f>'5.4 Asset age profile'!CW87</f>
        <v>0</v>
      </c>
      <c r="O87"/>
    </row>
    <row r="88" spans="2:15" ht="15.75">
      <c r="B88" s="1823"/>
      <c r="C88" s="1825"/>
      <c r="D88" s="1831"/>
      <c r="E88" s="1825" t="s">
        <v>1009</v>
      </c>
      <c r="F88" s="1836" t="s">
        <v>1103</v>
      </c>
      <c r="G88" s="2145"/>
      <c r="H88" s="1841"/>
      <c r="I88" s="1841"/>
      <c r="J88" s="1841"/>
      <c r="K88" s="1841"/>
      <c r="L88" s="1841"/>
      <c r="M88" s="1838">
        <f t="shared" si="2"/>
        <v>0</v>
      </c>
      <c r="N88" s="1839">
        <f>'5.4 Asset age profile'!CW88</f>
        <v>0</v>
      </c>
      <c r="O88" s="1840"/>
    </row>
    <row r="89" spans="2:15" ht="15.75">
      <c r="B89" s="1823"/>
      <c r="C89" s="1825"/>
      <c r="D89" s="1831"/>
      <c r="E89" s="1825" t="s">
        <v>1010</v>
      </c>
      <c r="F89" s="1836" t="s">
        <v>1103</v>
      </c>
      <c r="G89" s="2145"/>
      <c r="H89" s="1841"/>
      <c r="I89" s="1841"/>
      <c r="J89" s="1841"/>
      <c r="K89" s="1841"/>
      <c r="L89" s="1841"/>
      <c r="M89" s="1838">
        <f t="shared" si="2"/>
        <v>0</v>
      </c>
      <c r="N89" s="1839">
        <f>'5.4 Asset age profile'!CW89</f>
        <v>0</v>
      </c>
      <c r="O89" s="1840"/>
    </row>
    <row r="90" spans="2:15" ht="15.75">
      <c r="B90" s="1823"/>
      <c r="C90" s="1825"/>
      <c r="D90" s="1831"/>
      <c r="E90" s="1825" t="s">
        <v>1011</v>
      </c>
      <c r="F90" s="1836" t="s">
        <v>1103</v>
      </c>
      <c r="G90" s="2145"/>
      <c r="H90" s="1841"/>
      <c r="I90" s="1841"/>
      <c r="J90" s="1841"/>
      <c r="K90" s="1841"/>
      <c r="L90" s="1841"/>
      <c r="M90" s="1838">
        <f t="shared" si="2"/>
        <v>0</v>
      </c>
      <c r="N90" s="1839">
        <f>'5.4 Asset age profile'!CW90</f>
        <v>0</v>
      </c>
      <c r="O90" s="1840"/>
    </row>
    <row r="91" spans="2:15" ht="15.75">
      <c r="B91" s="1823"/>
      <c r="C91" s="1825"/>
      <c r="D91" s="1831"/>
      <c r="E91" s="1825" t="s">
        <v>1012</v>
      </c>
      <c r="F91" s="1836" t="s">
        <v>1103</v>
      </c>
      <c r="G91" s="2145"/>
      <c r="H91" s="1841"/>
      <c r="I91" s="1841"/>
      <c r="J91" s="1841"/>
      <c r="K91" s="1841"/>
      <c r="L91" s="1841"/>
      <c r="M91" s="1838">
        <f t="shared" si="2"/>
        <v>0</v>
      </c>
      <c r="N91" s="1839">
        <f>'5.4 Asset age profile'!CW91</f>
        <v>0</v>
      </c>
      <c r="O91" s="1842"/>
    </row>
    <row r="92" spans="2:15" ht="15.75">
      <c r="B92" s="1823"/>
      <c r="C92" s="1825"/>
      <c r="D92" s="1831"/>
      <c r="E92" s="1825" t="s">
        <v>111</v>
      </c>
      <c r="F92" s="1836" t="s">
        <v>1103</v>
      </c>
      <c r="G92" s="2145"/>
      <c r="H92" s="1841"/>
      <c r="I92" s="1841"/>
      <c r="J92" s="1841"/>
      <c r="K92" s="1841"/>
      <c r="L92" s="1841"/>
      <c r="M92" s="1838">
        <f t="shared" si="2"/>
        <v>0</v>
      </c>
      <c r="N92" s="1839">
        <f>'5.4 Asset age profile'!CW92</f>
        <v>0</v>
      </c>
      <c r="O92" s="1842"/>
    </row>
    <row r="93" spans="2:15" ht="15">
      <c r="B93" s="1823"/>
      <c r="C93" s="1825"/>
      <c r="D93" s="1825"/>
      <c r="E93" s="1825"/>
      <c r="F93" s="1836"/>
      <c r="G93" s="2146"/>
      <c r="H93" s="1843"/>
      <c r="I93" s="1843"/>
      <c r="J93" s="1843"/>
      <c r="K93" s="1843"/>
      <c r="L93" s="1843"/>
      <c r="M93" s="1838"/>
      <c r="N93" s="1844"/>
      <c r="O93" s="1840"/>
    </row>
    <row r="94" spans="2:15" ht="15.75">
      <c r="B94" s="1823"/>
      <c r="C94" s="1825"/>
      <c r="D94" s="1831" t="s">
        <v>530</v>
      </c>
      <c r="E94" s="1825"/>
      <c r="F94" s="1836"/>
      <c r="G94" s="2146"/>
      <c r="H94" s="1843"/>
      <c r="I94" s="1843"/>
      <c r="J94" s="1843"/>
      <c r="K94" s="1843"/>
      <c r="L94" s="1843"/>
      <c r="M94" s="1838"/>
      <c r="N94" s="1844"/>
      <c r="O94" s="1840"/>
    </row>
    <row r="95" spans="2:15" ht="15">
      <c r="B95" s="1823"/>
      <c r="C95" s="1825"/>
      <c r="D95" s="1825"/>
      <c r="E95" s="1825" t="s">
        <v>112</v>
      </c>
      <c r="F95" s="1836" t="s">
        <v>1103</v>
      </c>
      <c r="G95" s="2145"/>
      <c r="H95" s="1841"/>
      <c r="I95" s="1841"/>
      <c r="J95" s="1841"/>
      <c r="K95" s="1841"/>
      <c r="L95" s="1841"/>
      <c r="M95" s="1838">
        <f>N95-(G95+H95+I95+J95+K95+L95)</f>
        <v>0</v>
      </c>
      <c r="N95" s="1839">
        <f>'5.4 Asset age profile'!CW95</f>
        <v>0</v>
      </c>
      <c r="O95" s="1840"/>
    </row>
    <row r="96" spans="2:15" ht="15.75">
      <c r="B96" s="1823"/>
      <c r="C96" s="1825"/>
      <c r="D96" s="1831"/>
      <c r="E96" s="1825"/>
      <c r="F96" s="1836"/>
      <c r="G96" s="2146"/>
      <c r="H96" s="1843"/>
      <c r="I96" s="1843"/>
      <c r="J96" s="1843"/>
      <c r="K96" s="1843"/>
      <c r="L96" s="1843"/>
      <c r="M96" s="1838"/>
      <c r="N96" s="1844"/>
      <c r="O96" s="1840"/>
    </row>
    <row r="97" spans="2:15" ht="15.75">
      <c r="B97" s="1823"/>
      <c r="C97" s="1825"/>
      <c r="D97" s="1831" t="s">
        <v>376</v>
      </c>
      <c r="E97" s="1825"/>
      <c r="F97" s="1836"/>
      <c r="G97" s="2146"/>
      <c r="H97" s="1843"/>
      <c r="I97" s="1843"/>
      <c r="J97" s="1843"/>
      <c r="K97" s="1843"/>
      <c r="L97" s="1843"/>
      <c r="M97" s="1838"/>
      <c r="N97" s="1844"/>
      <c r="O97" s="1840"/>
    </row>
    <row r="98" spans="2:15" ht="15.75">
      <c r="B98" s="1823"/>
      <c r="C98" s="1825"/>
      <c r="D98" s="1831"/>
      <c r="E98" t="s">
        <v>113</v>
      </c>
      <c r="F98" s="1836" t="s">
        <v>533</v>
      </c>
      <c r="G98" s="2145"/>
      <c r="H98" s="1841"/>
      <c r="I98" s="1841"/>
      <c r="J98" s="1841"/>
      <c r="K98" s="1841"/>
      <c r="L98" s="1841"/>
      <c r="M98" s="1838">
        <f t="shared" ref="M98:M105" si="3">N98-(G98+H98+I98+J98+K98+L98)</f>
        <v>0</v>
      </c>
      <c r="N98" s="1839">
        <f>'5.4 Asset age profile'!CW98</f>
        <v>0</v>
      </c>
      <c r="O98" s="1840"/>
    </row>
    <row r="99" spans="2:15" ht="15.75">
      <c r="B99" s="1823"/>
      <c r="C99" s="1825"/>
      <c r="D99" s="1831"/>
      <c r="E99" t="s">
        <v>114</v>
      </c>
      <c r="F99" s="1836" t="s">
        <v>533</v>
      </c>
      <c r="G99" s="2145"/>
      <c r="H99" s="1841"/>
      <c r="I99" s="1841"/>
      <c r="J99" s="1841"/>
      <c r="K99" s="1841"/>
      <c r="L99" s="1841"/>
      <c r="M99" s="1838">
        <f t="shared" si="3"/>
        <v>0</v>
      </c>
      <c r="N99" s="1839">
        <f>'5.4 Asset age profile'!CW99</f>
        <v>0</v>
      </c>
      <c r="O99" s="1840"/>
    </row>
    <row r="100" spans="2:15" ht="15.75">
      <c r="B100" s="1823"/>
      <c r="C100" s="1825"/>
      <c r="D100" s="1831"/>
      <c r="E100" t="s">
        <v>115</v>
      </c>
      <c r="F100" s="1836" t="s">
        <v>974</v>
      </c>
      <c r="G100" s="2145"/>
      <c r="H100" s="1841"/>
      <c r="I100" s="1841"/>
      <c r="J100" s="1841"/>
      <c r="K100" s="1841"/>
      <c r="L100" s="1841"/>
      <c r="M100" s="1838">
        <f t="shared" si="3"/>
        <v>0</v>
      </c>
      <c r="N100" s="1839">
        <f>'5.4 Asset age profile'!CW100</f>
        <v>0</v>
      </c>
      <c r="O100" s="1840"/>
    </row>
    <row r="101" spans="2:15" ht="15.75">
      <c r="B101" s="1823"/>
      <c r="C101" s="1825"/>
      <c r="D101" s="1831"/>
      <c r="E101" t="s">
        <v>116</v>
      </c>
      <c r="F101" s="1836" t="s">
        <v>974</v>
      </c>
      <c r="G101" s="2145"/>
      <c r="H101" s="1841"/>
      <c r="I101" s="1841"/>
      <c r="J101" s="1841"/>
      <c r="K101" s="1841"/>
      <c r="L101" s="1841"/>
      <c r="M101" s="1838">
        <f t="shared" si="3"/>
        <v>0</v>
      </c>
      <c r="N101" s="1839">
        <f>'5.4 Asset age profile'!CW101</f>
        <v>0</v>
      </c>
      <c r="O101" s="1840"/>
    </row>
    <row r="102" spans="2:15" ht="15.75">
      <c r="B102" s="1823"/>
      <c r="C102" s="1825"/>
      <c r="D102" s="1831"/>
      <c r="E102" t="s">
        <v>117</v>
      </c>
      <c r="F102" s="1836" t="s">
        <v>118</v>
      </c>
      <c r="G102" s="2145"/>
      <c r="H102" s="1841"/>
      <c r="I102" s="1841"/>
      <c r="J102" s="1841"/>
      <c r="K102" s="1841"/>
      <c r="L102" s="1841"/>
      <c r="M102" s="1838">
        <f t="shared" si="3"/>
        <v>0</v>
      </c>
      <c r="N102" s="1839">
        <f>'5.4 Asset age profile'!CW102</f>
        <v>0</v>
      </c>
      <c r="O102" s="1840"/>
    </row>
    <row r="103" spans="2:15" ht="15.75">
      <c r="B103" s="1823"/>
      <c r="C103" s="1825"/>
      <c r="D103" s="1831"/>
      <c r="E103" t="s">
        <v>119</v>
      </c>
      <c r="F103" s="1846" t="s">
        <v>410</v>
      </c>
      <c r="G103" s="2145"/>
      <c r="H103" s="1841"/>
      <c r="I103" s="1841"/>
      <c r="J103" s="1841"/>
      <c r="K103" s="1841"/>
      <c r="L103" s="1841"/>
      <c r="M103" s="1838">
        <f t="shared" si="3"/>
        <v>0</v>
      </c>
      <c r="N103" s="1839">
        <f>'5.4 Asset age profile'!CW103</f>
        <v>0</v>
      </c>
      <c r="O103" s="1840"/>
    </row>
    <row r="104" spans="2:15" ht="15.75">
      <c r="B104" s="1823"/>
      <c r="C104" s="1825"/>
      <c r="D104" s="1831"/>
      <c r="E104" t="s">
        <v>120</v>
      </c>
      <c r="F104" s="1836" t="s">
        <v>533</v>
      </c>
      <c r="G104" s="2145"/>
      <c r="H104" s="1841"/>
      <c r="I104" s="1841"/>
      <c r="J104" s="1841"/>
      <c r="K104" s="1841"/>
      <c r="L104" s="1841"/>
      <c r="M104" s="1838">
        <f t="shared" si="3"/>
        <v>0</v>
      </c>
      <c r="N104" s="1839">
        <f>'5.4 Asset age profile'!CW104</f>
        <v>0</v>
      </c>
      <c r="O104" s="1840"/>
    </row>
    <row r="105" spans="2:15" ht="15.75">
      <c r="B105" s="1823"/>
      <c r="C105" s="1825"/>
      <c r="D105" s="1831"/>
      <c r="E105" t="s">
        <v>121</v>
      </c>
      <c r="F105" s="1846" t="s">
        <v>410</v>
      </c>
      <c r="G105" s="2145"/>
      <c r="H105" s="1841"/>
      <c r="I105" s="1841"/>
      <c r="J105" s="1841"/>
      <c r="K105" s="1841"/>
      <c r="L105" s="1841"/>
      <c r="M105" s="1838">
        <f t="shared" si="3"/>
        <v>0</v>
      </c>
      <c r="N105" s="1839">
        <f>'5.4 Asset age profile'!CW105</f>
        <v>0</v>
      </c>
      <c r="O105" s="1840"/>
    </row>
    <row r="106" spans="2:15" ht="15.75">
      <c r="B106" s="1823"/>
      <c r="C106" s="1825"/>
      <c r="D106" s="1831"/>
      <c r="E106" s="1825"/>
      <c r="F106" s="1836"/>
      <c r="G106" s="2146"/>
      <c r="H106" s="1843"/>
      <c r="I106" s="1843"/>
      <c r="J106" s="1843"/>
      <c r="K106" s="1843"/>
      <c r="L106" s="1843"/>
      <c r="M106" s="1838"/>
      <c r="N106" s="1844"/>
      <c r="O106" s="1840"/>
    </row>
    <row r="107" spans="2:15" ht="15.75">
      <c r="B107" s="1823"/>
      <c r="C107" s="1825"/>
      <c r="D107" s="1831" t="s">
        <v>417</v>
      </c>
      <c r="E107" s="1825"/>
      <c r="F107" s="1836"/>
      <c r="G107" s="2146"/>
      <c r="H107" s="1843"/>
      <c r="I107" s="1843"/>
      <c r="J107" s="1843"/>
      <c r="K107" s="1843"/>
      <c r="L107" s="1843"/>
      <c r="M107" s="1838"/>
      <c r="N107" s="1844"/>
      <c r="O107" s="1840"/>
    </row>
    <row r="108" spans="2:15" ht="15">
      <c r="B108" s="1823"/>
      <c r="C108" s="1825"/>
      <c r="D108" s="1825"/>
      <c r="E108" t="s">
        <v>122</v>
      </c>
      <c r="F108" s="1836" t="s">
        <v>970</v>
      </c>
      <c r="G108" s="2145"/>
      <c r="H108" s="1841"/>
      <c r="I108" s="1841"/>
      <c r="J108" s="1841"/>
      <c r="K108" s="1841"/>
      <c r="L108" s="1841"/>
      <c r="M108" s="1838">
        <f>N108-(G108+H108+I108+J108+K108+L108)</f>
        <v>0</v>
      </c>
      <c r="N108" s="1839">
        <f>'5.4 Asset age profile'!CW108</f>
        <v>0</v>
      </c>
      <c r="O108"/>
    </row>
    <row r="109" spans="2:15" ht="15">
      <c r="B109" s="1823"/>
      <c r="C109" s="1825"/>
      <c r="D109" s="1825"/>
      <c r="E109" t="s">
        <v>123</v>
      </c>
      <c r="F109" s="1836" t="s">
        <v>970</v>
      </c>
      <c r="G109" s="2145"/>
      <c r="H109" s="1841"/>
      <c r="I109" s="1841"/>
      <c r="J109" s="1841"/>
      <c r="K109" s="1841"/>
      <c r="L109" s="1841"/>
      <c r="M109" s="1838">
        <f>N109-(G109+H109+I109+J109+K109+L109)</f>
        <v>0</v>
      </c>
      <c r="N109" s="1839">
        <f>'5.4 Asset age profile'!CW109</f>
        <v>0</v>
      </c>
      <c r="O109" s="1840"/>
    </row>
    <row r="110" spans="2:15" ht="15">
      <c r="B110" s="1823"/>
      <c r="C110" s="1825"/>
      <c r="D110" s="1825"/>
      <c r="E110" s="1825" t="s">
        <v>124</v>
      </c>
      <c r="F110" s="1836" t="s">
        <v>970</v>
      </c>
      <c r="G110" s="2145"/>
      <c r="H110" s="1841"/>
      <c r="I110" s="1841"/>
      <c r="J110" s="1841"/>
      <c r="K110" s="1841"/>
      <c r="L110" s="1841"/>
      <c r="M110" s="1838">
        <f>N110-(G110+H110+I110+J110+K110+L110)</f>
        <v>0</v>
      </c>
      <c r="N110" s="1839">
        <f>'5.4 Asset age profile'!CW110</f>
        <v>0</v>
      </c>
      <c r="O110" s="1840"/>
    </row>
    <row r="111" spans="2:15" ht="15">
      <c r="B111" s="1823"/>
      <c r="C111" s="1825"/>
      <c r="D111" s="1825"/>
      <c r="E111" t="s">
        <v>125</v>
      </c>
      <c r="F111" s="1836" t="s">
        <v>970</v>
      </c>
      <c r="G111" s="2145"/>
      <c r="H111" s="1841"/>
      <c r="I111" s="1841"/>
      <c r="J111" s="1841"/>
      <c r="K111" s="1841"/>
      <c r="L111" s="1841"/>
      <c r="M111" s="1838">
        <f>N111-(G111+H111+I111+J111+K111+L111)</f>
        <v>0</v>
      </c>
      <c r="N111" s="1839">
        <f>'5.4 Asset age profile'!CW111</f>
        <v>0</v>
      </c>
      <c r="O111" s="1840"/>
    </row>
    <row r="112" spans="2:15" ht="15.75">
      <c r="B112" s="1823"/>
      <c r="C112" s="1825"/>
      <c r="D112" s="1831"/>
      <c r="E112" s="1825" t="s">
        <v>497</v>
      </c>
      <c r="F112" s="1836" t="s">
        <v>970</v>
      </c>
      <c r="G112" s="2145"/>
      <c r="H112" s="1841"/>
      <c r="I112" s="1841"/>
      <c r="J112" s="1841"/>
      <c r="K112" s="1841"/>
      <c r="L112" s="1841"/>
      <c r="M112" s="1838">
        <f>N112-(G112+H112+I112+J112+K112+L112)</f>
        <v>0</v>
      </c>
      <c r="N112" s="1839">
        <f>'5.4 Asset age profile'!CW112</f>
        <v>0</v>
      </c>
      <c r="O112" s="1840"/>
    </row>
    <row r="113" spans="2:15" ht="15.75" thickBot="1">
      <c r="B113" s="1816"/>
      <c r="C113" s="1817"/>
      <c r="D113" s="1817"/>
      <c r="E113" s="1818"/>
      <c r="F113" s="1847"/>
      <c r="G113" s="2147"/>
      <c r="H113" s="1847"/>
      <c r="I113" s="1847"/>
      <c r="J113" s="1847"/>
      <c r="K113" s="1847"/>
      <c r="L113" s="1847"/>
      <c r="M113" s="1847"/>
      <c r="N113" s="1847"/>
      <c r="O113" s="1840"/>
    </row>
    <row r="114" spans="2:15" ht="18">
      <c r="B114" s="1848"/>
      <c r="C114" s="1849" t="s">
        <v>498</v>
      </c>
      <c r="D114" s="1849"/>
      <c r="E114"/>
      <c r="F114" s="1846"/>
      <c r="G114" s="2146"/>
      <c r="H114" s="1843"/>
      <c r="I114" s="1843"/>
      <c r="J114" s="1843"/>
      <c r="K114" s="1843"/>
      <c r="L114" s="1843"/>
      <c r="M114" s="1838"/>
      <c r="N114" s="1844"/>
      <c r="O114" s="1840"/>
    </row>
    <row r="115" spans="2:15" ht="15.75">
      <c r="B115" s="1823"/>
      <c r="C115" s="1830"/>
      <c r="D115" s="1831" t="s">
        <v>1101</v>
      </c>
      <c r="E115" s="1825"/>
      <c r="F115" s="1836"/>
      <c r="G115" s="2146"/>
      <c r="H115" s="1843"/>
      <c r="I115" s="1843"/>
      <c r="J115" s="1843"/>
      <c r="K115" s="1843"/>
      <c r="L115" s="1843"/>
      <c r="M115" s="1838"/>
      <c r="N115" s="1844"/>
      <c r="O115" s="1840"/>
    </row>
    <row r="116" spans="2:15" ht="15.75">
      <c r="B116" s="1823"/>
      <c r="C116" s="1830"/>
      <c r="D116" s="1831"/>
      <c r="E116" s="1825" t="s">
        <v>499</v>
      </c>
      <c r="F116" s="1836" t="s">
        <v>1103</v>
      </c>
      <c r="G116" s="2145"/>
      <c r="H116" s="1841"/>
      <c r="I116" s="1841"/>
      <c r="J116" s="1841"/>
      <c r="K116" s="1841"/>
      <c r="L116" s="1841"/>
      <c r="M116" s="1838">
        <f>N116-(G116+H116+I116+J116+K116+L116)</f>
        <v>0</v>
      </c>
      <c r="N116" s="1839">
        <f>'5.4 Asset age profile'!CW116</f>
        <v>0</v>
      </c>
      <c r="O116" s="1840"/>
    </row>
    <row r="117" spans="2:15" ht="15.75">
      <c r="B117" s="1823"/>
      <c r="C117" s="1830"/>
      <c r="D117" s="1831"/>
      <c r="E117" s="1825" t="s">
        <v>1201</v>
      </c>
      <c r="F117" s="1836" t="s">
        <v>1103</v>
      </c>
      <c r="G117" s="2145"/>
      <c r="H117" s="1841"/>
      <c r="I117" s="1841"/>
      <c r="J117" s="1841"/>
      <c r="K117" s="1841"/>
      <c r="L117" s="1841"/>
      <c r="M117" s="1838">
        <f>N117-(G117+H117+I117+J117+K117+L117)</f>
        <v>0</v>
      </c>
      <c r="N117" s="1839">
        <f>'5.4 Asset age profile'!CW117</f>
        <v>0</v>
      </c>
      <c r="O117" s="1840"/>
    </row>
    <row r="118" spans="2:15" ht="15.75">
      <c r="B118" s="1823"/>
      <c r="C118" s="1825"/>
      <c r="D118" s="1831"/>
      <c r="E118"/>
      <c r="F118" s="1836"/>
      <c r="G118" s="2146"/>
      <c r="H118" s="1843"/>
      <c r="I118" s="1843"/>
      <c r="J118" s="1843"/>
      <c r="K118" s="1843"/>
      <c r="L118" s="1843"/>
      <c r="M118" s="1838"/>
      <c r="N118" s="1844"/>
      <c r="O118" s="1840"/>
    </row>
    <row r="119" spans="2:15" ht="15.75">
      <c r="B119" s="1823"/>
      <c r="C119" s="1830"/>
      <c r="D119" s="1831" t="s">
        <v>1106</v>
      </c>
      <c r="E119" s="1825"/>
      <c r="F119" s="1846"/>
      <c r="G119" s="2146"/>
      <c r="H119" s="1843"/>
      <c r="I119" s="1843"/>
      <c r="J119" s="1843"/>
      <c r="K119" s="1843"/>
      <c r="L119" s="1843"/>
      <c r="M119" s="1838"/>
      <c r="N119" s="1844"/>
      <c r="O119" s="1840"/>
    </row>
    <row r="120" spans="2:15" ht="15.75">
      <c r="B120" s="1823"/>
      <c r="C120" s="1830"/>
      <c r="D120" s="1831"/>
      <c r="E120" s="1825" t="s">
        <v>351</v>
      </c>
      <c r="F120" s="1836" t="s">
        <v>1107</v>
      </c>
      <c r="G120" s="2145"/>
      <c r="H120" s="1841"/>
      <c r="I120" s="1841"/>
      <c r="J120" s="1841"/>
      <c r="K120" s="1841"/>
      <c r="L120" s="1841"/>
      <c r="M120" s="1838">
        <f>N120-(G120+H120+I120+J120+K120+L120)</f>
        <v>0</v>
      </c>
      <c r="N120" s="1839">
        <f>'5.4 Asset age profile'!CW120</f>
        <v>0</v>
      </c>
      <c r="O120" s="1840"/>
    </row>
    <row r="121" spans="2:15" ht="15.75">
      <c r="B121" s="1823"/>
      <c r="C121" s="1830"/>
      <c r="D121" s="1831"/>
      <c r="E121" s="1825" t="s">
        <v>55</v>
      </c>
      <c r="F121" s="1836" t="s">
        <v>1005</v>
      </c>
      <c r="G121" s="2145"/>
      <c r="H121" s="1841"/>
      <c r="I121" s="1841"/>
      <c r="J121" s="1841"/>
      <c r="K121" s="1841"/>
      <c r="L121" s="1841"/>
      <c r="M121" s="1838">
        <f>N121-(G121+H121+I121+J121+K121+L121)</f>
        <v>0</v>
      </c>
      <c r="N121" s="1839">
        <f>'5.4 Asset age profile'!CW121</f>
        <v>0</v>
      </c>
      <c r="O121" s="1840"/>
    </row>
    <row r="122" spans="2:15" ht="15.75">
      <c r="B122" s="1823"/>
      <c r="C122" s="1825"/>
      <c r="D122" s="1831"/>
      <c r="E122" t="s">
        <v>56</v>
      </c>
      <c r="F122" s="1836" t="s">
        <v>57</v>
      </c>
      <c r="G122" s="2145"/>
      <c r="H122" s="1841"/>
      <c r="I122" s="1841"/>
      <c r="J122" s="1841"/>
      <c r="K122" s="1841"/>
      <c r="L122" s="1841"/>
      <c r="M122" s="1838">
        <f>N122-(G122+H122+I122+J122+K122+L122)</f>
        <v>0</v>
      </c>
      <c r="N122" s="1839">
        <f>'5.4 Asset age profile'!CW122</f>
        <v>0</v>
      </c>
      <c r="O122" s="1840"/>
    </row>
    <row r="123" spans="2:15" ht="15">
      <c r="B123" s="1823"/>
      <c r="C123" s="1830"/>
      <c r="D123" s="1830"/>
      <c r="E123" s="1825"/>
      <c r="F123" s="1836"/>
      <c r="G123" s="2146"/>
      <c r="H123" s="1843"/>
      <c r="I123" s="1843"/>
      <c r="J123" s="1843"/>
      <c r="K123" s="1843"/>
      <c r="L123" s="1843"/>
      <c r="M123" s="1838"/>
      <c r="N123" s="1844"/>
      <c r="O123" s="1840"/>
    </row>
    <row r="124" spans="2:15" ht="15.75">
      <c r="B124" s="1823"/>
      <c r="C124" s="1830"/>
      <c r="D124" s="1831" t="s">
        <v>527</v>
      </c>
      <c r="E124" s="1825"/>
      <c r="F124" s="1846"/>
      <c r="G124" s="2146"/>
      <c r="H124" s="1843"/>
      <c r="I124" s="1843"/>
      <c r="J124" s="1843"/>
      <c r="K124" s="1843"/>
      <c r="L124" s="1843"/>
      <c r="M124" s="1838"/>
      <c r="N124" s="1844"/>
      <c r="O124" s="1840"/>
    </row>
    <row r="125" spans="2:15" ht="15">
      <c r="B125" s="1823"/>
      <c r="C125" s="1825"/>
      <c r="D125" s="1830"/>
      <c r="E125" s="1825" t="s">
        <v>58</v>
      </c>
      <c r="F125" s="1836" t="s">
        <v>1103</v>
      </c>
      <c r="G125" s="2145"/>
      <c r="H125" s="1841"/>
      <c r="I125" s="1841"/>
      <c r="J125" s="1841"/>
      <c r="K125" s="1841"/>
      <c r="L125" s="1841"/>
      <c r="M125" s="1838">
        <f>N125-(G125+H125+I125+J125+K125+L125)</f>
        <v>0</v>
      </c>
      <c r="N125" s="1839">
        <f>'5.4 Asset age profile'!CW125</f>
        <v>0</v>
      </c>
      <c r="O125" s="1840"/>
    </row>
    <row r="126" spans="2:15" ht="15">
      <c r="B126" s="1823"/>
      <c r="C126" s="1825"/>
      <c r="D126" s="1830"/>
      <c r="E126" s="1825" t="s">
        <v>59</v>
      </c>
      <c r="F126" s="1836" t="s">
        <v>1103</v>
      </c>
      <c r="G126" s="2145"/>
      <c r="H126" s="1841"/>
      <c r="I126" s="1841"/>
      <c r="J126" s="1841"/>
      <c r="K126" s="1841"/>
      <c r="L126" s="1841"/>
      <c r="M126" s="1838">
        <f>N126-(G126+H126+I126+J126+K126+L126)</f>
        <v>0</v>
      </c>
      <c r="N126" s="1839">
        <f>'5.4 Asset age profile'!CW126</f>
        <v>0</v>
      </c>
      <c r="O126" s="1840"/>
    </row>
    <row r="127" spans="2:15" ht="15">
      <c r="B127" s="1823"/>
      <c r="C127" s="1825"/>
      <c r="D127" s="1830"/>
      <c r="E127" s="1825" t="s">
        <v>341</v>
      </c>
      <c r="F127" s="1836" t="s">
        <v>1103</v>
      </c>
      <c r="G127" s="2145"/>
      <c r="H127" s="1841"/>
      <c r="I127" s="1841"/>
      <c r="J127" s="1841"/>
      <c r="K127" s="1841"/>
      <c r="L127" s="1841"/>
      <c r="M127" s="1838">
        <f>N127-(G127+H127+I127+J127+K127+L127)</f>
        <v>0</v>
      </c>
      <c r="N127" s="1839">
        <f>'5.4 Asset age profile'!CW127</f>
        <v>0</v>
      </c>
      <c r="O127" s="1840"/>
    </row>
    <row r="128" spans="2:15" ht="15">
      <c r="B128" s="1823"/>
      <c r="C128" s="1825"/>
      <c r="D128" s="1825"/>
      <c r="E128" s="1825"/>
      <c r="F128" s="1832"/>
      <c r="G128" s="2146"/>
      <c r="H128" s="1843"/>
      <c r="I128" s="1843"/>
      <c r="J128" s="1843"/>
      <c r="K128" s="1843"/>
      <c r="L128" s="1843"/>
      <c r="M128" s="1838"/>
      <c r="N128" s="1844"/>
      <c r="O128" s="1840"/>
    </row>
    <row r="129" spans="2:15" ht="15.75">
      <c r="B129" s="1823"/>
      <c r="C129" s="1825"/>
      <c r="D129" s="1831" t="s">
        <v>530</v>
      </c>
      <c r="E129" s="1825"/>
      <c r="F129" s="1832"/>
      <c r="G129" s="2146"/>
      <c r="H129" s="1843"/>
      <c r="I129" s="1843"/>
      <c r="J129" s="1843"/>
      <c r="K129" s="1843"/>
      <c r="L129" s="1843"/>
      <c r="M129" s="1838"/>
      <c r="N129" s="1844"/>
      <c r="O129" s="1840"/>
    </row>
    <row r="130" spans="2:15" ht="15">
      <c r="B130" s="1823"/>
      <c r="C130" s="1825"/>
      <c r="D130" s="1830"/>
      <c r="E130" t="s">
        <v>342</v>
      </c>
      <c r="F130" s="1836" t="s">
        <v>1103</v>
      </c>
      <c r="G130" s="2145"/>
      <c r="H130" s="1841"/>
      <c r="I130" s="1841"/>
      <c r="J130" s="1841"/>
      <c r="K130" s="1841"/>
      <c r="L130" s="1841"/>
      <c r="M130" s="1838">
        <f>N130-(G130+H130+I130+J130+K130+L130)</f>
        <v>0</v>
      </c>
      <c r="N130" s="1839">
        <f>'5.4 Asset age profile'!CW130</f>
        <v>0</v>
      </c>
      <c r="O130" s="1840"/>
    </row>
    <row r="131" spans="2:15" ht="15">
      <c r="B131" s="1823"/>
      <c r="C131" s="1825"/>
      <c r="D131" s="1825"/>
      <c r="E131" s="1825"/>
      <c r="F131" s="1832"/>
      <c r="G131" s="2146"/>
      <c r="H131" s="1843"/>
      <c r="I131" s="1843"/>
      <c r="J131" s="1843"/>
      <c r="K131" s="1843"/>
      <c r="L131" s="1843"/>
      <c r="M131" s="1838"/>
      <c r="N131" s="1844"/>
      <c r="O131" s="1840"/>
    </row>
    <row r="132" spans="2:15" ht="15.75">
      <c r="B132" s="1823"/>
      <c r="C132" s="1825"/>
      <c r="D132" s="1831" t="s">
        <v>376</v>
      </c>
      <c r="E132" s="1825"/>
      <c r="F132" s="1832"/>
      <c r="G132" s="2146"/>
      <c r="H132" s="1843"/>
      <c r="I132" s="1843"/>
      <c r="J132" s="1843"/>
      <c r="K132" s="1843"/>
      <c r="L132" s="1843"/>
      <c r="M132" s="1838"/>
      <c r="N132" s="1844"/>
      <c r="O132" s="1840"/>
    </row>
    <row r="133" spans="2:15" ht="15">
      <c r="B133" s="1823"/>
      <c r="C133" s="1825"/>
      <c r="D133" s="1830"/>
      <c r="E133" s="1830" t="s">
        <v>343</v>
      </c>
      <c r="F133" s="1836" t="s">
        <v>533</v>
      </c>
      <c r="G133" s="2145"/>
      <c r="H133" s="1841"/>
      <c r="I133" s="1841"/>
      <c r="J133" s="1841"/>
      <c r="K133" s="1841"/>
      <c r="L133" s="1841"/>
      <c r="M133" s="1838">
        <f>N133-(G133+H133+I133+J133+K133+L133)</f>
        <v>0</v>
      </c>
      <c r="N133" s="1839">
        <f>'5.4 Asset age profile'!CW133</f>
        <v>0</v>
      </c>
      <c r="O133" s="1840"/>
    </row>
    <row r="134" spans="2:15" ht="15">
      <c r="B134" s="1823"/>
      <c r="C134" s="1825"/>
      <c r="D134" s="1825"/>
      <c r="E134" s="1825" t="s">
        <v>344</v>
      </c>
      <c r="F134" s="1836" t="s">
        <v>410</v>
      </c>
      <c r="G134" s="2145"/>
      <c r="H134" s="1841"/>
      <c r="I134" s="1841"/>
      <c r="J134" s="1841"/>
      <c r="K134" s="1841"/>
      <c r="L134" s="1841"/>
      <c r="M134" s="1838">
        <f>N134-(G134+H134+I134+J134+K134+L134)</f>
        <v>0</v>
      </c>
      <c r="N134" s="1839">
        <f>'5.4 Asset age profile'!CW134</f>
        <v>0</v>
      </c>
      <c r="O134" s="1840"/>
    </row>
    <row r="135" spans="2:15" ht="15">
      <c r="B135" s="1823"/>
      <c r="C135" s="1825"/>
      <c r="D135" s="1825"/>
      <c r="E135" s="1825"/>
      <c r="F135" s="1832"/>
      <c r="G135" s="2146"/>
      <c r="H135" s="1843"/>
      <c r="I135" s="1843"/>
      <c r="J135" s="1843"/>
      <c r="K135" s="1843"/>
      <c r="L135" s="1843"/>
      <c r="M135" s="1838"/>
      <c r="N135" s="1844"/>
      <c r="O135" s="1840"/>
    </row>
    <row r="136" spans="2:15" ht="15.75">
      <c r="B136" s="1823"/>
      <c r="C136" s="1825"/>
      <c r="D136" s="1831" t="s">
        <v>417</v>
      </c>
      <c r="E136" s="1825"/>
      <c r="F136" s="1836"/>
      <c r="G136" s="2146"/>
      <c r="H136" s="1843"/>
      <c r="I136" s="1843"/>
      <c r="J136" s="1843"/>
      <c r="K136" s="1843"/>
      <c r="L136" s="1843"/>
      <c r="M136" s="1838"/>
      <c r="N136" s="1844"/>
      <c r="O136" s="1840"/>
    </row>
    <row r="137" spans="2:15" ht="15">
      <c r="B137" s="1823"/>
      <c r="C137" s="1825"/>
      <c r="D137" s="1825"/>
      <c r="E137" t="s">
        <v>345</v>
      </c>
      <c r="F137" s="1836" t="s">
        <v>970</v>
      </c>
      <c r="G137" s="2145"/>
      <c r="H137" s="1841"/>
      <c r="I137" s="1841"/>
      <c r="J137" s="1841"/>
      <c r="K137" s="1841"/>
      <c r="L137" s="1841"/>
      <c r="M137" s="1838">
        <f>N137-(G137+H137+I137+J137+K137+L137)</f>
        <v>0</v>
      </c>
      <c r="N137" s="1839">
        <f>'5.4 Asset age profile'!CW137</f>
        <v>0</v>
      </c>
      <c r="O137" s="1840"/>
    </row>
    <row r="138" spans="2:15" ht="15">
      <c r="B138" s="1823"/>
      <c r="C138" s="1825"/>
      <c r="D138" s="1825"/>
      <c r="E138" t="s">
        <v>346</v>
      </c>
      <c r="F138" s="1836" t="s">
        <v>970</v>
      </c>
      <c r="G138" s="2145"/>
      <c r="H138" s="1841"/>
      <c r="I138" s="1841"/>
      <c r="J138" s="1841"/>
      <c r="K138" s="1841"/>
      <c r="L138" s="1841"/>
      <c r="M138" s="1838">
        <f>N138-(G138+H138+I138+J138+K138+L138)</f>
        <v>0</v>
      </c>
      <c r="N138" s="1839">
        <f>'5.4 Asset age profile'!CW138</f>
        <v>0</v>
      </c>
      <c r="O138" s="1840"/>
    </row>
    <row r="139" spans="2:15" ht="15.75" thickBot="1">
      <c r="B139" s="1816"/>
      <c r="C139" s="1817"/>
      <c r="D139" s="1817"/>
      <c r="E139" s="1818"/>
      <c r="F139" s="1847"/>
      <c r="G139" s="2147"/>
      <c r="H139" s="1847"/>
      <c r="I139" s="1847"/>
      <c r="J139" s="1847"/>
      <c r="K139" s="1847"/>
      <c r="L139" s="1847"/>
      <c r="M139" s="1847"/>
      <c r="N139" s="1847"/>
      <c r="O139" s="1840"/>
    </row>
    <row r="140" spans="2:15" ht="18">
      <c r="B140" s="1848"/>
      <c r="C140" s="1849" t="s">
        <v>627</v>
      </c>
      <c r="D140" s="1849"/>
      <c r="E140"/>
      <c r="F140" s="1846"/>
      <c r="G140" s="2146"/>
      <c r="H140" s="1843"/>
      <c r="I140" s="1843"/>
      <c r="J140" s="1843"/>
      <c r="K140" s="1843"/>
      <c r="L140" s="1843"/>
      <c r="M140" s="1838"/>
      <c r="N140" s="1844"/>
      <c r="O140" s="1840"/>
    </row>
    <row r="141" spans="2:15" ht="15.75">
      <c r="B141" s="1823"/>
      <c r="C141" s="1825"/>
      <c r="D141" s="1831" t="s">
        <v>628</v>
      </c>
      <c r="E141" s="1825"/>
      <c r="F141" s="1836"/>
      <c r="G141" s="2146"/>
      <c r="H141" s="1843"/>
      <c r="I141" s="1843"/>
      <c r="J141" s="1843"/>
      <c r="K141" s="1843"/>
      <c r="L141" s="1843"/>
      <c r="M141" s="1838"/>
      <c r="N141" s="1844"/>
      <c r="O141" s="1840"/>
    </row>
    <row r="142" spans="2:15" ht="15">
      <c r="B142" s="1823"/>
      <c r="C142" s="1825"/>
      <c r="D142" s="1825"/>
      <c r="E142" t="s">
        <v>629</v>
      </c>
      <c r="F142" s="1836" t="s">
        <v>630</v>
      </c>
      <c r="G142" s="2145"/>
      <c r="H142" s="1841"/>
      <c r="I142" s="1841"/>
      <c r="J142" s="1841"/>
      <c r="K142" s="1841"/>
      <c r="L142" s="1841"/>
      <c r="M142" s="1838">
        <f>N142-(G142+H142+I142+J142+K142+L142)</f>
        <v>0</v>
      </c>
      <c r="N142" s="1839">
        <f>'5.4 Asset age profile'!CW142</f>
        <v>0</v>
      </c>
      <c r="O142" s="1840"/>
    </row>
    <row r="143" spans="2:15" ht="15">
      <c r="B143" s="1823"/>
      <c r="C143" s="1825"/>
      <c r="D143" s="1825"/>
      <c r="E143" t="s">
        <v>352</v>
      </c>
      <c r="F143" s="1836" t="s">
        <v>630</v>
      </c>
      <c r="G143" s="2145"/>
      <c r="H143" s="1841"/>
      <c r="I143" s="1841"/>
      <c r="J143" s="1841"/>
      <c r="K143" s="1841"/>
      <c r="L143" s="1841"/>
      <c r="M143" s="1838">
        <f>N143-(G143+H143+I143+J143+K143+L143)</f>
        <v>0</v>
      </c>
      <c r="N143" s="1839">
        <f>'5.4 Asset age profile'!CW143</f>
        <v>0</v>
      </c>
      <c r="O143" s="1840"/>
    </row>
    <row r="144" spans="2:15" ht="15.75">
      <c r="B144" s="1823"/>
      <c r="C144"/>
      <c r="D144" s="1831"/>
      <c r="E144" s="1825"/>
      <c r="F144" s="1836"/>
      <c r="G144" s="2146"/>
      <c r="H144" s="1843"/>
      <c r="I144" s="1843"/>
      <c r="J144" s="1843"/>
      <c r="K144" s="1843"/>
      <c r="L144" s="1843"/>
      <c r="M144" s="1838"/>
      <c r="N144" s="1844"/>
      <c r="O144" s="1840"/>
    </row>
    <row r="145" spans="1:15" ht="15.75">
      <c r="B145" s="1823"/>
      <c r="C145" s="1825"/>
      <c r="D145" s="1831" t="s">
        <v>353</v>
      </c>
      <c r="E145" s="1825"/>
      <c r="F145" s="1836"/>
      <c r="G145" s="2146"/>
      <c r="H145" s="1843"/>
      <c r="I145" s="1843"/>
      <c r="J145" s="1843"/>
      <c r="K145" s="1843"/>
      <c r="L145" s="1843"/>
      <c r="M145" s="1838"/>
      <c r="N145" s="1844"/>
      <c r="O145" s="1840"/>
    </row>
    <row r="146" spans="1:15" ht="15">
      <c r="B146" s="1823"/>
      <c r="C146" s="1825"/>
      <c r="D146" s="1825"/>
      <c r="E146" t="s">
        <v>354</v>
      </c>
      <c r="F146" s="1836" t="s">
        <v>630</v>
      </c>
      <c r="G146" s="2145"/>
      <c r="H146" s="1841"/>
      <c r="I146" s="1841"/>
      <c r="J146" s="1841"/>
      <c r="K146" s="1841"/>
      <c r="L146" s="1841"/>
      <c r="M146" s="1838">
        <f>N146-(G146+H146+I146+J146+K146+L146)</f>
        <v>0</v>
      </c>
      <c r="N146" s="1839">
        <f>'5.4 Asset age profile'!CW146</f>
        <v>0</v>
      </c>
      <c r="O146" s="1840"/>
    </row>
    <row r="147" spans="1:15" ht="15">
      <c r="B147" s="1823"/>
      <c r="C147" s="1825"/>
      <c r="D147" s="1825"/>
      <c r="E147" t="s">
        <v>355</v>
      </c>
      <c r="F147" s="1836" t="s">
        <v>630</v>
      </c>
      <c r="G147" s="2145"/>
      <c r="H147" s="1841"/>
      <c r="I147" s="1841"/>
      <c r="J147" s="1841"/>
      <c r="K147" s="1841"/>
      <c r="L147" s="1841"/>
      <c r="M147" s="1838">
        <f>N147-(G147+H147+I147+J147+K147+L147)</f>
        <v>0</v>
      </c>
      <c r="N147" s="1839">
        <f>'5.4 Asset age profile'!CW147</f>
        <v>0</v>
      </c>
      <c r="O147" s="1840"/>
    </row>
    <row r="148" spans="1:15" ht="15.75" thickBot="1">
      <c r="B148" s="1816"/>
      <c r="C148" s="1817"/>
      <c r="D148" s="1817"/>
      <c r="E148" s="1818"/>
      <c r="F148" s="1847"/>
      <c r="G148" s="2147"/>
      <c r="H148" s="1847"/>
      <c r="I148" s="1847"/>
      <c r="J148" s="1847"/>
      <c r="K148" s="1847"/>
      <c r="L148" s="1847"/>
      <c r="M148" s="1847"/>
      <c r="N148" s="1847"/>
      <c r="O148" s="1840"/>
    </row>
    <row r="149" spans="1:15">
      <c r="A149"/>
      <c r="B149"/>
      <c r="C149"/>
      <c r="D149"/>
      <c r="E149"/>
      <c r="F149"/>
      <c r="G149"/>
      <c r="H149"/>
      <c r="I149"/>
      <c r="J149"/>
      <c r="K149"/>
      <c r="L149"/>
      <c r="M149"/>
      <c r="N149"/>
      <c r="O149" s="1840"/>
    </row>
    <row r="150" spans="1:15">
      <c r="A150"/>
      <c r="B150"/>
      <c r="C150"/>
      <c r="D150"/>
      <c r="E150"/>
      <c r="F150"/>
      <c r="G150"/>
      <c r="H150"/>
      <c r="I150"/>
      <c r="J150"/>
      <c r="K150"/>
      <c r="L150"/>
      <c r="M150"/>
      <c r="N150"/>
      <c r="O150" s="1840"/>
    </row>
    <row r="151" spans="1:15">
      <c r="A151"/>
      <c r="B151"/>
      <c r="C151"/>
      <c r="D151"/>
      <c r="E151"/>
      <c r="F151"/>
      <c r="G151"/>
      <c r="H151"/>
      <c r="I151"/>
      <c r="J151"/>
      <c r="K151"/>
      <c r="L151"/>
      <c r="M151"/>
      <c r="N151"/>
      <c r="O151" s="1840"/>
    </row>
    <row r="152" spans="1:15">
      <c r="A152"/>
      <c r="B152"/>
      <c r="C152"/>
      <c r="D152"/>
      <c r="E152"/>
      <c r="F152"/>
      <c r="G152"/>
      <c r="H152"/>
      <c r="I152"/>
      <c r="J152"/>
      <c r="K152"/>
      <c r="L152"/>
      <c r="M152"/>
      <c r="N152"/>
      <c r="O152" s="1840"/>
    </row>
    <row r="153" spans="1:15">
      <c r="A153"/>
      <c r="B153"/>
      <c r="C153"/>
      <c r="D153"/>
      <c r="E153"/>
      <c r="F153"/>
      <c r="G153"/>
      <c r="H153"/>
      <c r="I153"/>
      <c r="J153"/>
      <c r="K153"/>
      <c r="L153"/>
      <c r="M153"/>
      <c r="N153"/>
      <c r="O153" s="1840"/>
    </row>
    <row r="154" spans="1:15">
      <c r="A154"/>
      <c r="B154"/>
      <c r="C154"/>
      <c r="D154"/>
      <c r="E154"/>
      <c r="F154"/>
      <c r="G154"/>
      <c r="H154"/>
      <c r="I154"/>
      <c r="J154"/>
      <c r="K154"/>
      <c r="L154"/>
      <c r="M154"/>
      <c r="N154"/>
      <c r="O154" s="1840"/>
    </row>
    <row r="155" spans="1:15">
      <c r="A155"/>
      <c r="B155"/>
      <c r="C155"/>
      <c r="D155"/>
      <c r="E155"/>
      <c r="F155"/>
      <c r="G155"/>
      <c r="H155"/>
      <c r="I155"/>
      <c r="J155"/>
      <c r="K155"/>
      <c r="L155"/>
      <c r="M155"/>
      <c r="N155"/>
      <c r="O155" s="1840"/>
    </row>
    <row r="156" spans="1:15">
      <c r="A156"/>
      <c r="B156"/>
      <c r="C156"/>
      <c r="D156"/>
      <c r="E156"/>
      <c r="F156"/>
      <c r="G156"/>
      <c r="H156"/>
      <c r="I156"/>
      <c r="J156"/>
      <c r="K156"/>
      <c r="L156"/>
      <c r="M156"/>
      <c r="N156"/>
      <c r="O156" s="1840"/>
    </row>
    <row r="157" spans="1:15">
      <c r="A157"/>
      <c r="B157"/>
      <c r="C157"/>
      <c r="D157"/>
      <c r="E157"/>
      <c r="F157"/>
      <c r="G157"/>
      <c r="H157"/>
      <c r="I157"/>
      <c r="J157"/>
      <c r="K157"/>
      <c r="L157"/>
      <c r="M157"/>
      <c r="N157"/>
      <c r="O157" s="1840"/>
    </row>
    <row r="158" spans="1:15">
      <c r="A158"/>
      <c r="B158"/>
      <c r="C158"/>
      <c r="D158"/>
      <c r="E158"/>
      <c r="F158"/>
      <c r="G158"/>
      <c r="H158"/>
      <c r="I158"/>
      <c r="J158"/>
      <c r="K158"/>
      <c r="L158"/>
      <c r="M158"/>
      <c r="N158"/>
      <c r="O158" s="1840"/>
    </row>
    <row r="159" spans="1:15">
      <c r="A159"/>
      <c r="B159"/>
      <c r="C159"/>
      <c r="D159"/>
      <c r="E159"/>
      <c r="F159"/>
      <c r="G159"/>
      <c r="H159"/>
      <c r="I159"/>
      <c r="J159"/>
      <c r="K159"/>
      <c r="L159"/>
      <c r="M159"/>
      <c r="N159"/>
      <c r="O159" s="1840"/>
    </row>
    <row r="160" spans="1:15">
      <c r="A160"/>
      <c r="B160"/>
      <c r="C160"/>
      <c r="D160"/>
      <c r="E160"/>
      <c r="F160"/>
      <c r="G160"/>
      <c r="H160"/>
      <c r="I160"/>
      <c r="J160"/>
      <c r="K160"/>
      <c r="L160"/>
      <c r="M160"/>
      <c r="N160"/>
      <c r="O160" s="1840"/>
    </row>
    <row r="161" spans="1:15">
      <c r="A161"/>
      <c r="B161"/>
      <c r="C161"/>
      <c r="D161"/>
      <c r="E161"/>
      <c r="F161"/>
      <c r="G161"/>
      <c r="H161"/>
      <c r="I161"/>
      <c r="J161"/>
      <c r="K161"/>
      <c r="L161"/>
      <c r="M161"/>
      <c r="N161"/>
      <c r="O161" s="1840"/>
    </row>
    <row r="162" spans="1:15">
      <c r="A162"/>
      <c r="B162"/>
      <c r="C162"/>
      <c r="D162"/>
      <c r="E162"/>
      <c r="F162"/>
      <c r="G162"/>
      <c r="H162"/>
      <c r="I162"/>
      <c r="J162"/>
      <c r="K162"/>
      <c r="L162"/>
      <c r="M162"/>
      <c r="N162"/>
      <c r="O162" s="1840"/>
    </row>
    <row r="163" spans="1:15">
      <c r="A163"/>
      <c r="B163"/>
      <c r="C163"/>
      <c r="D163"/>
      <c r="E163"/>
      <c r="F163"/>
      <c r="G163"/>
      <c r="H163"/>
      <c r="I163"/>
      <c r="J163"/>
      <c r="K163"/>
      <c r="L163"/>
      <c r="M163"/>
      <c r="N163"/>
      <c r="O163" s="1840"/>
    </row>
    <row r="164" spans="1:15">
      <c r="A164"/>
      <c r="B164"/>
      <c r="C164"/>
      <c r="D164"/>
      <c r="E164"/>
      <c r="F164"/>
      <c r="G164"/>
      <c r="H164"/>
      <c r="I164"/>
      <c r="J164"/>
      <c r="K164"/>
      <c r="L164"/>
      <c r="M164"/>
      <c r="N164"/>
      <c r="O164" s="1840"/>
    </row>
    <row r="165" spans="1:15">
      <c r="A165"/>
      <c r="B165"/>
      <c r="C165"/>
      <c r="D165"/>
      <c r="E165"/>
      <c r="F165"/>
      <c r="G165"/>
      <c r="H165"/>
      <c r="I165"/>
      <c r="J165"/>
      <c r="K165"/>
      <c r="L165"/>
      <c r="M165"/>
      <c r="N165"/>
      <c r="O165" s="1840"/>
    </row>
    <row r="166" spans="1:15">
      <c r="A166"/>
      <c r="B166"/>
      <c r="C166"/>
      <c r="D166"/>
      <c r="E166"/>
      <c r="F166"/>
      <c r="G166"/>
      <c r="H166"/>
      <c r="I166"/>
      <c r="J166"/>
      <c r="K166"/>
      <c r="L166"/>
      <c r="M166"/>
      <c r="N166"/>
      <c r="O166" s="1840"/>
    </row>
    <row r="167" spans="1:15">
      <c r="A167"/>
      <c r="B167"/>
      <c r="C167"/>
      <c r="D167"/>
      <c r="E167"/>
      <c r="F167"/>
      <c r="G167"/>
      <c r="H167"/>
      <c r="I167"/>
      <c r="J167"/>
      <c r="K167"/>
      <c r="L167"/>
      <c r="M167"/>
      <c r="N167"/>
      <c r="O167" s="1840"/>
    </row>
    <row r="168" spans="1:15">
      <c r="A168"/>
      <c r="B168"/>
      <c r="C168"/>
      <c r="D168"/>
      <c r="E168"/>
      <c r="F168"/>
      <c r="G168"/>
      <c r="H168"/>
      <c r="I168"/>
      <c r="J168"/>
      <c r="K168"/>
      <c r="L168"/>
      <c r="M168"/>
      <c r="N168"/>
      <c r="O168" s="1840"/>
    </row>
    <row r="169" spans="1:15">
      <c r="A169"/>
      <c r="B169"/>
      <c r="C169"/>
      <c r="D169"/>
      <c r="E169"/>
      <c r="F169"/>
      <c r="G169"/>
      <c r="H169"/>
      <c r="I169"/>
      <c r="J169"/>
      <c r="K169"/>
      <c r="L169"/>
      <c r="M169"/>
      <c r="N169"/>
      <c r="O169" s="1840"/>
    </row>
    <row r="170" spans="1:15">
      <c r="A170"/>
      <c r="B170"/>
      <c r="C170"/>
      <c r="D170"/>
      <c r="E170"/>
      <c r="F170"/>
      <c r="G170"/>
      <c r="H170"/>
      <c r="I170"/>
      <c r="J170"/>
      <c r="K170"/>
      <c r="L170"/>
      <c r="M170"/>
      <c r="N170"/>
      <c r="O170" s="1840"/>
    </row>
    <row r="171" spans="1:15">
      <c r="A171"/>
      <c r="B171"/>
      <c r="C171"/>
      <c r="D171"/>
      <c r="E171"/>
      <c r="F171"/>
      <c r="G171"/>
      <c r="H171"/>
      <c r="I171"/>
      <c r="J171"/>
      <c r="K171"/>
      <c r="L171"/>
      <c r="M171"/>
      <c r="N171"/>
      <c r="O171" s="1840"/>
    </row>
    <row r="172" spans="1:15">
      <c r="A172"/>
      <c r="B172"/>
      <c r="C172"/>
      <c r="D172"/>
      <c r="E172"/>
      <c r="F172"/>
      <c r="G172"/>
      <c r="H172"/>
      <c r="I172"/>
      <c r="J172"/>
      <c r="K172"/>
      <c r="L172"/>
      <c r="M172"/>
      <c r="N172"/>
      <c r="O172" s="1840"/>
    </row>
    <row r="173" spans="1:15">
      <c r="A173"/>
      <c r="B173"/>
      <c r="C173"/>
      <c r="D173"/>
      <c r="E173"/>
      <c r="F173"/>
      <c r="G173"/>
      <c r="H173"/>
      <c r="I173"/>
      <c r="J173"/>
      <c r="K173"/>
      <c r="L173"/>
      <c r="M173"/>
      <c r="N173"/>
      <c r="O173" s="1840"/>
    </row>
    <row r="174" spans="1:15">
      <c r="A174"/>
      <c r="B174"/>
      <c r="C174"/>
      <c r="D174"/>
      <c r="E174"/>
      <c r="F174"/>
      <c r="G174"/>
      <c r="H174"/>
      <c r="I174"/>
      <c r="J174"/>
      <c r="K174"/>
      <c r="L174"/>
      <c r="M174"/>
      <c r="N174"/>
      <c r="O174" s="1840"/>
    </row>
    <row r="175" spans="1:15">
      <c r="A175"/>
      <c r="B175"/>
      <c r="C175"/>
      <c r="D175"/>
      <c r="E175"/>
      <c r="F175"/>
      <c r="G175"/>
      <c r="H175"/>
      <c r="I175"/>
      <c r="J175"/>
      <c r="K175"/>
      <c r="L175"/>
      <c r="M175"/>
      <c r="N175"/>
      <c r="O175" s="1840"/>
    </row>
    <row r="176" spans="1:15">
      <c r="A176"/>
      <c r="B176"/>
      <c r="C176"/>
      <c r="D176"/>
      <c r="E176"/>
      <c r="F176"/>
      <c r="G176"/>
      <c r="H176"/>
      <c r="I176"/>
      <c r="J176"/>
      <c r="K176"/>
      <c r="L176"/>
      <c r="M176"/>
      <c r="N176"/>
      <c r="O176" s="1840"/>
    </row>
    <row r="177" spans="1:15">
      <c r="A177"/>
      <c r="B177"/>
      <c r="C177"/>
      <c r="D177"/>
      <c r="E177"/>
      <c r="F177"/>
      <c r="G177"/>
      <c r="H177"/>
      <c r="I177"/>
      <c r="J177"/>
      <c r="K177"/>
      <c r="L177"/>
      <c r="M177"/>
      <c r="N177"/>
      <c r="O177" s="1840"/>
    </row>
    <row r="178" spans="1:15">
      <c r="A178"/>
      <c r="B178"/>
      <c r="C178"/>
      <c r="D178"/>
      <c r="E178"/>
      <c r="F178"/>
      <c r="G178"/>
      <c r="H178"/>
      <c r="I178"/>
      <c r="J178"/>
      <c r="K178"/>
      <c r="L178"/>
      <c r="M178"/>
      <c r="N178"/>
      <c r="O178" s="1840"/>
    </row>
    <row r="179" spans="1:15">
      <c r="A179"/>
      <c r="B179"/>
      <c r="C179"/>
      <c r="D179"/>
      <c r="E179"/>
      <c r="F179"/>
      <c r="G179"/>
      <c r="H179"/>
      <c r="I179"/>
      <c r="J179"/>
      <c r="K179"/>
      <c r="L179"/>
      <c r="M179"/>
      <c r="N179"/>
      <c r="O179" s="1840"/>
    </row>
    <row r="180" spans="1:15">
      <c r="A180"/>
      <c r="B180"/>
      <c r="C180"/>
      <c r="D180"/>
      <c r="E180"/>
      <c r="F180"/>
      <c r="G180"/>
      <c r="H180"/>
      <c r="I180"/>
      <c r="J180"/>
      <c r="K180"/>
      <c r="L180"/>
      <c r="M180"/>
      <c r="N180"/>
      <c r="O180" s="1840"/>
    </row>
    <row r="181" spans="1:15">
      <c r="A181"/>
      <c r="B181"/>
      <c r="C181"/>
      <c r="D181"/>
      <c r="E181"/>
      <c r="F181"/>
      <c r="G181"/>
      <c r="H181"/>
      <c r="I181"/>
      <c r="J181"/>
      <c r="K181"/>
      <c r="L181"/>
      <c r="M181"/>
      <c r="N181"/>
      <c r="O181" s="1840"/>
    </row>
    <row r="182" spans="1:15">
      <c r="A182"/>
      <c r="B182"/>
      <c r="C182"/>
      <c r="D182"/>
      <c r="E182"/>
      <c r="F182"/>
      <c r="G182"/>
      <c r="H182"/>
      <c r="I182"/>
      <c r="J182"/>
      <c r="K182"/>
      <c r="L182"/>
      <c r="M182"/>
      <c r="N182"/>
      <c r="O182" s="1840"/>
    </row>
    <row r="183" spans="1:15">
      <c r="A183"/>
      <c r="B183"/>
      <c r="C183"/>
      <c r="D183"/>
      <c r="E183"/>
      <c r="F183"/>
      <c r="G183"/>
      <c r="H183"/>
      <c r="I183"/>
      <c r="J183"/>
      <c r="K183"/>
      <c r="L183"/>
      <c r="M183"/>
      <c r="N183"/>
      <c r="O183" s="1840"/>
    </row>
    <row r="184" spans="1:15">
      <c r="A184"/>
      <c r="B184"/>
      <c r="C184"/>
      <c r="D184"/>
      <c r="E184"/>
      <c r="F184"/>
      <c r="G184"/>
      <c r="H184"/>
      <c r="I184"/>
      <c r="J184"/>
      <c r="K184"/>
      <c r="L184"/>
      <c r="M184"/>
      <c r="N184"/>
      <c r="O184" s="1840"/>
    </row>
    <row r="185" spans="1:15">
      <c r="A185"/>
      <c r="B185"/>
      <c r="C185"/>
      <c r="D185"/>
      <c r="E185"/>
      <c r="F185"/>
      <c r="G185"/>
      <c r="H185"/>
      <c r="I185"/>
      <c r="J185"/>
      <c r="K185"/>
      <c r="L185"/>
      <c r="M185"/>
      <c r="N185"/>
      <c r="O185" s="1840"/>
    </row>
    <row r="186" spans="1:15">
      <c r="A186"/>
      <c r="B186"/>
      <c r="C186"/>
      <c r="D186"/>
      <c r="E186"/>
      <c r="F186"/>
      <c r="G186"/>
      <c r="H186"/>
      <c r="I186"/>
      <c r="J186"/>
      <c r="K186"/>
      <c r="L186"/>
      <c r="M186"/>
      <c r="N186"/>
      <c r="O186" s="1840"/>
    </row>
    <row r="187" spans="1:15">
      <c r="A187"/>
      <c r="B187"/>
      <c r="C187"/>
      <c r="D187"/>
      <c r="E187"/>
      <c r="F187"/>
      <c r="G187"/>
      <c r="H187"/>
      <c r="I187"/>
      <c r="J187"/>
      <c r="K187"/>
      <c r="L187"/>
      <c r="M187"/>
      <c r="N187"/>
      <c r="O187" s="1840"/>
    </row>
    <row r="188" spans="1:15">
      <c r="A188"/>
      <c r="B188"/>
      <c r="C188"/>
      <c r="D188"/>
      <c r="E188"/>
      <c r="F188"/>
      <c r="G188"/>
      <c r="H188"/>
      <c r="I188"/>
      <c r="J188"/>
      <c r="K188"/>
      <c r="L188"/>
      <c r="M188"/>
      <c r="N188"/>
      <c r="O188" s="1840"/>
    </row>
    <row r="189" spans="1:15">
      <c r="A189"/>
      <c r="B189"/>
      <c r="C189"/>
      <c r="D189"/>
      <c r="E189"/>
      <c r="F189"/>
      <c r="G189"/>
      <c r="H189"/>
      <c r="I189"/>
      <c r="J189"/>
      <c r="K189"/>
      <c r="L189"/>
      <c r="M189"/>
      <c r="N189"/>
      <c r="O189" s="1840"/>
    </row>
    <row r="190" spans="1:15" ht="16.5" customHeight="1">
      <c r="A190"/>
      <c r="B190"/>
      <c r="C190"/>
      <c r="D190"/>
      <c r="E190"/>
      <c r="F190"/>
      <c r="G190"/>
      <c r="H190"/>
      <c r="I190"/>
      <c r="J190"/>
      <c r="K190"/>
      <c r="L190"/>
      <c r="M190"/>
      <c r="N190"/>
      <c r="O190" s="1840"/>
    </row>
    <row r="191" spans="1:15" ht="16.5" customHeight="1">
      <c r="A191"/>
      <c r="B191"/>
      <c r="C191"/>
      <c r="D191"/>
      <c r="E191"/>
      <c r="F191"/>
      <c r="G191"/>
      <c r="H191"/>
      <c r="I191"/>
      <c r="J191"/>
      <c r="K191"/>
      <c r="L191"/>
      <c r="M191"/>
      <c r="N191"/>
      <c r="O191" s="1840"/>
    </row>
    <row r="192" spans="1:15" ht="16.5" customHeight="1">
      <c r="A192"/>
      <c r="B192"/>
      <c r="C192"/>
      <c r="D192"/>
      <c r="E192"/>
      <c r="F192"/>
      <c r="G192"/>
      <c r="H192"/>
      <c r="I192"/>
      <c r="J192"/>
      <c r="K192"/>
      <c r="L192"/>
      <c r="M192"/>
      <c r="N192"/>
      <c r="O192" s="1840"/>
    </row>
    <row r="193" spans="1:15" ht="16.5" customHeight="1">
      <c r="A193"/>
      <c r="B193"/>
      <c r="C193"/>
      <c r="D193"/>
      <c r="E193"/>
      <c r="F193"/>
      <c r="G193"/>
      <c r="H193"/>
      <c r="I193"/>
      <c r="J193"/>
      <c r="K193"/>
      <c r="L193"/>
      <c r="M193"/>
      <c r="N193"/>
      <c r="O193" s="1840"/>
    </row>
    <row r="194" spans="1:15" ht="16.5" customHeight="1">
      <c r="A194"/>
      <c r="B194"/>
      <c r="C194"/>
      <c r="D194"/>
      <c r="E194"/>
      <c r="F194"/>
      <c r="G194"/>
      <c r="H194"/>
      <c r="I194"/>
      <c r="J194"/>
      <c r="K194"/>
      <c r="L194"/>
      <c r="M194"/>
      <c r="N194"/>
      <c r="O194" s="1840"/>
    </row>
    <row r="195" spans="1:15">
      <c r="A195"/>
      <c r="B195"/>
      <c r="C195"/>
      <c r="D195"/>
      <c r="E195"/>
      <c r="F195"/>
      <c r="G195"/>
      <c r="H195"/>
      <c r="I195"/>
      <c r="J195"/>
      <c r="K195"/>
      <c r="L195"/>
      <c r="M195"/>
      <c r="N195"/>
      <c r="O195" s="1840"/>
    </row>
    <row r="196" spans="1:15">
      <c r="A196"/>
      <c r="B196"/>
      <c r="C196"/>
      <c r="D196"/>
      <c r="E196"/>
      <c r="F196"/>
      <c r="G196"/>
      <c r="H196"/>
      <c r="I196"/>
      <c r="J196"/>
      <c r="K196"/>
      <c r="L196"/>
      <c r="M196"/>
      <c r="N196"/>
    </row>
    <row r="197" spans="1:15">
      <c r="A197"/>
      <c r="B197"/>
      <c r="C197"/>
      <c r="D197"/>
      <c r="E197"/>
      <c r="F197"/>
      <c r="G197"/>
      <c r="H197"/>
      <c r="I197"/>
      <c r="J197"/>
      <c r="K197"/>
      <c r="L197"/>
      <c r="M197"/>
      <c r="N197"/>
      <c r="O197" s="1829"/>
    </row>
    <row r="198" spans="1:15">
      <c r="A198"/>
      <c r="B198"/>
      <c r="C198"/>
      <c r="D198"/>
      <c r="E198"/>
      <c r="F198"/>
      <c r="G198"/>
      <c r="H198"/>
      <c r="I198"/>
      <c r="J198"/>
      <c r="K198"/>
      <c r="L198"/>
      <c r="M198"/>
      <c r="N198"/>
    </row>
  </sheetData>
  <sheetProtection password="C634" sheet="1" objects="1" scenarios="1"/>
  <mergeCells count="1">
    <mergeCell ref="G11:G12"/>
  </mergeCells>
  <phoneticPr fontId="0" type="noConversion"/>
  <dataValidations count="3">
    <dataValidation type="whole" operator="greaterThanOrEqual" allowBlank="1" showInputMessage="1" showErrorMessage="1" sqref="I147:L147 G147 G13 I13:L13">
      <formula1>0</formula1>
    </dataValidation>
    <dataValidation type="decimal" operator="lessThanOrEqual" allowBlank="1" showInputMessage="1" showErrorMessage="1" sqref="H199:H65536 H14:H146 H4:H12">
      <formula1>0</formula1>
    </dataValidation>
    <dataValidation type="whole" operator="lessThanOrEqual" allowBlank="1" showInputMessage="1" showErrorMessage="1" sqref="H147 H13">
      <formula1>0</formula1>
    </dataValidation>
  </dataValidations>
  <pageMargins left="0.15748031496062992" right="0.15748031496062992" top="0.59055118110236227" bottom="0.59055118110236227" header="0.31496062992125984" footer="0.11811023622047245"/>
  <pageSetup paperSize="8" scale="71" fitToHeight="2" orientation="portrait" r:id="rId1"/>
  <headerFooter alignWithMargins="0">
    <oddHeader>&amp;R&amp;"CG Omega,Bold"&amp;18&amp;A</oddHeader>
    <oddFooter>&amp;R&amp;Z&amp;F</oddFooter>
  </headerFooter>
  <rowBreaks count="1" manualBreakCount="1">
    <brk id="85" max="14" man="1"/>
  </rowBreaks>
  <legacyDrawing r:id="rId2"/>
</worksheet>
</file>

<file path=xl/worksheets/sheet34.xml><?xml version="1.0" encoding="utf-8"?>
<worksheet xmlns="http://schemas.openxmlformats.org/spreadsheetml/2006/main" xmlns:r="http://schemas.openxmlformats.org/officeDocument/2006/relationships">
  <sheetPr codeName="Sheet31">
    <pageSetUpPr fitToPage="1"/>
  </sheetPr>
  <dimension ref="A1:CW153"/>
  <sheetViews>
    <sheetView showZeros="0" topLeftCell="A112" zoomScale="70" zoomScaleNormal="115" workbookViewId="0">
      <selection activeCell="CQ18" sqref="CQ18"/>
    </sheetView>
  </sheetViews>
  <sheetFormatPr defaultRowHeight="12.75" outlineLevelCol="1"/>
  <cols>
    <col min="1" max="1" width="1.375" style="4" customWidth="1"/>
    <col min="2" max="2" width="1.625" style="4" customWidth="1"/>
    <col min="3" max="3" width="1" style="4" customWidth="1"/>
    <col min="4" max="4" width="1.375" style="4" customWidth="1"/>
    <col min="5" max="5" width="31.25" style="4" bestFit="1" customWidth="1"/>
    <col min="6" max="6" width="19" style="4" bestFit="1" customWidth="1"/>
    <col min="7" max="8" width="11.875" style="4" customWidth="1"/>
    <col min="9" max="98" width="6.125" style="4" customWidth="1"/>
    <col min="99" max="100" width="6.125" style="4" hidden="1" customWidth="1" outlineLevel="1"/>
    <col min="101" max="101" width="11.25" style="4" customWidth="1" collapsed="1"/>
    <col min="102" max="16384" width="9" style="4"/>
  </cols>
  <sheetData>
    <row r="1" spans="1:101" s="115" customFormat="1" ht="26.25">
      <c r="A1" s="114" t="str">
        <f>+Cover!$E$8</f>
        <v>Regulatory Reporting Pack (RRP)</v>
      </c>
      <c r="D1" s="917"/>
      <c r="E1" s="116"/>
      <c r="G1" s="117" t="str">
        <f>+'Check&amp;Bal report'!$H$1</f>
        <v xml:space="preserve"> </v>
      </c>
      <c r="L1" s="917"/>
    </row>
    <row r="2" spans="1:101" s="115" customFormat="1" ht="26.25">
      <c r="A2" s="119" t="str">
        <f>+'Names and date input'!$D$21</f>
        <v>CN West</v>
      </c>
      <c r="B2" s="120"/>
      <c r="D2" s="994"/>
      <c r="E2" s="116"/>
      <c r="L2" s="917"/>
    </row>
    <row r="3" spans="1:101" s="123" customFormat="1" ht="27" thickBot="1">
      <c r="A3" s="122" t="str">
        <f>+'Names and date input'!$D$9</f>
        <v>2009-10</v>
      </c>
      <c r="D3" s="918"/>
      <c r="E3" s="125"/>
      <c r="L3" s="1028"/>
    </row>
    <row r="5" spans="1:101" ht="20.25">
      <c r="B5" s="1798" t="s">
        <v>813</v>
      </c>
      <c r="C5" s="1798"/>
      <c r="D5" s="1918"/>
      <c r="E5" s="1918"/>
    </row>
    <row r="7" spans="1:101" ht="13.5" thickBot="1">
      <c r="B7" s="1850"/>
      <c r="C7" s="1850"/>
      <c r="D7" s="1850"/>
      <c r="E7" s="1850"/>
    </row>
    <row r="8" spans="1:101" ht="15.75" customHeight="1" thickBot="1">
      <c r="A8" s="1851"/>
      <c r="B8" s="1852"/>
      <c r="C8" s="1853"/>
      <c r="D8" s="1853"/>
      <c r="E8" s="1854"/>
      <c r="F8" s="1855" t="s">
        <v>1083</v>
      </c>
      <c r="G8" s="3089" t="s">
        <v>356</v>
      </c>
      <c r="H8" s="3090"/>
      <c r="I8" s="1855" t="s">
        <v>357</v>
      </c>
      <c r="J8" s="1855"/>
      <c r="K8" s="1855"/>
      <c r="L8" s="1855"/>
      <c r="M8" s="1855"/>
      <c r="N8" s="1855"/>
      <c r="O8" s="1855"/>
      <c r="P8" s="1855"/>
      <c r="Q8" s="1855"/>
      <c r="R8" s="1855"/>
      <c r="S8" s="1855"/>
      <c r="T8" s="1855"/>
      <c r="U8" s="1855"/>
      <c r="V8" s="1855"/>
      <c r="W8" s="1855"/>
      <c r="X8" s="1855"/>
      <c r="Y8" s="1855"/>
      <c r="Z8" s="1855"/>
      <c r="AA8" s="1855"/>
      <c r="AB8" s="1855"/>
      <c r="AC8" s="1855"/>
      <c r="AD8" s="1855"/>
      <c r="AE8" s="1855"/>
      <c r="AF8" s="1855"/>
      <c r="AG8" s="1855"/>
      <c r="AH8" s="1855"/>
      <c r="AI8" s="1855"/>
      <c r="AJ8" s="1855"/>
      <c r="AK8" s="1855"/>
      <c r="AL8" s="1855"/>
      <c r="AM8" s="1855"/>
      <c r="AN8" s="1855"/>
      <c r="AO8" s="1855"/>
      <c r="AP8" s="1855"/>
      <c r="AQ8" s="1855"/>
      <c r="AR8" s="1855"/>
      <c r="AS8" s="1855"/>
      <c r="AT8" s="1855"/>
      <c r="AU8" s="1855"/>
      <c r="AV8" s="1855"/>
      <c r="AW8" s="1855"/>
      <c r="AX8" s="1855"/>
      <c r="AY8" s="1855"/>
      <c r="AZ8" s="1855"/>
      <c r="BA8" s="1855"/>
      <c r="BB8" s="1855"/>
      <c r="BC8" s="1855"/>
      <c r="BD8" s="1855"/>
      <c r="BE8" s="1855"/>
      <c r="BF8" s="1855"/>
      <c r="BG8" s="1855"/>
      <c r="BH8" s="1855"/>
      <c r="BI8" s="1855"/>
      <c r="BJ8" s="1855"/>
      <c r="BK8" s="1855"/>
      <c r="BL8" s="1855"/>
      <c r="BM8" s="1855"/>
      <c r="BN8" s="1855"/>
      <c r="BO8" s="1855"/>
      <c r="BP8" s="1855"/>
      <c r="BQ8" s="1855"/>
      <c r="BR8" s="1855"/>
      <c r="BS8" s="1855"/>
      <c r="BT8" s="1855"/>
      <c r="BU8" s="1855"/>
      <c r="BV8" s="1855"/>
      <c r="BW8" s="1855"/>
      <c r="BX8" s="1855"/>
      <c r="BY8" s="1855"/>
      <c r="BZ8" s="1855"/>
      <c r="CA8" s="1855"/>
      <c r="CB8" s="1855"/>
      <c r="CC8" s="1855"/>
      <c r="CD8" s="1855"/>
      <c r="CE8" s="1855"/>
      <c r="CF8" s="1855"/>
      <c r="CG8" s="1855"/>
      <c r="CH8" s="1855"/>
      <c r="CI8" s="1855"/>
      <c r="CJ8" s="1855"/>
      <c r="CK8" s="1855"/>
      <c r="CL8" s="1855"/>
      <c r="CM8" s="1855"/>
      <c r="CN8" s="1855"/>
      <c r="CO8" s="1855"/>
      <c r="CP8" s="1855"/>
      <c r="CQ8" s="1855"/>
      <c r="CR8" s="1855"/>
      <c r="CS8" s="1855"/>
      <c r="CT8" s="1855"/>
      <c r="CU8" s="1855"/>
      <c r="CV8" s="2061"/>
      <c r="CW8" s="1855"/>
    </row>
    <row r="9" spans="1:101" ht="50.25" customHeight="1" thickBot="1">
      <c r="A9" s="1856"/>
      <c r="B9" s="1857"/>
      <c r="C9" s="1858"/>
      <c r="D9" s="1858"/>
      <c r="E9" s="1859" t="s">
        <v>1082</v>
      </c>
      <c r="F9" s="1860"/>
      <c r="G9" s="1861" t="s">
        <v>358</v>
      </c>
      <c r="H9" s="1861" t="s">
        <v>359</v>
      </c>
      <c r="I9" s="1862">
        <v>1920</v>
      </c>
      <c r="J9" s="1862">
        <v>1920</v>
      </c>
      <c r="K9" s="1862">
        <v>1921</v>
      </c>
      <c r="L9" s="1862">
        <v>1922</v>
      </c>
      <c r="M9" s="1862">
        <v>1923</v>
      </c>
      <c r="N9" s="1862">
        <v>1924</v>
      </c>
      <c r="O9" s="1862">
        <v>1925</v>
      </c>
      <c r="P9" s="1862">
        <v>1926</v>
      </c>
      <c r="Q9" s="1862">
        <v>1927</v>
      </c>
      <c r="R9" s="1862">
        <v>1928</v>
      </c>
      <c r="S9" s="1862">
        <v>1929</v>
      </c>
      <c r="T9" s="1862">
        <v>1930</v>
      </c>
      <c r="U9" s="1862">
        <v>1931</v>
      </c>
      <c r="V9" s="1862">
        <v>1932</v>
      </c>
      <c r="W9" s="1862">
        <v>1933</v>
      </c>
      <c r="X9" s="1862">
        <v>1934</v>
      </c>
      <c r="Y9" s="1862">
        <v>1935</v>
      </c>
      <c r="Z9" s="1862">
        <v>1936</v>
      </c>
      <c r="AA9" s="1862">
        <v>1937</v>
      </c>
      <c r="AB9" s="1862">
        <v>1938</v>
      </c>
      <c r="AC9" s="1862">
        <v>1939</v>
      </c>
      <c r="AD9" s="1862">
        <v>1940</v>
      </c>
      <c r="AE9" s="1862">
        <v>1941</v>
      </c>
      <c r="AF9" s="1862">
        <v>1942</v>
      </c>
      <c r="AG9" s="1862">
        <v>1943</v>
      </c>
      <c r="AH9" s="1862">
        <v>1944</v>
      </c>
      <c r="AI9" s="1862">
        <v>1945</v>
      </c>
      <c r="AJ9" s="1862">
        <v>1946</v>
      </c>
      <c r="AK9" s="1862">
        <v>1947</v>
      </c>
      <c r="AL9" s="1862">
        <v>1948</v>
      </c>
      <c r="AM9" s="1862">
        <v>1949</v>
      </c>
      <c r="AN9" s="1862">
        <v>1950</v>
      </c>
      <c r="AO9" s="1862">
        <v>1951</v>
      </c>
      <c r="AP9" s="1862">
        <v>1952</v>
      </c>
      <c r="AQ9" s="1862">
        <v>1953</v>
      </c>
      <c r="AR9" s="1862">
        <v>1954</v>
      </c>
      <c r="AS9" s="1862">
        <v>1955</v>
      </c>
      <c r="AT9" s="1862">
        <v>1956</v>
      </c>
      <c r="AU9" s="1862">
        <v>1957</v>
      </c>
      <c r="AV9" s="1862">
        <v>1958</v>
      </c>
      <c r="AW9" s="1862">
        <v>1959</v>
      </c>
      <c r="AX9" s="1862">
        <v>1960</v>
      </c>
      <c r="AY9" s="1862">
        <v>1961</v>
      </c>
      <c r="AZ9" s="1862">
        <v>1962</v>
      </c>
      <c r="BA9" s="1862">
        <v>1963</v>
      </c>
      <c r="BB9" s="1862">
        <v>1964</v>
      </c>
      <c r="BC9" s="1862">
        <v>1965</v>
      </c>
      <c r="BD9" s="1862">
        <v>1966</v>
      </c>
      <c r="BE9" s="1862">
        <v>1967</v>
      </c>
      <c r="BF9" s="1862">
        <v>1968</v>
      </c>
      <c r="BG9" s="1862">
        <v>1969</v>
      </c>
      <c r="BH9" s="1862">
        <v>1970</v>
      </c>
      <c r="BI9" s="1862">
        <v>1971</v>
      </c>
      <c r="BJ9" s="1862">
        <v>1972</v>
      </c>
      <c r="BK9" s="1862">
        <v>1973</v>
      </c>
      <c r="BL9" s="1862">
        <v>1974</v>
      </c>
      <c r="BM9" s="1862">
        <v>1975</v>
      </c>
      <c r="BN9" s="1862">
        <v>1976</v>
      </c>
      <c r="BO9" s="1862">
        <v>1977</v>
      </c>
      <c r="BP9" s="1862">
        <v>1978</v>
      </c>
      <c r="BQ9" s="1862">
        <v>1979</v>
      </c>
      <c r="BR9" s="1862">
        <v>1980</v>
      </c>
      <c r="BS9" s="1862">
        <v>1981</v>
      </c>
      <c r="BT9" s="1862">
        <v>1982</v>
      </c>
      <c r="BU9" s="1862">
        <v>1983</v>
      </c>
      <c r="BV9" s="1862">
        <v>1984</v>
      </c>
      <c r="BW9" s="1862">
        <v>1985</v>
      </c>
      <c r="BX9" s="1862">
        <v>1986</v>
      </c>
      <c r="BY9" s="1862">
        <v>1987</v>
      </c>
      <c r="BZ9" s="1862">
        <v>1988</v>
      </c>
      <c r="CA9" s="1862">
        <v>1989</v>
      </c>
      <c r="CB9" s="1862">
        <v>1990</v>
      </c>
      <c r="CC9" s="1862">
        <v>1991</v>
      </c>
      <c r="CD9" s="1862">
        <v>1992</v>
      </c>
      <c r="CE9" s="1862">
        <v>1993</v>
      </c>
      <c r="CF9" s="1862">
        <v>1994</v>
      </c>
      <c r="CG9" s="1862">
        <v>1995</v>
      </c>
      <c r="CH9" s="1862">
        <v>1996</v>
      </c>
      <c r="CI9" s="1862">
        <v>1997</v>
      </c>
      <c r="CJ9" s="1862">
        <v>1998</v>
      </c>
      <c r="CK9" s="1862">
        <v>1999</v>
      </c>
      <c r="CL9" s="1862">
        <v>2000</v>
      </c>
      <c r="CM9" s="1862">
        <v>2001</v>
      </c>
      <c r="CN9" s="1862">
        <v>2002</v>
      </c>
      <c r="CO9" s="1862">
        <v>2003</v>
      </c>
      <c r="CP9" s="1862">
        <v>2004</v>
      </c>
      <c r="CQ9" s="1862">
        <v>2005</v>
      </c>
      <c r="CR9" s="1862">
        <v>2006</v>
      </c>
      <c r="CS9" s="1862">
        <v>2007</v>
      </c>
      <c r="CT9" s="1862">
        <v>2008</v>
      </c>
      <c r="CU9" s="1862">
        <v>2009</v>
      </c>
      <c r="CV9" s="2062">
        <v>2010</v>
      </c>
      <c r="CW9" s="1862" t="s">
        <v>160</v>
      </c>
    </row>
    <row r="10" spans="1:101" ht="15.75" customHeight="1" thickBot="1">
      <c r="A10" s="1851"/>
      <c r="B10" s="1863"/>
      <c r="C10" s="1864"/>
      <c r="D10" s="1864"/>
      <c r="E10" s="1865"/>
      <c r="F10" s="1866"/>
      <c r="G10" s="1867" t="s">
        <v>360</v>
      </c>
      <c r="H10" s="1867" t="s">
        <v>360</v>
      </c>
      <c r="I10" s="1868" t="s">
        <v>361</v>
      </c>
      <c r="J10" s="1868" t="s">
        <v>361</v>
      </c>
      <c r="K10" s="1868" t="s">
        <v>361</v>
      </c>
      <c r="L10" s="1868" t="s">
        <v>361</v>
      </c>
      <c r="M10" s="1868" t="s">
        <v>361</v>
      </c>
      <c r="N10" s="1868" t="s">
        <v>361</v>
      </c>
      <c r="O10" s="1868" t="s">
        <v>361</v>
      </c>
      <c r="P10" s="1868" t="s">
        <v>361</v>
      </c>
      <c r="Q10" s="1868" t="s">
        <v>361</v>
      </c>
      <c r="R10" s="1868" t="s">
        <v>361</v>
      </c>
      <c r="S10" s="1868" t="s">
        <v>361</v>
      </c>
      <c r="T10" s="1868" t="s">
        <v>361</v>
      </c>
      <c r="U10" s="1868" t="s">
        <v>361</v>
      </c>
      <c r="V10" s="1868" t="s">
        <v>361</v>
      </c>
      <c r="W10" s="1868" t="s">
        <v>361</v>
      </c>
      <c r="X10" s="1868" t="s">
        <v>361</v>
      </c>
      <c r="Y10" s="1868" t="s">
        <v>361</v>
      </c>
      <c r="Z10" s="1868" t="s">
        <v>361</v>
      </c>
      <c r="AA10" s="1868" t="s">
        <v>361</v>
      </c>
      <c r="AB10" s="1868" t="s">
        <v>361</v>
      </c>
      <c r="AC10" s="1868" t="s">
        <v>361</v>
      </c>
      <c r="AD10" s="1868" t="s">
        <v>361</v>
      </c>
      <c r="AE10" s="1868" t="s">
        <v>361</v>
      </c>
      <c r="AF10" s="1868" t="s">
        <v>361</v>
      </c>
      <c r="AG10" s="1868" t="s">
        <v>361</v>
      </c>
      <c r="AH10" s="1868" t="s">
        <v>361</v>
      </c>
      <c r="AI10" s="1868" t="s">
        <v>361</v>
      </c>
      <c r="AJ10" s="1868" t="s">
        <v>361</v>
      </c>
      <c r="AK10" s="1868" t="s">
        <v>361</v>
      </c>
      <c r="AL10" s="1868" t="s">
        <v>361</v>
      </c>
      <c r="AM10" s="1868" t="s">
        <v>361</v>
      </c>
      <c r="AN10" s="1868" t="s">
        <v>361</v>
      </c>
      <c r="AO10" s="1868" t="s">
        <v>361</v>
      </c>
      <c r="AP10" s="1868" t="s">
        <v>361</v>
      </c>
      <c r="AQ10" s="1868" t="s">
        <v>361</v>
      </c>
      <c r="AR10" s="1868" t="s">
        <v>361</v>
      </c>
      <c r="AS10" s="1868" t="s">
        <v>361</v>
      </c>
      <c r="AT10" s="1868" t="s">
        <v>361</v>
      </c>
      <c r="AU10" s="1868" t="s">
        <v>361</v>
      </c>
      <c r="AV10" s="1868" t="s">
        <v>361</v>
      </c>
      <c r="AW10" s="1868" t="s">
        <v>361</v>
      </c>
      <c r="AX10" s="1868" t="s">
        <v>361</v>
      </c>
      <c r="AY10" s="1868" t="s">
        <v>361</v>
      </c>
      <c r="AZ10" s="1868" t="s">
        <v>361</v>
      </c>
      <c r="BA10" s="1868" t="s">
        <v>361</v>
      </c>
      <c r="BB10" s="1868" t="s">
        <v>361</v>
      </c>
      <c r="BC10" s="1868" t="s">
        <v>361</v>
      </c>
      <c r="BD10" s="1868" t="s">
        <v>361</v>
      </c>
      <c r="BE10" s="1868" t="s">
        <v>361</v>
      </c>
      <c r="BF10" s="1868" t="s">
        <v>361</v>
      </c>
      <c r="BG10" s="1868" t="s">
        <v>361</v>
      </c>
      <c r="BH10" s="1868" t="s">
        <v>361</v>
      </c>
      <c r="BI10" s="1868" t="s">
        <v>361</v>
      </c>
      <c r="BJ10" s="1868" t="s">
        <v>361</v>
      </c>
      <c r="BK10" s="1868" t="s">
        <v>361</v>
      </c>
      <c r="BL10" s="1868" t="s">
        <v>361</v>
      </c>
      <c r="BM10" s="1868" t="s">
        <v>361</v>
      </c>
      <c r="BN10" s="1868" t="s">
        <v>361</v>
      </c>
      <c r="BO10" s="1868" t="s">
        <v>361</v>
      </c>
      <c r="BP10" s="1868" t="s">
        <v>361</v>
      </c>
      <c r="BQ10" s="1868" t="s">
        <v>361</v>
      </c>
      <c r="BR10" s="1868" t="s">
        <v>361</v>
      </c>
      <c r="BS10" s="1868" t="s">
        <v>361</v>
      </c>
      <c r="BT10" s="1868" t="s">
        <v>361</v>
      </c>
      <c r="BU10" s="1868" t="s">
        <v>361</v>
      </c>
      <c r="BV10" s="1868" t="s">
        <v>361</v>
      </c>
      <c r="BW10" s="1868" t="s">
        <v>361</v>
      </c>
      <c r="BX10" s="1868" t="s">
        <v>361</v>
      </c>
      <c r="BY10" s="1868" t="s">
        <v>361</v>
      </c>
      <c r="BZ10" s="1868" t="s">
        <v>361</v>
      </c>
      <c r="CA10" s="1868" t="s">
        <v>361</v>
      </c>
      <c r="CB10" s="1868" t="s">
        <v>361</v>
      </c>
      <c r="CC10" s="1868" t="s">
        <v>361</v>
      </c>
      <c r="CD10" s="1868" t="s">
        <v>361</v>
      </c>
      <c r="CE10" s="1868" t="s">
        <v>361</v>
      </c>
      <c r="CF10" s="1868" t="s">
        <v>361</v>
      </c>
      <c r="CG10" s="1868" t="s">
        <v>361</v>
      </c>
      <c r="CH10" s="1868" t="s">
        <v>361</v>
      </c>
      <c r="CI10" s="1868" t="s">
        <v>361</v>
      </c>
      <c r="CJ10" s="1868" t="s">
        <v>361</v>
      </c>
      <c r="CK10" s="1868" t="s">
        <v>361</v>
      </c>
      <c r="CL10" s="1868" t="s">
        <v>361</v>
      </c>
      <c r="CM10" s="1868" t="s">
        <v>361</v>
      </c>
      <c r="CN10" s="1868" t="s">
        <v>361</v>
      </c>
      <c r="CO10" s="1868" t="s">
        <v>361</v>
      </c>
      <c r="CP10" s="1868" t="s">
        <v>361</v>
      </c>
      <c r="CQ10" s="1868" t="s">
        <v>361</v>
      </c>
      <c r="CR10" s="1868" t="s">
        <v>361</v>
      </c>
      <c r="CS10" s="1868" t="s">
        <v>361</v>
      </c>
      <c r="CT10" s="1868" t="s">
        <v>361</v>
      </c>
      <c r="CU10" s="1868" t="s">
        <v>361</v>
      </c>
      <c r="CV10" s="2063" t="s">
        <v>361</v>
      </c>
      <c r="CW10" s="1868" t="s">
        <v>361</v>
      </c>
    </row>
    <row r="11" spans="1:101">
      <c r="A11" s="1851"/>
      <c r="B11" s="1869"/>
      <c r="C11" s="1870" t="s">
        <v>1099</v>
      </c>
      <c r="D11" s="1870"/>
      <c r="E11" s="1871"/>
      <c r="F11" s="1872"/>
      <c r="G11" s="1201"/>
      <c r="H11" s="706"/>
      <c r="I11" s="1873"/>
      <c r="J11" s="1873"/>
      <c r="K11" s="1873"/>
      <c r="L11" s="1873"/>
      <c r="M11" s="1873"/>
      <c r="N11" s="1873"/>
      <c r="O11" s="1873"/>
      <c r="P11" s="1873"/>
      <c r="Q11" s="1873"/>
      <c r="R11" s="1873"/>
      <c r="S11" s="1873"/>
      <c r="T11" s="1873"/>
      <c r="U11" s="1873"/>
      <c r="V11" s="1873"/>
      <c r="W11" s="1873"/>
      <c r="X11" s="1873"/>
      <c r="Y11" s="1873"/>
      <c r="Z11" s="1873"/>
      <c r="AA11" s="1873"/>
      <c r="AB11" s="1873"/>
      <c r="AC11" s="1873"/>
      <c r="AD11" s="1873"/>
      <c r="AE11" s="1873"/>
      <c r="AF11" s="1873"/>
      <c r="AG11" s="1873"/>
      <c r="AH11" s="1873"/>
      <c r="AI11" s="1873"/>
      <c r="AJ11" s="1873"/>
      <c r="AK11" s="1873"/>
      <c r="AL11" s="1873"/>
      <c r="AM11" s="1873"/>
      <c r="AN11" s="1873"/>
      <c r="AO11" s="1873"/>
      <c r="AP11" s="1873"/>
      <c r="AQ11" s="1873"/>
      <c r="AR11" s="1873"/>
      <c r="AS11" s="1873"/>
      <c r="AT11" s="1873"/>
      <c r="AU11" s="1873"/>
      <c r="AV11" s="1873"/>
      <c r="AW11" s="1873"/>
      <c r="AX11" s="1873"/>
      <c r="AY11" s="1873"/>
      <c r="AZ11" s="1873"/>
      <c r="BA11" s="1873"/>
      <c r="BB11" s="1873"/>
      <c r="BC11" s="1873"/>
      <c r="BD11" s="1873"/>
      <c r="BE11" s="1873"/>
      <c r="BF11" s="1873"/>
      <c r="BG11" s="1873"/>
      <c r="BH11" s="1873"/>
      <c r="BI11" s="1873"/>
      <c r="BJ11" s="1873"/>
      <c r="BK11" s="1873"/>
      <c r="BL11" s="1873"/>
      <c r="BM11" s="1873"/>
      <c r="BN11" s="1873"/>
      <c r="BO11" s="1873"/>
      <c r="BP11" s="1873"/>
      <c r="BQ11" s="1873"/>
      <c r="BR11" s="1873"/>
      <c r="BS11" s="1873"/>
      <c r="BT11" s="1873"/>
      <c r="BU11" s="1873"/>
      <c r="BV11" s="1873"/>
      <c r="BW11" s="1873"/>
      <c r="BX11" s="1873"/>
      <c r="BY11" s="1873"/>
      <c r="BZ11" s="1873"/>
      <c r="CA11" s="1873"/>
      <c r="CB11" s="1873"/>
      <c r="CC11" s="1873"/>
      <c r="CD11" s="1873"/>
      <c r="CE11" s="1873"/>
      <c r="CF11" s="1873"/>
      <c r="CG11" s="1873"/>
      <c r="CH11" s="1873"/>
      <c r="CI11" s="1873"/>
      <c r="CJ11" s="1873"/>
      <c r="CK11" s="1873"/>
      <c r="CL11" s="1873"/>
      <c r="CM11" s="1873"/>
      <c r="CN11" s="1873"/>
      <c r="CO11" s="1873"/>
      <c r="CP11" s="1873"/>
      <c r="CQ11" s="1873"/>
      <c r="CR11" s="1873"/>
      <c r="CS11" s="1873"/>
      <c r="CT11" s="1873"/>
      <c r="CU11" s="1873" t="s">
        <v>362</v>
      </c>
      <c r="CV11" s="332"/>
      <c r="CW11" s="1874"/>
    </row>
    <row r="12" spans="1:101">
      <c r="A12" s="1851"/>
      <c r="B12" s="1869"/>
      <c r="C12" s="1871"/>
      <c r="D12" s="1875" t="s">
        <v>1101</v>
      </c>
      <c r="E12" s="1871"/>
      <c r="F12" s="1876"/>
      <c r="G12" s="1201"/>
      <c r="H12" s="706"/>
      <c r="I12" s="1877"/>
      <c r="J12" s="1877"/>
      <c r="K12" s="1877"/>
      <c r="L12" s="1877"/>
      <c r="M12" s="1877"/>
      <c r="N12" s="1877"/>
      <c r="O12" s="1877"/>
      <c r="P12" s="1877"/>
      <c r="Q12" s="1877"/>
      <c r="R12" s="1877"/>
      <c r="S12" s="1877"/>
      <c r="T12" s="1877"/>
      <c r="U12" s="1877"/>
      <c r="V12" s="1877"/>
      <c r="W12" s="1877"/>
      <c r="X12" s="1877"/>
      <c r="Y12" s="1877"/>
      <c r="Z12" s="1877"/>
      <c r="AA12" s="1877"/>
      <c r="AB12" s="1877"/>
      <c r="AC12" s="1877"/>
      <c r="AD12" s="1877"/>
      <c r="AE12" s="1877"/>
      <c r="AF12" s="1877"/>
      <c r="AG12" s="1877"/>
      <c r="AH12" s="1877"/>
      <c r="AI12" s="1877"/>
      <c r="AJ12" s="1877"/>
      <c r="AK12" s="1877"/>
      <c r="AL12" s="1877"/>
      <c r="AM12" s="1877"/>
      <c r="AN12" s="1877"/>
      <c r="AO12" s="1877"/>
      <c r="AP12" s="1877"/>
      <c r="AQ12" s="1877"/>
      <c r="AR12" s="1877"/>
      <c r="AS12" s="1877"/>
      <c r="AT12" s="1877"/>
      <c r="AU12" s="1877"/>
      <c r="AV12" s="1877"/>
      <c r="AW12" s="1877"/>
      <c r="AX12" s="1877"/>
      <c r="AY12" s="1877"/>
      <c r="AZ12" s="1877"/>
      <c r="BA12" s="1877"/>
      <c r="BB12" s="1877"/>
      <c r="BC12" s="1877"/>
      <c r="BD12" s="1877"/>
      <c r="BE12" s="1877"/>
      <c r="BF12" s="1877"/>
      <c r="BG12" s="1877"/>
      <c r="BH12" s="1877"/>
      <c r="BI12" s="1877"/>
      <c r="BJ12" s="1877"/>
      <c r="BK12" s="1877"/>
      <c r="BL12" s="1877"/>
      <c r="BM12" s="1877"/>
      <c r="BN12" s="1877"/>
      <c r="BO12" s="1877"/>
      <c r="BP12" s="1877"/>
      <c r="BQ12" s="1877"/>
      <c r="BR12" s="1877"/>
      <c r="BS12" s="1877"/>
      <c r="BT12" s="1877"/>
      <c r="BU12" s="1877"/>
      <c r="BV12" s="1877"/>
      <c r="BW12" s="1877"/>
      <c r="BX12" s="1877"/>
      <c r="BY12" s="1877"/>
      <c r="BZ12" s="1877"/>
      <c r="CA12" s="1877"/>
      <c r="CB12" s="1877"/>
      <c r="CC12" s="1877"/>
      <c r="CD12" s="1877"/>
      <c r="CE12" s="1877"/>
      <c r="CF12" s="1877"/>
      <c r="CG12" s="1877"/>
      <c r="CH12" s="1877"/>
      <c r="CI12" s="1877"/>
      <c r="CJ12" s="1877"/>
      <c r="CK12" s="1877"/>
      <c r="CL12" s="1877"/>
      <c r="CM12" s="1877"/>
      <c r="CN12" s="1877"/>
      <c r="CO12" s="1877"/>
      <c r="CP12" s="1877"/>
      <c r="CQ12" s="1877"/>
      <c r="CR12" s="1877"/>
      <c r="CS12" s="1877"/>
      <c r="CT12" s="1877"/>
      <c r="CU12" s="1877"/>
      <c r="CV12" s="11"/>
      <c r="CW12" s="1878"/>
    </row>
    <row r="13" spans="1:101">
      <c r="A13" s="1851"/>
      <c r="B13" s="1879"/>
      <c r="C13" s="1871"/>
      <c r="D13" s="1871"/>
      <c r="E13" s="1871" t="s">
        <v>1102</v>
      </c>
      <c r="F13" s="1880" t="s">
        <v>1103</v>
      </c>
      <c r="G13" s="691"/>
      <c r="H13" s="693"/>
      <c r="I13" s="692"/>
      <c r="J13" s="692"/>
      <c r="K13" s="692"/>
      <c r="L13" s="692"/>
      <c r="M13" s="692"/>
      <c r="N13" s="692"/>
      <c r="O13" s="692"/>
      <c r="P13" s="692"/>
      <c r="Q13" s="692"/>
      <c r="R13" s="692"/>
      <c r="S13" s="692"/>
      <c r="T13" s="692"/>
      <c r="U13" s="692"/>
      <c r="V13" s="692"/>
      <c r="W13" s="692"/>
      <c r="X13" s="692"/>
      <c r="Y13" s="692"/>
      <c r="Z13" s="692"/>
      <c r="AA13" s="692"/>
      <c r="AB13" s="692"/>
      <c r="AC13" s="692"/>
      <c r="AD13" s="692"/>
      <c r="AE13" s="692"/>
      <c r="AF13" s="692"/>
      <c r="AG13" s="692"/>
      <c r="AH13" s="692"/>
      <c r="AI13" s="692"/>
      <c r="AJ13" s="692"/>
      <c r="AK13" s="692"/>
      <c r="AL13" s="692"/>
      <c r="AM13" s="692"/>
      <c r="AN13" s="692"/>
      <c r="AO13" s="692"/>
      <c r="AP13" s="692"/>
      <c r="AQ13" s="692"/>
      <c r="AR13" s="692"/>
      <c r="AS13" s="692"/>
      <c r="AT13" s="692"/>
      <c r="AU13" s="692"/>
      <c r="AV13" s="692"/>
      <c r="AW13" s="692"/>
      <c r="AX13" s="692"/>
      <c r="AY13" s="692"/>
      <c r="AZ13" s="692"/>
      <c r="BA13" s="692"/>
      <c r="BB13" s="692"/>
      <c r="BC13" s="692"/>
      <c r="BD13" s="692"/>
      <c r="BE13" s="692"/>
      <c r="BF13" s="692"/>
      <c r="BG13" s="692"/>
      <c r="BH13" s="692"/>
      <c r="BI13" s="692"/>
      <c r="BJ13" s="692"/>
      <c r="BK13" s="692"/>
      <c r="BL13" s="692"/>
      <c r="BM13" s="692"/>
      <c r="BN13" s="692"/>
      <c r="BO13" s="692"/>
      <c r="BP13" s="692"/>
      <c r="BQ13" s="692"/>
      <c r="BR13" s="692"/>
      <c r="BS13" s="692"/>
      <c r="BT13" s="692"/>
      <c r="BU13" s="692"/>
      <c r="BV13" s="692"/>
      <c r="BW13" s="692"/>
      <c r="BX13" s="692"/>
      <c r="BY13" s="692"/>
      <c r="BZ13" s="692"/>
      <c r="CA13" s="692"/>
      <c r="CB13" s="692"/>
      <c r="CC13" s="692"/>
      <c r="CD13" s="692"/>
      <c r="CE13" s="692"/>
      <c r="CF13" s="692"/>
      <c r="CG13" s="692"/>
      <c r="CH13" s="692"/>
      <c r="CI13" s="692"/>
      <c r="CJ13" s="692"/>
      <c r="CK13" s="692"/>
      <c r="CL13" s="692"/>
      <c r="CM13" s="692"/>
      <c r="CN13" s="692"/>
      <c r="CO13" s="692"/>
      <c r="CP13" s="692"/>
      <c r="CQ13" s="692"/>
      <c r="CR13" s="692"/>
      <c r="CS13" s="692"/>
      <c r="CT13" s="692"/>
      <c r="CU13" s="692"/>
      <c r="CV13" s="1519"/>
      <c r="CW13" s="1881">
        <f>SUM(I13:CV13)</f>
        <v>0</v>
      </c>
    </row>
    <row r="14" spans="1:101">
      <c r="A14" s="1851"/>
      <c r="B14" s="1879"/>
      <c r="C14" s="1871"/>
      <c r="D14" s="1871"/>
      <c r="E14" s="1871" t="s">
        <v>1104</v>
      </c>
      <c r="F14" s="1880" t="s">
        <v>1105</v>
      </c>
      <c r="G14" s="691"/>
      <c r="H14" s="693"/>
      <c r="I14" s="692"/>
      <c r="J14" s="692"/>
      <c r="K14" s="692"/>
      <c r="L14" s="692"/>
      <c r="M14" s="692"/>
      <c r="N14" s="692"/>
      <c r="O14" s="692"/>
      <c r="P14" s="692"/>
      <c r="Q14" s="692"/>
      <c r="R14" s="692"/>
      <c r="S14" s="692"/>
      <c r="T14" s="692"/>
      <c r="U14" s="692"/>
      <c r="V14" s="692"/>
      <c r="W14" s="692"/>
      <c r="X14" s="692"/>
      <c r="Y14" s="692"/>
      <c r="Z14" s="692"/>
      <c r="AA14" s="692"/>
      <c r="AB14" s="692"/>
      <c r="AC14" s="692"/>
      <c r="AD14" s="692"/>
      <c r="AE14" s="692"/>
      <c r="AF14" s="692"/>
      <c r="AG14" s="692"/>
      <c r="AH14" s="692"/>
      <c r="AI14" s="692"/>
      <c r="AJ14" s="692"/>
      <c r="AK14" s="692"/>
      <c r="AL14" s="692"/>
      <c r="AM14" s="692"/>
      <c r="AN14" s="692"/>
      <c r="AO14" s="692"/>
      <c r="AP14" s="692"/>
      <c r="AQ14" s="692"/>
      <c r="AR14" s="692"/>
      <c r="AS14" s="692"/>
      <c r="AT14" s="692"/>
      <c r="AU14" s="692"/>
      <c r="AV14" s="692"/>
      <c r="AW14" s="692"/>
      <c r="AX14" s="692"/>
      <c r="AY14" s="692"/>
      <c r="AZ14" s="692"/>
      <c r="BA14" s="692"/>
      <c r="BB14" s="692"/>
      <c r="BC14" s="692"/>
      <c r="BD14" s="692"/>
      <c r="BE14" s="692"/>
      <c r="BF14" s="692"/>
      <c r="BG14" s="692"/>
      <c r="BH14" s="692"/>
      <c r="BI14" s="692"/>
      <c r="BJ14" s="692"/>
      <c r="BK14" s="692"/>
      <c r="BL14" s="692"/>
      <c r="BM14" s="692"/>
      <c r="BN14" s="692"/>
      <c r="BO14" s="692"/>
      <c r="BP14" s="692"/>
      <c r="BQ14" s="692"/>
      <c r="BR14" s="692"/>
      <c r="BS14" s="692"/>
      <c r="BT14" s="692"/>
      <c r="BU14" s="692"/>
      <c r="BV14" s="692"/>
      <c r="BW14" s="692"/>
      <c r="BX14" s="692"/>
      <c r="BY14" s="692"/>
      <c r="BZ14" s="692"/>
      <c r="CA14" s="692"/>
      <c r="CB14" s="692"/>
      <c r="CC14" s="692"/>
      <c r="CD14" s="692"/>
      <c r="CE14" s="692"/>
      <c r="CF14" s="692"/>
      <c r="CG14" s="692"/>
      <c r="CH14" s="692"/>
      <c r="CI14" s="692"/>
      <c r="CJ14" s="692"/>
      <c r="CK14" s="692"/>
      <c r="CL14" s="692"/>
      <c r="CM14" s="692"/>
      <c r="CN14" s="692"/>
      <c r="CO14" s="692"/>
      <c r="CP14" s="692"/>
      <c r="CQ14" s="692"/>
      <c r="CR14" s="692"/>
      <c r="CS14" s="692"/>
      <c r="CT14" s="692"/>
      <c r="CU14" s="692"/>
      <c r="CV14" s="1519"/>
      <c r="CW14" s="1881">
        <f>SUM(I14:CV14)</f>
        <v>0</v>
      </c>
    </row>
    <row r="15" spans="1:101">
      <c r="A15" s="1851"/>
      <c r="B15" s="1879"/>
      <c r="C15" s="1871"/>
      <c r="D15" s="1871"/>
      <c r="E15" s="1871"/>
      <c r="F15" s="1880"/>
      <c r="G15" s="1201"/>
      <c r="H15" s="706"/>
      <c r="I15" s="1877"/>
      <c r="J15" s="1877"/>
      <c r="K15" s="1877"/>
      <c r="L15" s="1877"/>
      <c r="M15" s="1877"/>
      <c r="N15" s="1877"/>
      <c r="O15" s="1877"/>
      <c r="P15" s="1877"/>
      <c r="Q15" s="1877"/>
      <c r="R15" s="1877"/>
      <c r="S15" s="1877"/>
      <c r="T15" s="1877"/>
      <c r="U15" s="1877"/>
      <c r="V15" s="1877"/>
      <c r="W15" s="1877"/>
      <c r="X15" s="1877"/>
      <c r="Y15" s="1877"/>
      <c r="Z15" s="1877"/>
      <c r="AA15" s="1877"/>
      <c r="AB15" s="1877"/>
      <c r="AC15" s="1877"/>
      <c r="AD15" s="1877"/>
      <c r="AE15" s="1877"/>
      <c r="AF15" s="1877"/>
      <c r="AG15" s="1877"/>
      <c r="AH15" s="1877"/>
      <c r="AI15" s="1877"/>
      <c r="AJ15" s="1877"/>
      <c r="AK15" s="1877"/>
      <c r="AL15" s="1877"/>
      <c r="AM15" s="1877"/>
      <c r="AN15" s="1877"/>
      <c r="AO15" s="1877"/>
      <c r="AP15" s="1877"/>
      <c r="AQ15" s="1877"/>
      <c r="AR15" s="1877"/>
      <c r="AS15" s="1877"/>
      <c r="AT15" s="1877"/>
      <c r="AU15" s="1877"/>
      <c r="AV15" s="1877"/>
      <c r="AW15" s="1877"/>
      <c r="AX15" s="1877"/>
      <c r="AY15" s="1877"/>
      <c r="AZ15" s="1877"/>
      <c r="BA15" s="1877"/>
      <c r="BB15" s="1877"/>
      <c r="BC15" s="1877"/>
      <c r="BD15" s="1877"/>
      <c r="BE15" s="1877"/>
      <c r="BF15" s="1877"/>
      <c r="BG15" s="1877"/>
      <c r="BH15" s="1877"/>
      <c r="BI15" s="1877"/>
      <c r="BJ15" s="1877"/>
      <c r="BK15" s="1877"/>
      <c r="BL15" s="1877"/>
      <c r="BM15" s="1877"/>
      <c r="BN15" s="1877"/>
      <c r="BO15" s="1877"/>
      <c r="BP15" s="1877"/>
      <c r="BQ15" s="1877"/>
      <c r="BR15" s="1877"/>
      <c r="BS15" s="1877"/>
      <c r="BT15" s="1877"/>
      <c r="BU15" s="1877"/>
      <c r="BV15" s="1877"/>
      <c r="BW15" s="1877"/>
      <c r="BX15" s="1877"/>
      <c r="BY15" s="1877"/>
      <c r="BZ15" s="1877"/>
      <c r="CA15" s="1877"/>
      <c r="CB15" s="1877"/>
      <c r="CC15" s="1877"/>
      <c r="CD15" s="1877"/>
      <c r="CE15" s="1877"/>
      <c r="CF15" s="1877"/>
      <c r="CG15" s="1877"/>
      <c r="CH15" s="1877"/>
      <c r="CI15" s="1877"/>
      <c r="CJ15" s="1877"/>
      <c r="CK15" s="1877"/>
      <c r="CL15" s="1877"/>
      <c r="CM15" s="1877"/>
      <c r="CN15" s="1877"/>
      <c r="CO15" s="1877"/>
      <c r="CP15" s="1877"/>
      <c r="CQ15" s="1877"/>
      <c r="CR15" s="1877"/>
      <c r="CS15" s="1877"/>
      <c r="CT15" s="1877"/>
      <c r="CU15" s="1877"/>
      <c r="CV15" s="11"/>
      <c r="CW15" s="1882"/>
    </row>
    <row r="16" spans="1:101">
      <c r="A16" s="1851"/>
      <c r="B16" s="1879"/>
      <c r="C16" s="1871"/>
      <c r="D16" s="1875" t="s">
        <v>1106</v>
      </c>
      <c r="E16" s="1871"/>
      <c r="F16" s="1880"/>
      <c r="G16" s="1201"/>
      <c r="H16" s="706"/>
      <c r="I16" s="1877"/>
      <c r="J16" s="1877"/>
      <c r="K16" s="1877"/>
      <c r="L16" s="1877"/>
      <c r="M16" s="1877"/>
      <c r="N16" s="1877"/>
      <c r="O16" s="1877"/>
      <c r="P16" s="1877"/>
      <c r="Q16" s="1877"/>
      <c r="R16" s="1877"/>
      <c r="S16" s="1877"/>
      <c r="T16" s="1877"/>
      <c r="U16" s="1877"/>
      <c r="V16" s="1877"/>
      <c r="W16" s="1877"/>
      <c r="X16" s="1877"/>
      <c r="Y16" s="1877"/>
      <c r="Z16" s="1877"/>
      <c r="AA16" s="1877"/>
      <c r="AB16" s="1877"/>
      <c r="AC16" s="1877"/>
      <c r="AD16" s="1877"/>
      <c r="AE16" s="1877"/>
      <c r="AF16" s="1877"/>
      <c r="AG16" s="1877"/>
      <c r="AH16" s="1877"/>
      <c r="AI16" s="1877"/>
      <c r="AJ16" s="1877"/>
      <c r="AK16" s="1877"/>
      <c r="AL16" s="1877"/>
      <c r="AM16" s="1877"/>
      <c r="AN16" s="1877"/>
      <c r="AO16" s="1877"/>
      <c r="AP16" s="1877"/>
      <c r="AQ16" s="1877"/>
      <c r="AR16" s="1877"/>
      <c r="AS16" s="1877"/>
      <c r="AT16" s="1877"/>
      <c r="AU16" s="1877"/>
      <c r="AV16" s="1877"/>
      <c r="AW16" s="1877"/>
      <c r="AX16" s="1877"/>
      <c r="AY16" s="1877"/>
      <c r="AZ16" s="1877"/>
      <c r="BA16" s="1877"/>
      <c r="BB16" s="1877"/>
      <c r="BC16" s="1877"/>
      <c r="BD16" s="1877"/>
      <c r="BE16" s="1877"/>
      <c r="BF16" s="1877"/>
      <c r="BG16" s="1877"/>
      <c r="BH16" s="1877"/>
      <c r="BI16" s="1877"/>
      <c r="BJ16" s="1877"/>
      <c r="BK16" s="1877"/>
      <c r="BL16" s="1877"/>
      <c r="BM16" s="1877"/>
      <c r="BN16" s="1877"/>
      <c r="BO16" s="1877"/>
      <c r="BP16" s="1877"/>
      <c r="BQ16" s="1877"/>
      <c r="BR16" s="1877"/>
      <c r="BS16" s="1877"/>
      <c r="BT16" s="1877"/>
      <c r="BU16" s="1877"/>
      <c r="BV16" s="1877"/>
      <c r="BW16" s="1877"/>
      <c r="BX16" s="1877"/>
      <c r="BY16" s="1877"/>
      <c r="BZ16" s="1877"/>
      <c r="CA16" s="1877"/>
      <c r="CB16" s="1877"/>
      <c r="CC16" s="1877"/>
      <c r="CD16" s="1877"/>
      <c r="CE16" s="1877"/>
      <c r="CF16" s="1877"/>
      <c r="CG16" s="1877"/>
      <c r="CH16" s="1877"/>
      <c r="CI16" s="1877"/>
      <c r="CJ16" s="1877"/>
      <c r="CK16" s="1877"/>
      <c r="CL16" s="1877"/>
      <c r="CM16" s="1877"/>
      <c r="CN16" s="1877"/>
      <c r="CO16" s="1877"/>
      <c r="CP16" s="1877"/>
      <c r="CQ16" s="1877"/>
      <c r="CR16" s="1877"/>
      <c r="CS16" s="1877"/>
      <c r="CT16" s="1877"/>
      <c r="CU16" s="1877"/>
      <c r="CV16" s="11"/>
      <c r="CW16" s="1882"/>
    </row>
    <row r="17" spans="1:101">
      <c r="A17" s="1851"/>
      <c r="B17" s="1879"/>
      <c r="C17" s="1871"/>
      <c r="D17" s="1871"/>
      <c r="E17" s="1871" t="s">
        <v>833</v>
      </c>
      <c r="F17" s="1880" t="s">
        <v>834</v>
      </c>
      <c r="G17" s="691"/>
      <c r="H17" s="693"/>
      <c r="I17" s="692"/>
      <c r="J17" s="692"/>
      <c r="K17" s="692"/>
      <c r="L17" s="692"/>
      <c r="M17" s="692"/>
      <c r="N17" s="692"/>
      <c r="O17" s="692"/>
      <c r="P17" s="692"/>
      <c r="Q17" s="692"/>
      <c r="R17" s="692"/>
      <c r="S17" s="692"/>
      <c r="T17" s="692"/>
      <c r="U17" s="692"/>
      <c r="V17" s="692"/>
      <c r="W17" s="692"/>
      <c r="X17" s="692"/>
      <c r="Y17" s="692"/>
      <c r="Z17" s="692"/>
      <c r="AA17" s="692"/>
      <c r="AB17" s="692"/>
      <c r="AC17" s="692"/>
      <c r="AD17" s="692"/>
      <c r="AE17" s="692"/>
      <c r="AF17" s="692"/>
      <c r="AG17" s="692"/>
      <c r="AH17" s="692"/>
      <c r="AI17" s="692"/>
      <c r="AJ17" s="692"/>
      <c r="AK17" s="692"/>
      <c r="AL17" s="692"/>
      <c r="AM17" s="692"/>
      <c r="AN17" s="692"/>
      <c r="AO17" s="692"/>
      <c r="AP17" s="692"/>
      <c r="AQ17" s="692"/>
      <c r="AR17" s="692"/>
      <c r="AS17" s="692"/>
      <c r="AT17" s="692"/>
      <c r="AU17" s="692"/>
      <c r="AV17" s="692"/>
      <c r="AW17" s="692"/>
      <c r="AX17" s="692"/>
      <c r="AY17" s="692"/>
      <c r="AZ17" s="692"/>
      <c r="BA17" s="692"/>
      <c r="BB17" s="692"/>
      <c r="BC17" s="692"/>
      <c r="BD17" s="692"/>
      <c r="BE17" s="692"/>
      <c r="BF17" s="692"/>
      <c r="BG17" s="692"/>
      <c r="BH17" s="692"/>
      <c r="BI17" s="692"/>
      <c r="BJ17" s="692"/>
      <c r="BK17" s="692"/>
      <c r="BL17" s="692"/>
      <c r="BM17" s="692"/>
      <c r="BN17" s="692"/>
      <c r="BO17" s="692"/>
      <c r="BP17" s="692"/>
      <c r="BQ17" s="692"/>
      <c r="BR17" s="692"/>
      <c r="BS17" s="692"/>
      <c r="BT17" s="692"/>
      <c r="BU17" s="692"/>
      <c r="BV17" s="692"/>
      <c r="BW17" s="692"/>
      <c r="BX17" s="692"/>
      <c r="BY17" s="692"/>
      <c r="BZ17" s="692"/>
      <c r="CA17" s="692"/>
      <c r="CB17" s="692"/>
      <c r="CC17" s="692"/>
      <c r="CD17" s="692"/>
      <c r="CE17" s="692"/>
      <c r="CF17" s="692"/>
      <c r="CG17" s="692"/>
      <c r="CH17" s="692"/>
      <c r="CI17" s="692"/>
      <c r="CJ17" s="692"/>
      <c r="CK17" s="692"/>
      <c r="CL17" s="692"/>
      <c r="CM17" s="692"/>
      <c r="CN17" s="692"/>
      <c r="CO17" s="692"/>
      <c r="CP17" s="692"/>
      <c r="CQ17" s="692"/>
      <c r="CR17" s="692"/>
      <c r="CS17" s="692"/>
      <c r="CT17" s="692"/>
      <c r="CU17" s="692"/>
      <c r="CV17" s="1519"/>
      <c r="CW17" s="1881">
        <f>SUM(I17:CV17)</f>
        <v>0</v>
      </c>
    </row>
    <row r="18" spans="1:101">
      <c r="A18" s="1851"/>
      <c r="B18" s="1879"/>
      <c r="C18" s="1871"/>
      <c r="D18" s="1871"/>
      <c r="E18" s="1871"/>
      <c r="F18" s="1880"/>
      <c r="G18" s="1201"/>
      <c r="H18" s="706"/>
      <c r="I18" s="1877"/>
      <c r="J18" s="1877"/>
      <c r="K18" s="1877"/>
      <c r="L18" s="1877"/>
      <c r="M18" s="1877"/>
      <c r="N18" s="1877"/>
      <c r="O18" s="1877"/>
      <c r="P18" s="1877"/>
      <c r="Q18" s="1877"/>
      <c r="R18" s="1877"/>
      <c r="S18" s="1877"/>
      <c r="T18" s="1877"/>
      <c r="U18" s="1877"/>
      <c r="V18" s="1877"/>
      <c r="W18" s="1877"/>
      <c r="X18" s="1877"/>
      <c r="Y18" s="1877"/>
      <c r="Z18" s="1877"/>
      <c r="AA18" s="1877"/>
      <c r="AB18" s="1877"/>
      <c r="AC18" s="1877"/>
      <c r="AD18" s="1877"/>
      <c r="AE18" s="1877"/>
      <c r="AF18" s="1877"/>
      <c r="AG18" s="1877"/>
      <c r="AH18" s="1877"/>
      <c r="AI18" s="1877"/>
      <c r="AJ18" s="1877"/>
      <c r="AK18" s="1877"/>
      <c r="AL18" s="1877"/>
      <c r="AM18" s="1877"/>
      <c r="AN18" s="1877"/>
      <c r="AO18" s="1877"/>
      <c r="AP18" s="1877"/>
      <c r="AQ18" s="1877"/>
      <c r="AR18" s="1877"/>
      <c r="AS18" s="1877"/>
      <c r="AT18" s="1877"/>
      <c r="AU18" s="1877"/>
      <c r="AV18" s="1877"/>
      <c r="AW18" s="1877"/>
      <c r="AX18" s="1877"/>
      <c r="AY18" s="1877"/>
      <c r="AZ18" s="1877"/>
      <c r="BA18" s="1877"/>
      <c r="BB18" s="1877"/>
      <c r="BC18" s="1877"/>
      <c r="BD18" s="1877"/>
      <c r="BE18" s="1877"/>
      <c r="BF18" s="1877"/>
      <c r="BG18" s="1877"/>
      <c r="BH18" s="1877"/>
      <c r="BI18" s="1877"/>
      <c r="BJ18" s="1877"/>
      <c r="BK18" s="1877"/>
      <c r="BL18" s="1877"/>
      <c r="BM18" s="1877"/>
      <c r="BN18" s="1877"/>
      <c r="BO18" s="1877"/>
      <c r="BP18" s="1877"/>
      <c r="BQ18" s="1877"/>
      <c r="BR18" s="1877"/>
      <c r="BS18" s="1877"/>
      <c r="BT18" s="1877"/>
      <c r="BU18" s="1877"/>
      <c r="BV18" s="1877"/>
      <c r="BW18" s="1877"/>
      <c r="BX18" s="1877"/>
      <c r="BY18" s="1877"/>
      <c r="BZ18" s="1877"/>
      <c r="CA18" s="1877"/>
      <c r="CB18" s="1877"/>
      <c r="CC18" s="1877"/>
      <c r="CD18" s="1877"/>
      <c r="CE18" s="1877"/>
      <c r="CF18" s="1877"/>
      <c r="CG18" s="1877"/>
      <c r="CH18" s="1877"/>
      <c r="CI18" s="1877"/>
      <c r="CJ18" s="1877"/>
      <c r="CK18" s="1877"/>
      <c r="CL18" s="1877"/>
      <c r="CM18" s="1877"/>
      <c r="CN18" s="1877"/>
      <c r="CO18" s="1877"/>
      <c r="CP18" s="1877"/>
      <c r="CQ18" s="1877"/>
      <c r="CR18" s="1877"/>
      <c r="CS18" s="1877"/>
      <c r="CT18" s="1877"/>
      <c r="CU18" s="1877"/>
      <c r="CV18" s="11"/>
      <c r="CW18" s="1882"/>
    </row>
    <row r="19" spans="1:101">
      <c r="A19" s="1851"/>
      <c r="B19" s="1879"/>
      <c r="C19" s="1871"/>
      <c r="D19" s="1875" t="s">
        <v>1108</v>
      </c>
      <c r="E19" s="1871"/>
      <c r="F19" s="1880"/>
      <c r="G19" s="1201"/>
      <c r="H19" s="706"/>
      <c r="I19" s="1877"/>
      <c r="J19" s="1877"/>
      <c r="K19" s="1877"/>
      <c r="L19" s="1877"/>
      <c r="M19" s="1877"/>
      <c r="N19" s="1877"/>
      <c r="O19" s="1877"/>
      <c r="P19" s="1877"/>
      <c r="Q19" s="1877"/>
      <c r="R19" s="1877"/>
      <c r="S19" s="1877"/>
      <c r="T19" s="1877"/>
      <c r="U19" s="1877"/>
      <c r="V19" s="1877"/>
      <c r="W19" s="1877"/>
      <c r="X19" s="1877"/>
      <c r="Y19" s="1877"/>
      <c r="Z19" s="1877"/>
      <c r="AA19" s="1877"/>
      <c r="AB19" s="1877"/>
      <c r="AC19" s="1877"/>
      <c r="AD19" s="1877"/>
      <c r="AE19" s="1877"/>
      <c r="AF19" s="1877"/>
      <c r="AG19" s="1877"/>
      <c r="AH19" s="1877"/>
      <c r="AI19" s="1877"/>
      <c r="AJ19" s="1877"/>
      <c r="AK19" s="1877"/>
      <c r="AL19" s="1877"/>
      <c r="AM19" s="1877"/>
      <c r="AN19" s="1877"/>
      <c r="AO19" s="1877"/>
      <c r="AP19" s="1877"/>
      <c r="AQ19" s="1877"/>
      <c r="AR19" s="1877"/>
      <c r="AS19" s="1877"/>
      <c r="AT19" s="1877"/>
      <c r="AU19" s="1877"/>
      <c r="AV19" s="1877"/>
      <c r="AW19" s="1877"/>
      <c r="AX19" s="1877"/>
      <c r="AY19" s="1877"/>
      <c r="AZ19" s="1877"/>
      <c r="BA19" s="1877"/>
      <c r="BB19" s="1877"/>
      <c r="BC19" s="1877"/>
      <c r="BD19" s="1877"/>
      <c r="BE19" s="1877"/>
      <c r="BF19" s="1877"/>
      <c r="BG19" s="1877"/>
      <c r="BH19" s="1877"/>
      <c r="BI19" s="1877"/>
      <c r="BJ19" s="1877"/>
      <c r="BK19" s="1877"/>
      <c r="BL19" s="1877"/>
      <c r="BM19" s="1877"/>
      <c r="BN19" s="1877"/>
      <c r="BO19" s="1877"/>
      <c r="BP19" s="1877"/>
      <c r="BQ19" s="1877"/>
      <c r="BR19" s="1877"/>
      <c r="BS19" s="1877"/>
      <c r="BT19" s="1877"/>
      <c r="BU19" s="1877"/>
      <c r="BV19" s="1877"/>
      <c r="BW19" s="1877"/>
      <c r="BX19" s="1877"/>
      <c r="BY19" s="1877"/>
      <c r="BZ19" s="1877"/>
      <c r="CA19" s="1877"/>
      <c r="CB19" s="1877"/>
      <c r="CC19" s="1877"/>
      <c r="CD19" s="1877"/>
      <c r="CE19" s="1877"/>
      <c r="CF19" s="1877"/>
      <c r="CG19" s="1877"/>
      <c r="CH19" s="1877"/>
      <c r="CI19" s="1877"/>
      <c r="CJ19" s="1877"/>
      <c r="CK19" s="1877"/>
      <c r="CL19" s="1877"/>
      <c r="CM19" s="1877"/>
      <c r="CN19" s="1877"/>
      <c r="CO19" s="1877"/>
      <c r="CP19" s="1877"/>
      <c r="CQ19" s="1877"/>
      <c r="CR19" s="1877"/>
      <c r="CS19" s="1877"/>
      <c r="CT19" s="1877"/>
      <c r="CU19" s="1877"/>
      <c r="CV19" s="11"/>
      <c r="CW19" s="1882"/>
    </row>
    <row r="20" spans="1:101">
      <c r="A20" s="1851"/>
      <c r="B20" s="1879"/>
      <c r="C20" s="1871"/>
      <c r="D20" s="1875"/>
      <c r="E20" s="1871" t="s">
        <v>1109</v>
      </c>
      <c r="F20" s="1880" t="s">
        <v>1103</v>
      </c>
      <c r="G20" s="691"/>
      <c r="H20" s="693"/>
      <c r="I20" s="692"/>
      <c r="J20" s="692"/>
      <c r="K20" s="692"/>
      <c r="L20" s="692"/>
      <c r="M20" s="692"/>
      <c r="N20" s="692"/>
      <c r="O20" s="692"/>
      <c r="P20" s="692"/>
      <c r="Q20" s="692"/>
      <c r="R20" s="692"/>
      <c r="S20" s="692"/>
      <c r="T20" s="692"/>
      <c r="U20" s="692"/>
      <c r="V20" s="692"/>
      <c r="W20" s="692"/>
      <c r="X20" s="692"/>
      <c r="Y20" s="692"/>
      <c r="Z20" s="692"/>
      <c r="AA20" s="692"/>
      <c r="AB20" s="692"/>
      <c r="AC20" s="692"/>
      <c r="AD20" s="692"/>
      <c r="AE20" s="692"/>
      <c r="AF20" s="692"/>
      <c r="AG20" s="692"/>
      <c r="AH20" s="692"/>
      <c r="AI20" s="692"/>
      <c r="AJ20" s="692"/>
      <c r="AK20" s="692"/>
      <c r="AL20" s="692"/>
      <c r="AM20" s="692"/>
      <c r="AN20" s="692"/>
      <c r="AO20" s="692"/>
      <c r="AP20" s="692"/>
      <c r="AQ20" s="692"/>
      <c r="AR20" s="692"/>
      <c r="AS20" s="692"/>
      <c r="AT20" s="692"/>
      <c r="AU20" s="692"/>
      <c r="AV20" s="692"/>
      <c r="AW20" s="692"/>
      <c r="AX20" s="692"/>
      <c r="AY20" s="692"/>
      <c r="AZ20" s="692"/>
      <c r="BA20" s="692"/>
      <c r="BB20" s="692"/>
      <c r="BC20" s="692"/>
      <c r="BD20" s="692"/>
      <c r="BE20" s="692"/>
      <c r="BF20" s="692"/>
      <c r="BG20" s="692"/>
      <c r="BH20" s="692"/>
      <c r="BI20" s="692"/>
      <c r="BJ20" s="692"/>
      <c r="BK20" s="692"/>
      <c r="BL20" s="692"/>
      <c r="BM20" s="692"/>
      <c r="BN20" s="692"/>
      <c r="BO20" s="692"/>
      <c r="BP20" s="692"/>
      <c r="BQ20" s="692"/>
      <c r="BR20" s="692"/>
      <c r="BS20" s="692"/>
      <c r="BT20" s="692"/>
      <c r="BU20" s="692"/>
      <c r="BV20" s="692"/>
      <c r="BW20" s="692"/>
      <c r="BX20" s="692"/>
      <c r="BY20" s="692"/>
      <c r="BZ20" s="692"/>
      <c r="CA20" s="692"/>
      <c r="CB20" s="692"/>
      <c r="CC20" s="692"/>
      <c r="CD20" s="692"/>
      <c r="CE20" s="692"/>
      <c r="CF20" s="692"/>
      <c r="CG20" s="692"/>
      <c r="CH20" s="692"/>
      <c r="CI20" s="692"/>
      <c r="CJ20" s="692"/>
      <c r="CK20" s="692"/>
      <c r="CL20" s="692"/>
      <c r="CM20" s="692"/>
      <c r="CN20" s="692"/>
      <c r="CO20" s="692"/>
      <c r="CP20" s="692"/>
      <c r="CQ20" s="692"/>
      <c r="CR20" s="692"/>
      <c r="CS20" s="692"/>
      <c r="CT20" s="692"/>
      <c r="CU20" s="692"/>
      <c r="CV20" s="1519"/>
      <c r="CW20" s="1881">
        <f>SUM(I20:CV20)</f>
        <v>0</v>
      </c>
    </row>
    <row r="21" spans="1:101">
      <c r="A21" s="1851"/>
      <c r="B21" s="1879"/>
      <c r="C21" s="1871"/>
      <c r="D21" s="1875"/>
      <c r="E21" s="1871" t="s">
        <v>1110</v>
      </c>
      <c r="F21" s="1880" t="s">
        <v>1103</v>
      </c>
      <c r="G21" s="691"/>
      <c r="H21" s="693"/>
      <c r="I21" s="692"/>
      <c r="J21" s="692"/>
      <c r="K21" s="692"/>
      <c r="L21" s="692"/>
      <c r="M21" s="692"/>
      <c r="N21" s="692"/>
      <c r="O21" s="692"/>
      <c r="P21" s="692"/>
      <c r="Q21" s="692"/>
      <c r="R21" s="692"/>
      <c r="S21" s="692"/>
      <c r="T21" s="692"/>
      <c r="U21" s="692"/>
      <c r="V21" s="692"/>
      <c r="W21" s="692"/>
      <c r="X21" s="692"/>
      <c r="Y21" s="692"/>
      <c r="Z21" s="692"/>
      <c r="AA21" s="692"/>
      <c r="AB21" s="692"/>
      <c r="AC21" s="692"/>
      <c r="AD21" s="692"/>
      <c r="AE21" s="692"/>
      <c r="AF21" s="692"/>
      <c r="AG21" s="692"/>
      <c r="AH21" s="692"/>
      <c r="AI21" s="692"/>
      <c r="AJ21" s="692"/>
      <c r="AK21" s="692"/>
      <c r="AL21" s="692"/>
      <c r="AM21" s="692"/>
      <c r="AN21" s="692"/>
      <c r="AO21" s="692"/>
      <c r="AP21" s="692"/>
      <c r="AQ21" s="692"/>
      <c r="AR21" s="692"/>
      <c r="AS21" s="692"/>
      <c r="AT21" s="692"/>
      <c r="AU21" s="692"/>
      <c r="AV21" s="692"/>
      <c r="AW21" s="692"/>
      <c r="AX21" s="692"/>
      <c r="AY21" s="692"/>
      <c r="AZ21" s="692"/>
      <c r="BA21" s="692"/>
      <c r="BB21" s="692"/>
      <c r="BC21" s="692"/>
      <c r="BD21" s="692"/>
      <c r="BE21" s="692"/>
      <c r="BF21" s="692"/>
      <c r="BG21" s="692"/>
      <c r="BH21" s="692"/>
      <c r="BI21" s="692"/>
      <c r="BJ21" s="692"/>
      <c r="BK21" s="692"/>
      <c r="BL21" s="692"/>
      <c r="BM21" s="692"/>
      <c r="BN21" s="692"/>
      <c r="BO21" s="692"/>
      <c r="BP21" s="692"/>
      <c r="BQ21" s="692"/>
      <c r="BR21" s="692"/>
      <c r="BS21" s="692"/>
      <c r="BT21" s="692"/>
      <c r="BU21" s="692"/>
      <c r="BV21" s="692"/>
      <c r="BW21" s="692"/>
      <c r="BX21" s="692"/>
      <c r="BY21" s="692"/>
      <c r="BZ21" s="692"/>
      <c r="CA21" s="692"/>
      <c r="CB21" s="692"/>
      <c r="CC21" s="692"/>
      <c r="CD21" s="692"/>
      <c r="CE21" s="692"/>
      <c r="CF21" s="692"/>
      <c r="CG21" s="692"/>
      <c r="CH21" s="692"/>
      <c r="CI21" s="692"/>
      <c r="CJ21" s="692"/>
      <c r="CK21" s="692"/>
      <c r="CL21" s="692"/>
      <c r="CM21" s="692"/>
      <c r="CN21" s="692"/>
      <c r="CO21" s="692"/>
      <c r="CP21" s="692"/>
      <c r="CQ21" s="692"/>
      <c r="CR21" s="692"/>
      <c r="CS21" s="692"/>
      <c r="CT21" s="692"/>
      <c r="CU21" s="692"/>
      <c r="CV21" s="1519"/>
      <c r="CW21" s="1881">
        <f>SUM(I21:CV21)</f>
        <v>0</v>
      </c>
    </row>
    <row r="22" spans="1:101">
      <c r="A22" s="1851"/>
      <c r="B22" s="1879"/>
      <c r="C22" s="1871"/>
      <c r="D22" s="1875"/>
      <c r="E22" s="1871" t="s">
        <v>374</v>
      </c>
      <c r="F22" s="1880" t="s">
        <v>1103</v>
      </c>
      <c r="G22" s="691"/>
      <c r="H22" s="693"/>
      <c r="I22" s="692"/>
      <c r="J22" s="692"/>
      <c r="K22" s="692"/>
      <c r="L22" s="692"/>
      <c r="M22" s="692"/>
      <c r="N22" s="692"/>
      <c r="O22" s="692"/>
      <c r="P22" s="692"/>
      <c r="Q22" s="692"/>
      <c r="R22" s="692"/>
      <c r="S22" s="692"/>
      <c r="T22" s="692"/>
      <c r="U22" s="692"/>
      <c r="V22" s="692"/>
      <c r="W22" s="692"/>
      <c r="X22" s="692"/>
      <c r="Y22" s="692"/>
      <c r="Z22" s="692"/>
      <c r="AA22" s="692"/>
      <c r="AB22" s="692"/>
      <c r="AC22" s="692"/>
      <c r="AD22" s="692"/>
      <c r="AE22" s="692"/>
      <c r="AF22" s="692"/>
      <c r="AG22" s="692"/>
      <c r="AH22" s="692"/>
      <c r="AI22" s="692"/>
      <c r="AJ22" s="692"/>
      <c r="AK22" s="692"/>
      <c r="AL22" s="692"/>
      <c r="AM22" s="692"/>
      <c r="AN22" s="692"/>
      <c r="AO22" s="692"/>
      <c r="AP22" s="692"/>
      <c r="AQ22" s="692"/>
      <c r="AR22" s="692"/>
      <c r="AS22" s="692"/>
      <c r="AT22" s="692"/>
      <c r="AU22" s="692"/>
      <c r="AV22" s="692"/>
      <c r="AW22" s="692"/>
      <c r="AX22" s="692"/>
      <c r="AY22" s="692"/>
      <c r="AZ22" s="692"/>
      <c r="BA22" s="692"/>
      <c r="BB22" s="692"/>
      <c r="BC22" s="692"/>
      <c r="BD22" s="692"/>
      <c r="BE22" s="692"/>
      <c r="BF22" s="692"/>
      <c r="BG22" s="692"/>
      <c r="BH22" s="692"/>
      <c r="BI22" s="692"/>
      <c r="BJ22" s="692"/>
      <c r="BK22" s="692"/>
      <c r="BL22" s="692"/>
      <c r="BM22" s="692"/>
      <c r="BN22" s="692"/>
      <c r="BO22" s="692"/>
      <c r="BP22" s="692"/>
      <c r="BQ22" s="692"/>
      <c r="BR22" s="692"/>
      <c r="BS22" s="692"/>
      <c r="BT22" s="692"/>
      <c r="BU22" s="692"/>
      <c r="BV22" s="692"/>
      <c r="BW22" s="692"/>
      <c r="BX22" s="692"/>
      <c r="BY22" s="692"/>
      <c r="BZ22" s="692"/>
      <c r="CA22" s="692"/>
      <c r="CB22" s="692"/>
      <c r="CC22" s="692"/>
      <c r="CD22" s="692"/>
      <c r="CE22" s="692"/>
      <c r="CF22" s="692"/>
      <c r="CG22" s="692"/>
      <c r="CH22" s="692"/>
      <c r="CI22" s="692"/>
      <c r="CJ22" s="692"/>
      <c r="CK22" s="692"/>
      <c r="CL22" s="692"/>
      <c r="CM22" s="692"/>
      <c r="CN22" s="692"/>
      <c r="CO22" s="692"/>
      <c r="CP22" s="692"/>
      <c r="CQ22" s="692"/>
      <c r="CR22" s="692"/>
      <c r="CS22" s="692"/>
      <c r="CT22" s="692"/>
      <c r="CU22" s="692"/>
      <c r="CV22" s="1519"/>
      <c r="CW22" s="1881">
        <f>SUM(I22:CV22)</f>
        <v>0</v>
      </c>
    </row>
    <row r="23" spans="1:101">
      <c r="A23" s="1851"/>
      <c r="B23" s="1879"/>
      <c r="C23" s="1871"/>
      <c r="D23" s="1875"/>
      <c r="E23" s="1871" t="s">
        <v>375</v>
      </c>
      <c r="F23" s="1880" t="s">
        <v>1105</v>
      </c>
      <c r="G23" s="691"/>
      <c r="H23" s="693"/>
      <c r="I23" s="692"/>
      <c r="J23" s="692"/>
      <c r="K23" s="692"/>
      <c r="L23" s="692"/>
      <c r="M23" s="692"/>
      <c r="N23" s="692"/>
      <c r="O23" s="692"/>
      <c r="P23" s="692"/>
      <c r="Q23" s="692"/>
      <c r="R23" s="692"/>
      <c r="S23" s="692"/>
      <c r="T23" s="692"/>
      <c r="U23" s="692"/>
      <c r="V23" s="692"/>
      <c r="W23" s="692"/>
      <c r="X23" s="692"/>
      <c r="Y23" s="692"/>
      <c r="Z23" s="692"/>
      <c r="AA23" s="692"/>
      <c r="AB23" s="692"/>
      <c r="AC23" s="692"/>
      <c r="AD23" s="692"/>
      <c r="AE23" s="692"/>
      <c r="AF23" s="692"/>
      <c r="AG23" s="692"/>
      <c r="AH23" s="692"/>
      <c r="AI23" s="692"/>
      <c r="AJ23" s="692"/>
      <c r="AK23" s="692"/>
      <c r="AL23" s="692"/>
      <c r="AM23" s="692"/>
      <c r="AN23" s="692"/>
      <c r="AO23" s="692"/>
      <c r="AP23" s="692"/>
      <c r="AQ23" s="692"/>
      <c r="AR23" s="692"/>
      <c r="AS23" s="692"/>
      <c r="AT23" s="692"/>
      <c r="AU23" s="692"/>
      <c r="AV23" s="692"/>
      <c r="AW23" s="692"/>
      <c r="AX23" s="692"/>
      <c r="AY23" s="692"/>
      <c r="AZ23" s="692"/>
      <c r="BA23" s="692"/>
      <c r="BB23" s="692"/>
      <c r="BC23" s="692"/>
      <c r="BD23" s="692"/>
      <c r="BE23" s="692"/>
      <c r="BF23" s="692"/>
      <c r="BG23" s="692"/>
      <c r="BH23" s="692"/>
      <c r="BI23" s="692"/>
      <c r="BJ23" s="692"/>
      <c r="BK23" s="692"/>
      <c r="BL23" s="692"/>
      <c r="BM23" s="692"/>
      <c r="BN23" s="692"/>
      <c r="BO23" s="692"/>
      <c r="BP23" s="692"/>
      <c r="BQ23" s="692"/>
      <c r="BR23" s="692"/>
      <c r="BS23" s="692"/>
      <c r="BT23" s="692"/>
      <c r="BU23" s="692"/>
      <c r="BV23" s="692"/>
      <c r="BW23" s="692"/>
      <c r="BX23" s="692"/>
      <c r="BY23" s="692"/>
      <c r="BZ23" s="692"/>
      <c r="CA23" s="692"/>
      <c r="CB23" s="692"/>
      <c r="CC23" s="692"/>
      <c r="CD23" s="692"/>
      <c r="CE23" s="692"/>
      <c r="CF23" s="692"/>
      <c r="CG23" s="692"/>
      <c r="CH23" s="692"/>
      <c r="CI23" s="692"/>
      <c r="CJ23" s="692"/>
      <c r="CK23" s="692"/>
      <c r="CL23" s="692"/>
      <c r="CM23" s="692"/>
      <c r="CN23" s="692"/>
      <c r="CO23" s="692"/>
      <c r="CP23" s="692"/>
      <c r="CQ23" s="692"/>
      <c r="CR23" s="692"/>
      <c r="CS23" s="692"/>
      <c r="CT23" s="692"/>
      <c r="CU23" s="692"/>
      <c r="CV23" s="1519"/>
      <c r="CW23" s="1881">
        <f>SUM(I23:CV23)</f>
        <v>0</v>
      </c>
    </row>
    <row r="24" spans="1:101">
      <c r="A24" s="1851"/>
      <c r="B24" s="1879"/>
      <c r="C24" s="1871"/>
      <c r="D24" s="1871"/>
      <c r="E24" s="1871"/>
      <c r="F24" s="1880"/>
      <c r="G24" s="1201"/>
      <c r="H24" s="706"/>
      <c r="I24" s="1877"/>
      <c r="J24" s="1877"/>
      <c r="K24" s="1877"/>
      <c r="L24" s="1877"/>
      <c r="M24" s="1877"/>
      <c r="N24" s="1877"/>
      <c r="O24" s="1877"/>
      <c r="P24" s="1877"/>
      <c r="Q24" s="1877"/>
      <c r="R24" s="1877"/>
      <c r="S24" s="1877"/>
      <c r="T24" s="1877"/>
      <c r="U24" s="1877"/>
      <c r="V24" s="1877"/>
      <c r="W24" s="1877"/>
      <c r="X24" s="1877"/>
      <c r="Y24" s="1877"/>
      <c r="Z24" s="1877"/>
      <c r="AA24" s="1877"/>
      <c r="AB24" s="1877"/>
      <c r="AC24" s="1877"/>
      <c r="AD24" s="1877"/>
      <c r="AE24" s="1877"/>
      <c r="AF24" s="1877"/>
      <c r="AG24" s="1877"/>
      <c r="AH24" s="1877"/>
      <c r="AI24" s="1877"/>
      <c r="AJ24" s="1877"/>
      <c r="AK24" s="1877"/>
      <c r="AL24" s="1877"/>
      <c r="AM24" s="1877"/>
      <c r="AN24" s="1877"/>
      <c r="AO24" s="1877"/>
      <c r="AP24" s="1877"/>
      <c r="AQ24" s="1877"/>
      <c r="AR24" s="1877"/>
      <c r="AS24" s="1877"/>
      <c r="AT24" s="1877"/>
      <c r="AU24" s="1877"/>
      <c r="AV24" s="1877"/>
      <c r="AW24" s="1877"/>
      <c r="AX24" s="1877"/>
      <c r="AY24" s="1877"/>
      <c r="AZ24" s="1877"/>
      <c r="BA24" s="1877"/>
      <c r="BB24" s="1877"/>
      <c r="BC24" s="1877"/>
      <c r="BD24" s="1877"/>
      <c r="BE24" s="1877"/>
      <c r="BF24" s="1877"/>
      <c r="BG24" s="1877"/>
      <c r="BH24" s="1877"/>
      <c r="BI24" s="1877"/>
      <c r="BJ24" s="1877"/>
      <c r="BK24" s="1877"/>
      <c r="BL24" s="1877"/>
      <c r="BM24" s="1877"/>
      <c r="BN24" s="1877"/>
      <c r="BO24" s="1877"/>
      <c r="BP24" s="1877"/>
      <c r="BQ24" s="1877"/>
      <c r="BR24" s="1877"/>
      <c r="BS24" s="1877"/>
      <c r="BT24" s="1877"/>
      <c r="BU24" s="1877"/>
      <c r="BV24" s="1877"/>
      <c r="BW24" s="1877"/>
      <c r="BX24" s="1877"/>
      <c r="BY24" s="1877"/>
      <c r="BZ24" s="1877"/>
      <c r="CA24" s="1877"/>
      <c r="CB24" s="1877"/>
      <c r="CC24" s="1877"/>
      <c r="CD24" s="1877"/>
      <c r="CE24" s="1877"/>
      <c r="CF24" s="1877"/>
      <c r="CG24" s="1877"/>
      <c r="CH24" s="1877"/>
      <c r="CI24" s="1877"/>
      <c r="CJ24" s="1877"/>
      <c r="CK24" s="1877"/>
      <c r="CL24" s="1877"/>
      <c r="CM24" s="1877"/>
      <c r="CN24" s="1877"/>
      <c r="CO24" s="1877"/>
      <c r="CP24" s="1877"/>
      <c r="CQ24" s="1877"/>
      <c r="CR24" s="1877"/>
      <c r="CS24" s="1877"/>
      <c r="CT24" s="1877"/>
      <c r="CU24" s="1877"/>
      <c r="CV24" s="11"/>
      <c r="CW24" s="1882"/>
    </row>
    <row r="25" spans="1:101">
      <c r="A25" s="1851"/>
      <c r="B25" s="1879"/>
      <c r="C25" s="1871"/>
      <c r="D25" s="1875" t="s">
        <v>376</v>
      </c>
      <c r="E25" s="1871"/>
      <c r="F25" s="1880"/>
      <c r="G25" s="1201"/>
      <c r="H25" s="706"/>
      <c r="I25" s="1877"/>
      <c r="J25" s="1877"/>
      <c r="K25" s="1877"/>
      <c r="L25" s="1877"/>
      <c r="M25" s="1877"/>
      <c r="N25" s="1877"/>
      <c r="O25" s="1877"/>
      <c r="P25" s="1877"/>
      <c r="Q25" s="1877"/>
      <c r="R25" s="1877"/>
      <c r="S25" s="1877"/>
      <c r="T25" s="1877"/>
      <c r="U25" s="1877"/>
      <c r="V25" s="1877"/>
      <c r="W25" s="1877"/>
      <c r="X25" s="1877"/>
      <c r="Y25" s="1877"/>
      <c r="Z25" s="1877"/>
      <c r="AA25" s="1877"/>
      <c r="AB25" s="1877"/>
      <c r="AC25" s="1877"/>
      <c r="AD25" s="1877"/>
      <c r="AE25" s="1877"/>
      <c r="AF25" s="1877"/>
      <c r="AG25" s="1877"/>
      <c r="AH25" s="1877"/>
      <c r="AI25" s="1877"/>
      <c r="AJ25" s="1877"/>
      <c r="AK25" s="1877"/>
      <c r="AL25" s="1877"/>
      <c r="AM25" s="1877"/>
      <c r="AN25" s="1877"/>
      <c r="AO25" s="1877"/>
      <c r="AP25" s="1877"/>
      <c r="AQ25" s="1877"/>
      <c r="AR25" s="1877"/>
      <c r="AS25" s="1877"/>
      <c r="AT25" s="1877"/>
      <c r="AU25" s="1877"/>
      <c r="AV25" s="1877"/>
      <c r="AW25" s="1877"/>
      <c r="AX25" s="1877"/>
      <c r="AY25" s="1877"/>
      <c r="AZ25" s="1877"/>
      <c r="BA25" s="1877"/>
      <c r="BB25" s="1877"/>
      <c r="BC25" s="1877"/>
      <c r="BD25" s="1877"/>
      <c r="BE25" s="1877"/>
      <c r="BF25" s="1877"/>
      <c r="BG25" s="1877"/>
      <c r="BH25" s="1877"/>
      <c r="BI25" s="1877"/>
      <c r="BJ25" s="1877"/>
      <c r="BK25" s="1877"/>
      <c r="BL25" s="1877"/>
      <c r="BM25" s="1877"/>
      <c r="BN25" s="1877"/>
      <c r="BO25" s="1877"/>
      <c r="BP25" s="1877"/>
      <c r="BQ25" s="1877"/>
      <c r="BR25" s="1877"/>
      <c r="BS25" s="1877"/>
      <c r="BT25" s="1877"/>
      <c r="BU25" s="1877"/>
      <c r="BV25" s="1877"/>
      <c r="BW25" s="1877"/>
      <c r="BX25" s="1877"/>
      <c r="BY25" s="1877"/>
      <c r="BZ25" s="1877"/>
      <c r="CA25" s="1877"/>
      <c r="CB25" s="1877"/>
      <c r="CC25" s="1877"/>
      <c r="CD25" s="1877"/>
      <c r="CE25" s="1877"/>
      <c r="CF25" s="1877"/>
      <c r="CG25" s="1877"/>
      <c r="CH25" s="1877"/>
      <c r="CI25" s="1877"/>
      <c r="CJ25" s="1877"/>
      <c r="CK25" s="1877"/>
      <c r="CL25" s="1877"/>
      <c r="CM25" s="1877"/>
      <c r="CN25" s="1877"/>
      <c r="CO25" s="1877"/>
      <c r="CP25" s="1877"/>
      <c r="CQ25" s="1877"/>
      <c r="CR25" s="1877"/>
      <c r="CS25" s="1877"/>
      <c r="CT25" s="1877"/>
      <c r="CU25" s="1877"/>
      <c r="CV25" s="11"/>
      <c r="CW25" s="1882"/>
    </row>
    <row r="26" spans="1:101">
      <c r="A26" s="1851"/>
      <c r="B26" s="1879"/>
      <c r="C26" s="1871"/>
      <c r="D26" s="1875"/>
      <c r="E26" s="1871" t="s">
        <v>377</v>
      </c>
      <c r="F26" s="1880" t="s">
        <v>378</v>
      </c>
      <c r="G26" s="691"/>
      <c r="H26" s="693"/>
      <c r="I26" s="692"/>
      <c r="J26" s="692"/>
      <c r="K26" s="692"/>
      <c r="L26" s="692"/>
      <c r="M26" s="692"/>
      <c r="N26" s="692"/>
      <c r="O26" s="692"/>
      <c r="P26" s="692"/>
      <c r="Q26" s="692"/>
      <c r="R26" s="692"/>
      <c r="S26" s="692"/>
      <c r="T26" s="692"/>
      <c r="U26" s="692"/>
      <c r="V26" s="692"/>
      <c r="W26" s="692"/>
      <c r="X26" s="692"/>
      <c r="Y26" s="692"/>
      <c r="Z26" s="692"/>
      <c r="AA26" s="692"/>
      <c r="AB26" s="692"/>
      <c r="AC26" s="692"/>
      <c r="AD26" s="692"/>
      <c r="AE26" s="692"/>
      <c r="AF26" s="692"/>
      <c r="AG26" s="692"/>
      <c r="AH26" s="692"/>
      <c r="AI26" s="692"/>
      <c r="AJ26" s="692"/>
      <c r="AK26" s="692"/>
      <c r="AL26" s="692"/>
      <c r="AM26" s="692"/>
      <c r="AN26" s="692"/>
      <c r="AO26" s="692"/>
      <c r="AP26" s="692"/>
      <c r="AQ26" s="692"/>
      <c r="AR26" s="692"/>
      <c r="AS26" s="692"/>
      <c r="AT26" s="692"/>
      <c r="AU26" s="692"/>
      <c r="AV26" s="692"/>
      <c r="AW26" s="692"/>
      <c r="AX26" s="692"/>
      <c r="AY26" s="692"/>
      <c r="AZ26" s="692"/>
      <c r="BA26" s="692"/>
      <c r="BB26" s="692"/>
      <c r="BC26" s="692"/>
      <c r="BD26" s="692"/>
      <c r="BE26" s="692"/>
      <c r="BF26" s="692"/>
      <c r="BG26" s="692"/>
      <c r="BH26" s="692"/>
      <c r="BI26" s="692"/>
      <c r="BJ26" s="692"/>
      <c r="BK26" s="692"/>
      <c r="BL26" s="692"/>
      <c r="BM26" s="692"/>
      <c r="BN26" s="692"/>
      <c r="BO26" s="692"/>
      <c r="BP26" s="692"/>
      <c r="BQ26" s="692"/>
      <c r="BR26" s="692"/>
      <c r="BS26" s="692"/>
      <c r="BT26" s="692"/>
      <c r="BU26" s="692"/>
      <c r="BV26" s="692"/>
      <c r="BW26" s="692"/>
      <c r="BX26" s="692"/>
      <c r="BY26" s="692"/>
      <c r="BZ26" s="692"/>
      <c r="CA26" s="692"/>
      <c r="CB26" s="692"/>
      <c r="CC26" s="692"/>
      <c r="CD26" s="692"/>
      <c r="CE26" s="692"/>
      <c r="CF26" s="692"/>
      <c r="CG26" s="692"/>
      <c r="CH26" s="692"/>
      <c r="CI26" s="692"/>
      <c r="CJ26" s="692"/>
      <c r="CK26" s="692"/>
      <c r="CL26" s="692"/>
      <c r="CM26" s="692"/>
      <c r="CN26" s="692"/>
      <c r="CO26" s="692"/>
      <c r="CP26" s="692"/>
      <c r="CQ26" s="692"/>
      <c r="CR26" s="692"/>
      <c r="CS26" s="692"/>
      <c r="CT26" s="692"/>
      <c r="CU26" s="692"/>
      <c r="CV26" s="1519"/>
      <c r="CW26" s="1881">
        <f>SUM(I26:CV26)</f>
        <v>0</v>
      </c>
    </row>
    <row r="27" spans="1:101">
      <c r="A27" s="1851"/>
      <c r="B27" s="1879"/>
      <c r="C27" s="1871"/>
      <c r="D27" s="1875"/>
      <c r="E27" s="1871" t="s">
        <v>379</v>
      </c>
      <c r="F27" s="1880" t="s">
        <v>378</v>
      </c>
      <c r="G27" s="691"/>
      <c r="H27" s="693"/>
      <c r="I27" s="692"/>
      <c r="J27" s="692"/>
      <c r="K27" s="692"/>
      <c r="L27" s="692"/>
      <c r="M27" s="692"/>
      <c r="N27" s="692"/>
      <c r="O27" s="692"/>
      <c r="P27" s="692"/>
      <c r="Q27" s="692"/>
      <c r="R27" s="692"/>
      <c r="S27" s="692"/>
      <c r="T27" s="692"/>
      <c r="U27" s="692"/>
      <c r="V27" s="692"/>
      <c r="W27" s="692"/>
      <c r="X27" s="692"/>
      <c r="Y27" s="692"/>
      <c r="Z27" s="692"/>
      <c r="AA27" s="692"/>
      <c r="AB27" s="692"/>
      <c r="AC27" s="692"/>
      <c r="AD27" s="692"/>
      <c r="AE27" s="692"/>
      <c r="AF27" s="692"/>
      <c r="AG27" s="692"/>
      <c r="AH27" s="692"/>
      <c r="AI27" s="692"/>
      <c r="AJ27" s="692"/>
      <c r="AK27" s="692"/>
      <c r="AL27" s="692"/>
      <c r="AM27" s="692"/>
      <c r="AN27" s="692"/>
      <c r="AO27" s="692"/>
      <c r="AP27" s="692"/>
      <c r="AQ27" s="692"/>
      <c r="AR27" s="692"/>
      <c r="AS27" s="692"/>
      <c r="AT27" s="692"/>
      <c r="AU27" s="692"/>
      <c r="AV27" s="692"/>
      <c r="AW27" s="692"/>
      <c r="AX27" s="692"/>
      <c r="AY27" s="692"/>
      <c r="AZ27" s="692"/>
      <c r="BA27" s="692"/>
      <c r="BB27" s="692"/>
      <c r="BC27" s="692"/>
      <c r="BD27" s="692"/>
      <c r="BE27" s="692"/>
      <c r="BF27" s="692"/>
      <c r="BG27" s="692"/>
      <c r="BH27" s="692"/>
      <c r="BI27" s="692"/>
      <c r="BJ27" s="692"/>
      <c r="BK27" s="692"/>
      <c r="BL27" s="692"/>
      <c r="BM27" s="692"/>
      <c r="BN27" s="692"/>
      <c r="BO27" s="692"/>
      <c r="BP27" s="692"/>
      <c r="BQ27" s="692"/>
      <c r="BR27" s="692"/>
      <c r="BS27" s="692"/>
      <c r="BT27" s="692"/>
      <c r="BU27" s="692"/>
      <c r="BV27" s="692"/>
      <c r="BW27" s="692"/>
      <c r="BX27" s="692"/>
      <c r="BY27" s="692"/>
      <c r="BZ27" s="692"/>
      <c r="CA27" s="692"/>
      <c r="CB27" s="692"/>
      <c r="CC27" s="692"/>
      <c r="CD27" s="692"/>
      <c r="CE27" s="692"/>
      <c r="CF27" s="692"/>
      <c r="CG27" s="692"/>
      <c r="CH27" s="692"/>
      <c r="CI27" s="692"/>
      <c r="CJ27" s="692"/>
      <c r="CK27" s="692"/>
      <c r="CL27" s="692"/>
      <c r="CM27" s="692"/>
      <c r="CN27" s="692"/>
      <c r="CO27" s="692"/>
      <c r="CP27" s="692"/>
      <c r="CQ27" s="692"/>
      <c r="CR27" s="692"/>
      <c r="CS27" s="692"/>
      <c r="CT27" s="692"/>
      <c r="CU27" s="692"/>
      <c r="CV27" s="1519"/>
      <c r="CW27" s="1881">
        <f>SUM(I27:CV27)</f>
        <v>0</v>
      </c>
    </row>
    <row r="28" spans="1:101">
      <c r="A28" s="1851"/>
      <c r="B28" s="1879"/>
      <c r="C28" s="1871"/>
      <c r="D28" s="1875"/>
      <c r="E28" s="1871" t="s">
        <v>380</v>
      </c>
      <c r="F28" s="1880" t="s">
        <v>381</v>
      </c>
      <c r="G28" s="691"/>
      <c r="H28" s="693"/>
      <c r="I28" s="692"/>
      <c r="J28" s="692"/>
      <c r="K28" s="692"/>
      <c r="L28" s="692"/>
      <c r="M28" s="692"/>
      <c r="N28" s="692"/>
      <c r="O28" s="692"/>
      <c r="P28" s="692"/>
      <c r="Q28" s="692"/>
      <c r="R28" s="692"/>
      <c r="S28" s="692"/>
      <c r="T28" s="692"/>
      <c r="U28" s="692"/>
      <c r="V28" s="692"/>
      <c r="W28" s="692"/>
      <c r="X28" s="692"/>
      <c r="Y28" s="692"/>
      <c r="Z28" s="692"/>
      <c r="AA28" s="692"/>
      <c r="AB28" s="692"/>
      <c r="AC28" s="692"/>
      <c r="AD28" s="692"/>
      <c r="AE28" s="692"/>
      <c r="AF28" s="692"/>
      <c r="AG28" s="692"/>
      <c r="AH28" s="692"/>
      <c r="AI28" s="692"/>
      <c r="AJ28" s="692"/>
      <c r="AK28" s="692"/>
      <c r="AL28" s="692"/>
      <c r="AM28" s="692"/>
      <c r="AN28" s="692"/>
      <c r="AO28" s="692"/>
      <c r="AP28" s="692"/>
      <c r="AQ28" s="692"/>
      <c r="AR28" s="692"/>
      <c r="AS28" s="692"/>
      <c r="AT28" s="692"/>
      <c r="AU28" s="692"/>
      <c r="AV28" s="692"/>
      <c r="AW28" s="692"/>
      <c r="AX28" s="692"/>
      <c r="AY28" s="692"/>
      <c r="AZ28" s="692"/>
      <c r="BA28" s="692"/>
      <c r="BB28" s="692"/>
      <c r="BC28" s="692"/>
      <c r="BD28" s="692"/>
      <c r="BE28" s="692"/>
      <c r="BF28" s="692"/>
      <c r="BG28" s="692"/>
      <c r="BH28" s="692"/>
      <c r="BI28" s="692"/>
      <c r="BJ28" s="692"/>
      <c r="BK28" s="692"/>
      <c r="BL28" s="692"/>
      <c r="BM28" s="692"/>
      <c r="BN28" s="692"/>
      <c r="BO28" s="692"/>
      <c r="BP28" s="692"/>
      <c r="BQ28" s="692"/>
      <c r="BR28" s="692"/>
      <c r="BS28" s="692"/>
      <c r="BT28" s="692"/>
      <c r="BU28" s="692"/>
      <c r="BV28" s="692"/>
      <c r="BW28" s="692"/>
      <c r="BX28" s="692"/>
      <c r="BY28" s="692"/>
      <c r="BZ28" s="692"/>
      <c r="CA28" s="692"/>
      <c r="CB28" s="692"/>
      <c r="CC28" s="692"/>
      <c r="CD28" s="692"/>
      <c r="CE28" s="692"/>
      <c r="CF28" s="692"/>
      <c r="CG28" s="692"/>
      <c r="CH28" s="692"/>
      <c r="CI28" s="692"/>
      <c r="CJ28" s="692"/>
      <c r="CK28" s="692"/>
      <c r="CL28" s="692"/>
      <c r="CM28" s="692"/>
      <c r="CN28" s="692"/>
      <c r="CO28" s="692"/>
      <c r="CP28" s="692"/>
      <c r="CQ28" s="692"/>
      <c r="CR28" s="692"/>
      <c r="CS28" s="692"/>
      <c r="CT28" s="692"/>
      <c r="CU28" s="692"/>
      <c r="CV28" s="1519"/>
      <c r="CW28" s="1881">
        <f>SUM(I28:CV28)</f>
        <v>0</v>
      </c>
    </row>
    <row r="29" spans="1:101">
      <c r="A29" s="1851"/>
      <c r="B29" s="1879"/>
      <c r="C29" s="1871"/>
      <c r="D29" s="1875"/>
      <c r="E29" s="1871" t="s">
        <v>382</v>
      </c>
      <c r="F29" s="1880" t="s">
        <v>383</v>
      </c>
      <c r="G29" s="1883"/>
      <c r="H29" s="1883"/>
      <c r="I29" s="1883"/>
      <c r="J29" s="1883"/>
      <c r="K29" s="1883"/>
      <c r="L29" s="1883"/>
      <c r="M29" s="1883"/>
      <c r="N29" s="1883"/>
      <c r="O29" s="1883"/>
      <c r="P29" s="1883"/>
      <c r="Q29" s="1883"/>
      <c r="R29" s="1883"/>
      <c r="S29" s="1883"/>
      <c r="T29" s="1883"/>
      <c r="U29" s="1883"/>
      <c r="V29" s="1883"/>
      <c r="W29" s="1883"/>
      <c r="X29" s="1883"/>
      <c r="Y29" s="1883"/>
      <c r="Z29" s="1883"/>
      <c r="AA29" s="1883"/>
      <c r="AB29" s="1883"/>
      <c r="AC29" s="1883"/>
      <c r="AD29" s="1883"/>
      <c r="AE29" s="1883"/>
      <c r="AF29" s="1883"/>
      <c r="AG29" s="1883"/>
      <c r="AH29" s="1883"/>
      <c r="AI29" s="1883"/>
      <c r="AJ29" s="1883"/>
      <c r="AK29" s="1883"/>
      <c r="AL29" s="1883"/>
      <c r="AM29" s="1883"/>
      <c r="AN29" s="1883"/>
      <c r="AO29" s="1883"/>
      <c r="AP29" s="1883"/>
      <c r="AQ29" s="1883"/>
      <c r="AR29" s="1883"/>
      <c r="AS29" s="1883"/>
      <c r="AT29" s="1883"/>
      <c r="AU29" s="1883"/>
      <c r="AV29" s="1883"/>
      <c r="AW29" s="1883"/>
      <c r="AX29" s="1883"/>
      <c r="AY29" s="1883"/>
      <c r="AZ29" s="1883"/>
      <c r="BA29" s="1883"/>
      <c r="BB29" s="1883"/>
      <c r="BC29" s="1883"/>
      <c r="BD29" s="1883"/>
      <c r="BE29" s="1883"/>
      <c r="BF29" s="1883"/>
      <c r="BG29" s="1883"/>
      <c r="BH29" s="1883"/>
      <c r="BI29" s="1883"/>
      <c r="BJ29" s="1883"/>
      <c r="BK29" s="1883"/>
      <c r="BL29" s="1883"/>
      <c r="BM29" s="1883"/>
      <c r="BN29" s="1883"/>
      <c r="BO29" s="1883"/>
      <c r="BP29" s="1883"/>
      <c r="BQ29" s="1883"/>
      <c r="BR29" s="1883"/>
      <c r="BS29" s="1883"/>
      <c r="BT29" s="1883"/>
      <c r="BU29" s="1883"/>
      <c r="BV29" s="1883"/>
      <c r="BW29" s="1883"/>
      <c r="BX29" s="1883"/>
      <c r="BY29" s="1883"/>
      <c r="BZ29" s="1883"/>
      <c r="CA29" s="1883"/>
      <c r="CB29" s="1883"/>
      <c r="CC29" s="1883"/>
      <c r="CD29" s="1883"/>
      <c r="CE29" s="1883"/>
      <c r="CF29" s="1883"/>
      <c r="CG29" s="1883"/>
      <c r="CH29" s="1883"/>
      <c r="CI29" s="1883"/>
      <c r="CJ29" s="1883"/>
      <c r="CK29" s="1883"/>
      <c r="CL29" s="1883"/>
      <c r="CM29" s="1883"/>
      <c r="CN29" s="1883"/>
      <c r="CO29" s="1883"/>
      <c r="CP29" s="1883"/>
      <c r="CQ29" s="1883"/>
      <c r="CR29" s="1883"/>
      <c r="CS29" s="1883"/>
      <c r="CT29" s="1883"/>
      <c r="CU29" s="1883"/>
      <c r="CV29" s="2064"/>
      <c r="CW29" s="2066"/>
    </row>
    <row r="30" spans="1:101">
      <c r="A30" s="1851"/>
      <c r="B30" s="1879"/>
      <c r="C30" s="1871"/>
      <c r="D30" s="1875"/>
      <c r="E30" s="1871" t="s">
        <v>384</v>
      </c>
      <c r="F30" s="1880" t="s">
        <v>385</v>
      </c>
      <c r="G30" s="1883"/>
      <c r="H30" s="1883"/>
      <c r="I30" s="1883"/>
      <c r="J30" s="1883"/>
      <c r="K30" s="1883"/>
      <c r="L30" s="1883"/>
      <c r="M30" s="1883"/>
      <c r="N30" s="1883"/>
      <c r="O30" s="1883"/>
      <c r="P30" s="1883"/>
      <c r="Q30" s="1883"/>
      <c r="R30" s="1883"/>
      <c r="S30" s="1883"/>
      <c r="T30" s="1883"/>
      <c r="U30" s="1883"/>
      <c r="V30" s="1883"/>
      <c r="W30" s="1883"/>
      <c r="X30" s="1883"/>
      <c r="Y30" s="1883"/>
      <c r="Z30" s="1883"/>
      <c r="AA30" s="1883"/>
      <c r="AB30" s="1883"/>
      <c r="AC30" s="1883"/>
      <c r="AD30" s="1883"/>
      <c r="AE30" s="1883"/>
      <c r="AF30" s="1883"/>
      <c r="AG30" s="1883"/>
      <c r="AH30" s="1883"/>
      <c r="AI30" s="1883"/>
      <c r="AJ30" s="1883"/>
      <c r="AK30" s="1883"/>
      <c r="AL30" s="1883"/>
      <c r="AM30" s="1883"/>
      <c r="AN30" s="1883"/>
      <c r="AO30" s="1883"/>
      <c r="AP30" s="1883"/>
      <c r="AQ30" s="1883"/>
      <c r="AR30" s="1883"/>
      <c r="AS30" s="1883"/>
      <c r="AT30" s="1883"/>
      <c r="AU30" s="1883"/>
      <c r="AV30" s="1883"/>
      <c r="AW30" s="1883"/>
      <c r="AX30" s="1883"/>
      <c r="AY30" s="1883"/>
      <c r="AZ30" s="1883"/>
      <c r="BA30" s="1883"/>
      <c r="BB30" s="1883"/>
      <c r="BC30" s="1883"/>
      <c r="BD30" s="1883"/>
      <c r="BE30" s="1883"/>
      <c r="BF30" s="1883"/>
      <c r="BG30" s="1883"/>
      <c r="BH30" s="1883"/>
      <c r="BI30" s="1883"/>
      <c r="BJ30" s="1883"/>
      <c r="BK30" s="1883"/>
      <c r="BL30" s="1883"/>
      <c r="BM30" s="1883"/>
      <c r="BN30" s="1883"/>
      <c r="BO30" s="1883"/>
      <c r="BP30" s="1883"/>
      <c r="BQ30" s="1883"/>
      <c r="BR30" s="1883"/>
      <c r="BS30" s="1883"/>
      <c r="BT30" s="1883"/>
      <c r="BU30" s="1883"/>
      <c r="BV30" s="1883"/>
      <c r="BW30" s="1883"/>
      <c r="BX30" s="1883"/>
      <c r="BY30" s="1883"/>
      <c r="BZ30" s="1883"/>
      <c r="CA30" s="1883"/>
      <c r="CB30" s="1883"/>
      <c r="CC30" s="1883"/>
      <c r="CD30" s="1883"/>
      <c r="CE30" s="1883"/>
      <c r="CF30" s="1883"/>
      <c r="CG30" s="1883"/>
      <c r="CH30" s="1883"/>
      <c r="CI30" s="1883"/>
      <c r="CJ30" s="1883"/>
      <c r="CK30" s="1883"/>
      <c r="CL30" s="1883"/>
      <c r="CM30" s="1883"/>
      <c r="CN30" s="1883"/>
      <c r="CO30" s="1883"/>
      <c r="CP30" s="1883"/>
      <c r="CQ30" s="1883"/>
      <c r="CR30" s="1883"/>
      <c r="CS30" s="1883"/>
      <c r="CT30" s="1883"/>
      <c r="CU30" s="1883"/>
      <c r="CV30" s="2064"/>
      <c r="CW30" s="2066"/>
    </row>
    <row r="31" spans="1:101">
      <c r="A31" s="1851"/>
      <c r="B31" s="1879"/>
      <c r="C31" s="1871"/>
      <c r="D31" s="1875"/>
      <c r="E31" s="1871" t="s">
        <v>386</v>
      </c>
      <c r="F31" s="1880" t="s">
        <v>385</v>
      </c>
      <c r="G31" s="1883"/>
      <c r="H31" s="1883"/>
      <c r="I31" s="1883"/>
      <c r="J31" s="1883"/>
      <c r="K31" s="1883"/>
      <c r="L31" s="1883"/>
      <c r="M31" s="1883"/>
      <c r="N31" s="1883"/>
      <c r="O31" s="1883"/>
      <c r="P31" s="1883"/>
      <c r="Q31" s="1883"/>
      <c r="R31" s="1883"/>
      <c r="S31" s="1883"/>
      <c r="T31" s="1883"/>
      <c r="U31" s="1883"/>
      <c r="V31" s="1883"/>
      <c r="W31" s="1883"/>
      <c r="X31" s="1883"/>
      <c r="Y31" s="1883"/>
      <c r="Z31" s="1883"/>
      <c r="AA31" s="1883"/>
      <c r="AB31" s="1883"/>
      <c r="AC31" s="1883"/>
      <c r="AD31" s="1883"/>
      <c r="AE31" s="1883"/>
      <c r="AF31" s="1883"/>
      <c r="AG31" s="1883"/>
      <c r="AH31" s="1883"/>
      <c r="AI31" s="1883"/>
      <c r="AJ31" s="1883"/>
      <c r="AK31" s="1883"/>
      <c r="AL31" s="1883"/>
      <c r="AM31" s="1883"/>
      <c r="AN31" s="1883"/>
      <c r="AO31" s="1883"/>
      <c r="AP31" s="1883"/>
      <c r="AQ31" s="1883"/>
      <c r="AR31" s="1883"/>
      <c r="AS31" s="1883"/>
      <c r="AT31" s="1883"/>
      <c r="AU31" s="1883"/>
      <c r="AV31" s="1883"/>
      <c r="AW31" s="1883"/>
      <c r="AX31" s="1883"/>
      <c r="AY31" s="1883"/>
      <c r="AZ31" s="1883"/>
      <c r="BA31" s="1883"/>
      <c r="BB31" s="1883"/>
      <c r="BC31" s="1883"/>
      <c r="BD31" s="1883"/>
      <c r="BE31" s="1883"/>
      <c r="BF31" s="1883"/>
      <c r="BG31" s="1883"/>
      <c r="BH31" s="1883"/>
      <c r="BI31" s="1883"/>
      <c r="BJ31" s="1883"/>
      <c r="BK31" s="1883"/>
      <c r="BL31" s="1883"/>
      <c r="BM31" s="1883"/>
      <c r="BN31" s="1883"/>
      <c r="BO31" s="1883"/>
      <c r="BP31" s="1883"/>
      <c r="BQ31" s="1883"/>
      <c r="BR31" s="1883"/>
      <c r="BS31" s="1883"/>
      <c r="BT31" s="1883"/>
      <c r="BU31" s="1883"/>
      <c r="BV31" s="1883"/>
      <c r="BW31" s="1883"/>
      <c r="BX31" s="1883"/>
      <c r="BY31" s="1883"/>
      <c r="BZ31" s="1883"/>
      <c r="CA31" s="1883"/>
      <c r="CB31" s="1883"/>
      <c r="CC31" s="1883"/>
      <c r="CD31" s="1883"/>
      <c r="CE31" s="1883"/>
      <c r="CF31" s="1883"/>
      <c r="CG31" s="1883"/>
      <c r="CH31" s="1883"/>
      <c r="CI31" s="1883"/>
      <c r="CJ31" s="1883"/>
      <c r="CK31" s="1883"/>
      <c r="CL31" s="1883"/>
      <c r="CM31" s="1883"/>
      <c r="CN31" s="1883"/>
      <c r="CO31" s="1883"/>
      <c r="CP31" s="1883"/>
      <c r="CQ31" s="1883"/>
      <c r="CR31" s="1883"/>
      <c r="CS31" s="1883"/>
      <c r="CT31" s="1883"/>
      <c r="CU31" s="1883"/>
      <c r="CV31" s="2064"/>
      <c r="CW31" s="2066"/>
    </row>
    <row r="32" spans="1:101" ht="16.5" customHeight="1" thickBot="1">
      <c r="A32" s="1851"/>
      <c r="B32" s="1863"/>
      <c r="C32" s="1864"/>
      <c r="D32" s="1864"/>
      <c r="E32" s="1865"/>
      <c r="F32" s="1884"/>
      <c r="G32" s="1865"/>
      <c r="H32" s="1865"/>
      <c r="I32" s="1885"/>
      <c r="J32" s="1885"/>
      <c r="K32" s="1885"/>
      <c r="L32" s="1885"/>
      <c r="M32" s="1885"/>
      <c r="N32" s="1885"/>
      <c r="O32" s="1885"/>
      <c r="P32" s="1885"/>
      <c r="Q32" s="1885"/>
      <c r="R32" s="1885"/>
      <c r="S32" s="1885"/>
      <c r="T32" s="1885"/>
      <c r="U32" s="1885"/>
      <c r="V32" s="1885"/>
      <c r="W32" s="1885"/>
      <c r="X32" s="1885"/>
      <c r="Y32" s="1885"/>
      <c r="Z32" s="1885"/>
      <c r="AA32" s="1885"/>
      <c r="AB32" s="1885"/>
      <c r="AC32" s="1885"/>
      <c r="AD32" s="1885"/>
      <c r="AE32" s="1885"/>
      <c r="AF32" s="1885"/>
      <c r="AG32" s="1885"/>
      <c r="AH32" s="1885"/>
      <c r="AI32" s="1885"/>
      <c r="AJ32" s="1885"/>
      <c r="AK32" s="1885"/>
      <c r="AL32" s="1885"/>
      <c r="AM32" s="1885"/>
      <c r="AN32" s="1885"/>
      <c r="AO32" s="1885"/>
      <c r="AP32" s="1885"/>
      <c r="AQ32" s="1885"/>
      <c r="AR32" s="1885"/>
      <c r="AS32" s="1885"/>
      <c r="AT32" s="1885"/>
      <c r="AU32" s="1885"/>
      <c r="AV32" s="1885"/>
      <c r="AW32" s="1885"/>
      <c r="AX32" s="1885"/>
      <c r="AY32" s="1885"/>
      <c r="AZ32" s="1885"/>
      <c r="BA32" s="1885"/>
      <c r="BB32" s="1885"/>
      <c r="BC32" s="1885"/>
      <c r="BD32" s="1885"/>
      <c r="BE32" s="1885"/>
      <c r="BF32" s="1885"/>
      <c r="BG32" s="1885"/>
      <c r="BH32" s="1885"/>
      <c r="BI32" s="1885"/>
      <c r="BJ32" s="1885"/>
      <c r="BK32" s="1885"/>
      <c r="BL32" s="1885"/>
      <c r="BM32" s="1885"/>
      <c r="BN32" s="1885"/>
      <c r="BO32" s="1885"/>
      <c r="BP32" s="1885"/>
      <c r="BQ32" s="1885"/>
      <c r="BR32" s="1885"/>
      <c r="BS32" s="1885"/>
      <c r="BT32" s="1885"/>
      <c r="BU32" s="1885"/>
      <c r="BV32" s="1885"/>
      <c r="BW32" s="1885"/>
      <c r="BX32" s="1885"/>
      <c r="BY32" s="1885"/>
      <c r="BZ32" s="1885"/>
      <c r="CA32" s="1885"/>
      <c r="CB32" s="1885"/>
      <c r="CC32" s="1885"/>
      <c r="CD32" s="1885"/>
      <c r="CE32" s="1885"/>
      <c r="CF32" s="1885"/>
      <c r="CG32" s="1885"/>
      <c r="CH32" s="1885"/>
      <c r="CI32" s="1885"/>
      <c r="CJ32" s="1885"/>
      <c r="CK32" s="1885"/>
      <c r="CL32" s="1885"/>
      <c r="CM32" s="1885"/>
      <c r="CN32" s="1885"/>
      <c r="CO32" s="1885"/>
      <c r="CP32" s="1885"/>
      <c r="CQ32" s="1885"/>
      <c r="CR32" s="1885"/>
      <c r="CS32" s="1885"/>
      <c r="CT32" s="1885"/>
      <c r="CU32" s="1885"/>
      <c r="CV32" s="337"/>
      <c r="CW32" s="1884"/>
    </row>
    <row r="33" spans="1:101">
      <c r="A33" s="1851"/>
      <c r="B33" s="1886"/>
      <c r="C33" s="1887" t="s">
        <v>387</v>
      </c>
      <c r="D33" s="1887"/>
      <c r="F33" s="1888"/>
      <c r="G33" s="1201"/>
      <c r="H33" s="706"/>
      <c r="I33" s="1877"/>
      <c r="J33" s="1877"/>
      <c r="K33" s="1877"/>
      <c r="L33" s="1877"/>
      <c r="M33" s="1877"/>
      <c r="N33" s="1877"/>
      <c r="O33" s="1877"/>
      <c r="P33" s="1877"/>
      <c r="Q33" s="1877"/>
      <c r="R33" s="1877"/>
      <c r="S33" s="1877"/>
      <c r="T33" s="1877"/>
      <c r="U33" s="1877"/>
      <c r="V33" s="1877"/>
      <c r="W33" s="1877"/>
      <c r="X33" s="1877"/>
      <c r="Y33" s="1877"/>
      <c r="Z33" s="1877"/>
      <c r="AA33" s="1877"/>
      <c r="AB33" s="1877"/>
      <c r="AC33" s="1877"/>
      <c r="AD33" s="1877"/>
      <c r="AE33" s="1877"/>
      <c r="AF33" s="1877"/>
      <c r="AG33" s="1877"/>
      <c r="AH33" s="1877"/>
      <c r="AI33" s="1877"/>
      <c r="AJ33" s="1877"/>
      <c r="AK33" s="1877"/>
      <c r="AL33" s="1877"/>
      <c r="AM33" s="1877"/>
      <c r="AN33" s="1877"/>
      <c r="AO33" s="1877"/>
      <c r="AP33" s="1877"/>
      <c r="AQ33" s="1877"/>
      <c r="AR33" s="1877"/>
      <c r="AS33" s="1877"/>
      <c r="AT33" s="1877"/>
      <c r="AU33" s="1877"/>
      <c r="AV33" s="1877"/>
      <c r="AW33" s="1877"/>
      <c r="AX33" s="1877"/>
      <c r="AY33" s="1877"/>
      <c r="AZ33" s="1877"/>
      <c r="BA33" s="1877"/>
      <c r="BB33" s="1877"/>
      <c r="BC33" s="1877"/>
      <c r="BD33" s="1877"/>
      <c r="BE33" s="1877"/>
      <c r="BF33" s="1877"/>
      <c r="BG33" s="1877"/>
      <c r="BH33" s="1877"/>
      <c r="BI33" s="1877"/>
      <c r="BJ33" s="1877"/>
      <c r="BK33" s="1877"/>
      <c r="BL33" s="1877"/>
      <c r="BM33" s="1877"/>
      <c r="BN33" s="1877"/>
      <c r="BO33" s="1877"/>
      <c r="BP33" s="1877"/>
      <c r="BQ33" s="1877"/>
      <c r="BR33" s="1877"/>
      <c r="BS33" s="1877"/>
      <c r="BT33" s="1877"/>
      <c r="BU33" s="1877"/>
      <c r="BV33" s="1877"/>
      <c r="BW33" s="1877"/>
      <c r="BX33" s="1877"/>
      <c r="BY33" s="1877"/>
      <c r="BZ33" s="1877"/>
      <c r="CA33" s="1877"/>
      <c r="CB33" s="1877"/>
      <c r="CC33" s="1877"/>
      <c r="CD33" s="1877"/>
      <c r="CE33" s="1877"/>
      <c r="CF33" s="1877"/>
      <c r="CG33" s="1877"/>
      <c r="CH33" s="1877"/>
      <c r="CI33" s="1877"/>
      <c r="CJ33" s="1877"/>
      <c r="CK33" s="1877"/>
      <c r="CL33" s="1877"/>
      <c r="CM33" s="1877"/>
      <c r="CN33" s="1877"/>
      <c r="CO33" s="1877"/>
      <c r="CP33" s="1877"/>
      <c r="CQ33" s="1877"/>
      <c r="CR33" s="1877"/>
      <c r="CS33" s="1877"/>
      <c r="CT33" s="1877"/>
      <c r="CU33" s="1877"/>
      <c r="CV33" s="11"/>
      <c r="CW33" s="1882"/>
    </row>
    <row r="34" spans="1:101">
      <c r="A34" s="1851"/>
      <c r="B34" s="1879"/>
      <c r="C34" s="1871"/>
      <c r="D34" s="1875" t="s">
        <v>1101</v>
      </c>
      <c r="E34" s="1871"/>
      <c r="F34" s="1888"/>
      <c r="G34" s="1201"/>
      <c r="H34" s="706"/>
      <c r="I34" s="1877"/>
      <c r="J34" s="1877"/>
      <c r="K34" s="1877"/>
      <c r="L34" s="1877"/>
      <c r="M34" s="1877"/>
      <c r="N34" s="1877"/>
      <c r="O34" s="1877"/>
      <c r="P34" s="1877"/>
      <c r="Q34" s="1877"/>
      <c r="R34" s="1877"/>
      <c r="S34" s="1877"/>
      <c r="T34" s="1877"/>
      <c r="U34" s="1877"/>
      <c r="V34" s="1877"/>
      <c r="W34" s="1877"/>
      <c r="X34" s="1877"/>
      <c r="Y34" s="1877"/>
      <c r="Z34" s="1877"/>
      <c r="AA34" s="1877"/>
      <c r="AB34" s="1877"/>
      <c r="AC34" s="1877"/>
      <c r="AD34" s="1877"/>
      <c r="AE34" s="1877"/>
      <c r="AF34" s="1877"/>
      <c r="AG34" s="1877"/>
      <c r="AH34" s="1877"/>
      <c r="AI34" s="1877"/>
      <c r="AJ34" s="1877"/>
      <c r="AK34" s="1877"/>
      <c r="AL34" s="1877"/>
      <c r="AM34" s="1877"/>
      <c r="AN34" s="1877"/>
      <c r="AO34" s="1877"/>
      <c r="AP34" s="1877"/>
      <c r="AQ34" s="1877"/>
      <c r="AR34" s="1877"/>
      <c r="AS34" s="1877"/>
      <c r="AT34" s="1877"/>
      <c r="AU34" s="1877"/>
      <c r="AV34" s="1877"/>
      <c r="AW34" s="1877"/>
      <c r="AX34" s="1877"/>
      <c r="AY34" s="1877"/>
      <c r="AZ34" s="1877"/>
      <c r="BA34" s="1877"/>
      <c r="BB34" s="1877"/>
      <c r="BC34" s="1877"/>
      <c r="BD34" s="1877"/>
      <c r="BE34" s="1877"/>
      <c r="BF34" s="1877"/>
      <c r="BG34" s="1877"/>
      <c r="BH34" s="1877"/>
      <c r="BI34" s="1877"/>
      <c r="BJ34" s="1877"/>
      <c r="BK34" s="1877"/>
      <c r="BL34" s="1877"/>
      <c r="BM34" s="1877"/>
      <c r="BN34" s="1877"/>
      <c r="BO34" s="1877"/>
      <c r="BP34" s="1877"/>
      <c r="BQ34" s="1877"/>
      <c r="BR34" s="1877"/>
      <c r="BS34" s="1877"/>
      <c r="BT34" s="1877"/>
      <c r="BU34" s="1877"/>
      <c r="BV34" s="1877"/>
      <c r="BW34" s="1877"/>
      <c r="BX34" s="1877"/>
      <c r="BY34" s="1877"/>
      <c r="BZ34" s="1877"/>
      <c r="CA34" s="1877"/>
      <c r="CB34" s="1877"/>
      <c r="CC34" s="1877"/>
      <c r="CD34" s="1877"/>
      <c r="CE34" s="1877"/>
      <c r="CF34" s="1877"/>
      <c r="CG34" s="1877"/>
      <c r="CH34" s="1877"/>
      <c r="CI34" s="1877"/>
      <c r="CJ34" s="1877"/>
      <c r="CK34" s="1877"/>
      <c r="CL34" s="1877"/>
      <c r="CM34" s="1877"/>
      <c r="CN34" s="1877"/>
      <c r="CO34" s="1877"/>
      <c r="CP34" s="1877"/>
      <c r="CQ34" s="1877"/>
      <c r="CR34" s="1877"/>
      <c r="CS34" s="1877"/>
      <c r="CT34" s="1877"/>
      <c r="CU34" s="1877"/>
      <c r="CV34" s="11"/>
      <c r="CW34" s="1882"/>
    </row>
    <row r="35" spans="1:101">
      <c r="A35" s="1851"/>
      <c r="B35" s="1879"/>
      <c r="C35" s="1871"/>
      <c r="D35" s="1875"/>
      <c r="E35" s="1871" t="s">
        <v>1148</v>
      </c>
      <c r="F35" s="1880" t="s">
        <v>1103</v>
      </c>
      <c r="G35" s="691"/>
      <c r="H35" s="693"/>
      <c r="I35" s="692"/>
      <c r="J35" s="692"/>
      <c r="K35" s="692"/>
      <c r="L35" s="692"/>
      <c r="M35" s="692"/>
      <c r="N35" s="692"/>
      <c r="O35" s="692"/>
      <c r="P35" s="692"/>
      <c r="Q35" s="692"/>
      <c r="R35" s="692"/>
      <c r="S35" s="692"/>
      <c r="T35" s="692"/>
      <c r="U35" s="692"/>
      <c r="V35" s="692"/>
      <c r="W35" s="692"/>
      <c r="X35" s="692"/>
      <c r="Y35" s="692"/>
      <c r="Z35" s="692"/>
      <c r="AA35" s="692"/>
      <c r="AB35" s="692"/>
      <c r="AC35" s="692"/>
      <c r="AD35" s="692"/>
      <c r="AE35" s="692"/>
      <c r="AF35" s="692"/>
      <c r="AG35" s="692"/>
      <c r="AH35" s="692"/>
      <c r="AI35" s="692"/>
      <c r="AJ35" s="692"/>
      <c r="AK35" s="692"/>
      <c r="AL35" s="692"/>
      <c r="AM35" s="692"/>
      <c r="AN35" s="692"/>
      <c r="AO35" s="692"/>
      <c r="AP35" s="692"/>
      <c r="AQ35" s="692"/>
      <c r="AR35" s="692"/>
      <c r="AS35" s="692"/>
      <c r="AT35" s="692"/>
      <c r="AU35" s="692"/>
      <c r="AV35" s="692"/>
      <c r="AW35" s="692"/>
      <c r="AX35" s="692"/>
      <c r="AY35" s="692"/>
      <c r="AZ35" s="692"/>
      <c r="BA35" s="692"/>
      <c r="BB35" s="692"/>
      <c r="BC35" s="692"/>
      <c r="BD35" s="692"/>
      <c r="BE35" s="692"/>
      <c r="BF35" s="692"/>
      <c r="BG35" s="692"/>
      <c r="BH35" s="692"/>
      <c r="BI35" s="692"/>
      <c r="BJ35" s="692"/>
      <c r="BK35" s="692"/>
      <c r="BL35" s="692"/>
      <c r="BM35" s="692"/>
      <c r="BN35" s="692"/>
      <c r="BO35" s="692"/>
      <c r="BP35" s="692"/>
      <c r="BQ35" s="692"/>
      <c r="BR35" s="692"/>
      <c r="BS35" s="692"/>
      <c r="BT35" s="692"/>
      <c r="BU35" s="692"/>
      <c r="BV35" s="692"/>
      <c r="BW35" s="692"/>
      <c r="BX35" s="692"/>
      <c r="BY35" s="692"/>
      <c r="BZ35" s="692"/>
      <c r="CA35" s="692"/>
      <c r="CB35" s="692"/>
      <c r="CC35" s="692"/>
      <c r="CD35" s="692"/>
      <c r="CE35" s="692"/>
      <c r="CF35" s="692"/>
      <c r="CG35" s="692"/>
      <c r="CH35" s="692"/>
      <c r="CI35" s="692"/>
      <c r="CJ35" s="692"/>
      <c r="CK35" s="692"/>
      <c r="CL35" s="692"/>
      <c r="CM35" s="692"/>
      <c r="CN35" s="692"/>
      <c r="CO35" s="692"/>
      <c r="CP35" s="692"/>
      <c r="CQ35" s="692"/>
      <c r="CR35" s="692"/>
      <c r="CS35" s="692"/>
      <c r="CT35" s="692"/>
      <c r="CU35" s="692"/>
      <c r="CV35" s="1519"/>
      <c r="CW35" s="1881">
        <f>SUM(I35:CV35)</f>
        <v>0</v>
      </c>
    </row>
    <row r="36" spans="1:101">
      <c r="A36" s="1851"/>
      <c r="B36" s="1879"/>
      <c r="C36" s="1871"/>
      <c r="D36" s="1875"/>
      <c r="E36" s="1871" t="s">
        <v>1149</v>
      </c>
      <c r="F36" s="1880" t="s">
        <v>1103</v>
      </c>
      <c r="G36" s="691"/>
      <c r="H36" s="693"/>
      <c r="I36" s="692"/>
      <c r="J36" s="692"/>
      <c r="K36" s="692"/>
      <c r="L36" s="692"/>
      <c r="M36" s="692"/>
      <c r="N36" s="692"/>
      <c r="O36" s="692"/>
      <c r="P36" s="692"/>
      <c r="Q36" s="692"/>
      <c r="R36" s="692"/>
      <c r="S36" s="692"/>
      <c r="T36" s="692"/>
      <c r="U36" s="692"/>
      <c r="V36" s="692"/>
      <c r="W36" s="692"/>
      <c r="X36" s="692"/>
      <c r="Y36" s="692"/>
      <c r="Z36" s="692"/>
      <c r="AA36" s="692"/>
      <c r="AB36" s="692"/>
      <c r="AC36" s="692"/>
      <c r="AD36" s="692"/>
      <c r="AE36" s="692"/>
      <c r="AF36" s="692"/>
      <c r="AG36" s="692"/>
      <c r="AH36" s="692"/>
      <c r="AI36" s="692"/>
      <c r="AJ36" s="692"/>
      <c r="AK36" s="692"/>
      <c r="AL36" s="692"/>
      <c r="AM36" s="692"/>
      <c r="AN36" s="692"/>
      <c r="AO36" s="692"/>
      <c r="AP36" s="692"/>
      <c r="AQ36" s="692"/>
      <c r="AR36" s="692"/>
      <c r="AS36" s="692"/>
      <c r="AT36" s="692"/>
      <c r="AU36" s="692"/>
      <c r="AV36" s="692"/>
      <c r="AW36" s="692"/>
      <c r="AX36" s="692"/>
      <c r="AY36" s="692"/>
      <c r="AZ36" s="692"/>
      <c r="BA36" s="692"/>
      <c r="BB36" s="692"/>
      <c r="BC36" s="692"/>
      <c r="BD36" s="692"/>
      <c r="BE36" s="692"/>
      <c r="BF36" s="692"/>
      <c r="BG36" s="692"/>
      <c r="BH36" s="692"/>
      <c r="BI36" s="692"/>
      <c r="BJ36" s="692"/>
      <c r="BK36" s="692"/>
      <c r="BL36" s="692"/>
      <c r="BM36" s="692"/>
      <c r="BN36" s="692"/>
      <c r="BO36" s="692"/>
      <c r="BP36" s="692"/>
      <c r="BQ36" s="692"/>
      <c r="BR36" s="692"/>
      <c r="BS36" s="692"/>
      <c r="BT36" s="692"/>
      <c r="BU36" s="692"/>
      <c r="BV36" s="692"/>
      <c r="BW36" s="692"/>
      <c r="BX36" s="692"/>
      <c r="BY36" s="692"/>
      <c r="BZ36" s="692"/>
      <c r="CA36" s="692"/>
      <c r="CB36" s="692"/>
      <c r="CC36" s="692"/>
      <c r="CD36" s="692"/>
      <c r="CE36" s="692"/>
      <c r="CF36" s="692"/>
      <c r="CG36" s="692"/>
      <c r="CH36" s="692"/>
      <c r="CI36" s="692"/>
      <c r="CJ36" s="692"/>
      <c r="CK36" s="692"/>
      <c r="CL36" s="692"/>
      <c r="CM36" s="692"/>
      <c r="CN36" s="692"/>
      <c r="CO36" s="692"/>
      <c r="CP36" s="692"/>
      <c r="CQ36" s="692"/>
      <c r="CR36" s="692"/>
      <c r="CS36" s="692"/>
      <c r="CT36" s="692"/>
      <c r="CU36" s="692"/>
      <c r="CV36" s="1519"/>
      <c r="CW36" s="1881">
        <f>SUM(I36:CV36)</f>
        <v>0</v>
      </c>
    </row>
    <row r="37" spans="1:101">
      <c r="A37" s="1851"/>
      <c r="B37" s="1879"/>
      <c r="C37" s="1871"/>
      <c r="D37" s="1871"/>
      <c r="E37" s="1871" t="s">
        <v>226</v>
      </c>
      <c r="F37" s="1880" t="s">
        <v>1103</v>
      </c>
      <c r="G37" s="691"/>
      <c r="H37" s="693"/>
      <c r="I37" s="692"/>
      <c r="J37" s="692"/>
      <c r="K37" s="692"/>
      <c r="L37" s="692"/>
      <c r="M37" s="692"/>
      <c r="N37" s="692"/>
      <c r="O37" s="692"/>
      <c r="P37" s="692"/>
      <c r="Q37" s="692"/>
      <c r="R37" s="692"/>
      <c r="S37" s="692"/>
      <c r="T37" s="692"/>
      <c r="U37" s="692"/>
      <c r="V37" s="692"/>
      <c r="W37" s="692"/>
      <c r="X37" s="692"/>
      <c r="Y37" s="692"/>
      <c r="Z37" s="692"/>
      <c r="AA37" s="692"/>
      <c r="AB37" s="692"/>
      <c r="AC37" s="692"/>
      <c r="AD37" s="692"/>
      <c r="AE37" s="692"/>
      <c r="AF37" s="692"/>
      <c r="AG37" s="692"/>
      <c r="AH37" s="692"/>
      <c r="AI37" s="692"/>
      <c r="AJ37" s="692"/>
      <c r="AK37" s="692"/>
      <c r="AL37" s="692"/>
      <c r="AM37" s="692"/>
      <c r="AN37" s="692"/>
      <c r="AO37" s="692"/>
      <c r="AP37" s="692"/>
      <c r="AQ37" s="692"/>
      <c r="AR37" s="692"/>
      <c r="AS37" s="692"/>
      <c r="AT37" s="692"/>
      <c r="AU37" s="692"/>
      <c r="AV37" s="692"/>
      <c r="AW37" s="692"/>
      <c r="AX37" s="692"/>
      <c r="AY37" s="692"/>
      <c r="AZ37" s="692"/>
      <c r="BA37" s="692"/>
      <c r="BB37" s="692"/>
      <c r="BC37" s="692"/>
      <c r="BD37" s="692"/>
      <c r="BE37" s="692"/>
      <c r="BF37" s="692"/>
      <c r="BG37" s="692"/>
      <c r="BH37" s="692"/>
      <c r="BI37" s="692"/>
      <c r="BJ37" s="692"/>
      <c r="BK37" s="692"/>
      <c r="BL37" s="692"/>
      <c r="BM37" s="692"/>
      <c r="BN37" s="692"/>
      <c r="BO37" s="692"/>
      <c r="BP37" s="692"/>
      <c r="BQ37" s="692"/>
      <c r="BR37" s="692"/>
      <c r="BS37" s="692"/>
      <c r="BT37" s="692"/>
      <c r="BU37" s="692"/>
      <c r="BV37" s="692"/>
      <c r="BW37" s="692"/>
      <c r="BX37" s="692"/>
      <c r="BY37" s="692"/>
      <c r="BZ37" s="692"/>
      <c r="CA37" s="692"/>
      <c r="CB37" s="692"/>
      <c r="CC37" s="692"/>
      <c r="CD37" s="692"/>
      <c r="CE37" s="692"/>
      <c r="CF37" s="692"/>
      <c r="CG37" s="692"/>
      <c r="CH37" s="692"/>
      <c r="CI37" s="692"/>
      <c r="CJ37" s="692"/>
      <c r="CK37" s="692"/>
      <c r="CL37" s="692"/>
      <c r="CM37" s="692"/>
      <c r="CN37" s="692"/>
      <c r="CO37" s="692"/>
      <c r="CP37" s="692"/>
      <c r="CQ37" s="692"/>
      <c r="CR37" s="692"/>
      <c r="CS37" s="692"/>
      <c r="CT37" s="692"/>
      <c r="CU37" s="692"/>
      <c r="CV37" s="1519"/>
      <c r="CW37" s="1881">
        <f>SUM(I37:CV37)</f>
        <v>0</v>
      </c>
    </row>
    <row r="38" spans="1:101">
      <c r="A38" s="1851"/>
      <c r="B38" s="1879"/>
      <c r="C38" s="1871"/>
      <c r="D38" s="1871"/>
      <c r="E38" s="1871" t="s">
        <v>227</v>
      </c>
      <c r="F38" s="1880" t="s">
        <v>1103</v>
      </c>
      <c r="G38" s="691"/>
      <c r="H38" s="693"/>
      <c r="I38" s="692"/>
      <c r="J38" s="692"/>
      <c r="K38" s="692"/>
      <c r="L38" s="692"/>
      <c r="M38" s="692"/>
      <c r="N38" s="692"/>
      <c r="O38" s="692"/>
      <c r="P38" s="692"/>
      <c r="Q38" s="692"/>
      <c r="R38" s="692"/>
      <c r="S38" s="692"/>
      <c r="T38" s="692"/>
      <c r="U38" s="692"/>
      <c r="V38" s="692"/>
      <c r="W38" s="692"/>
      <c r="X38" s="692"/>
      <c r="Y38" s="692"/>
      <c r="Z38" s="692"/>
      <c r="AA38" s="692"/>
      <c r="AB38" s="692"/>
      <c r="AC38" s="692"/>
      <c r="AD38" s="692"/>
      <c r="AE38" s="692"/>
      <c r="AF38" s="692"/>
      <c r="AG38" s="692"/>
      <c r="AH38" s="692"/>
      <c r="AI38" s="692"/>
      <c r="AJ38" s="692"/>
      <c r="AK38" s="692"/>
      <c r="AL38" s="692"/>
      <c r="AM38" s="692"/>
      <c r="AN38" s="692"/>
      <c r="AO38" s="692"/>
      <c r="AP38" s="692"/>
      <c r="AQ38" s="692"/>
      <c r="AR38" s="692"/>
      <c r="AS38" s="692"/>
      <c r="AT38" s="692"/>
      <c r="AU38" s="692"/>
      <c r="AV38" s="692"/>
      <c r="AW38" s="692"/>
      <c r="AX38" s="692"/>
      <c r="AY38" s="692"/>
      <c r="AZ38" s="692"/>
      <c r="BA38" s="692"/>
      <c r="BB38" s="692"/>
      <c r="BC38" s="692"/>
      <c r="BD38" s="692"/>
      <c r="BE38" s="692"/>
      <c r="BF38" s="692"/>
      <c r="BG38" s="692"/>
      <c r="BH38" s="692"/>
      <c r="BI38" s="692"/>
      <c r="BJ38" s="692"/>
      <c r="BK38" s="692"/>
      <c r="BL38" s="692"/>
      <c r="BM38" s="692"/>
      <c r="BN38" s="692"/>
      <c r="BO38" s="692"/>
      <c r="BP38" s="692"/>
      <c r="BQ38" s="692"/>
      <c r="BR38" s="692"/>
      <c r="BS38" s="692"/>
      <c r="BT38" s="692"/>
      <c r="BU38" s="692"/>
      <c r="BV38" s="692"/>
      <c r="BW38" s="692"/>
      <c r="BX38" s="692"/>
      <c r="BY38" s="692"/>
      <c r="BZ38" s="692"/>
      <c r="CA38" s="692"/>
      <c r="CB38" s="692"/>
      <c r="CC38" s="692"/>
      <c r="CD38" s="692"/>
      <c r="CE38" s="692"/>
      <c r="CF38" s="692"/>
      <c r="CG38" s="692"/>
      <c r="CH38" s="692"/>
      <c r="CI38" s="692"/>
      <c r="CJ38" s="692"/>
      <c r="CK38" s="692"/>
      <c r="CL38" s="692"/>
      <c r="CM38" s="692"/>
      <c r="CN38" s="692"/>
      <c r="CO38" s="692"/>
      <c r="CP38" s="692"/>
      <c r="CQ38" s="692"/>
      <c r="CR38" s="692"/>
      <c r="CS38" s="692"/>
      <c r="CT38" s="692"/>
      <c r="CU38" s="692"/>
      <c r="CV38" s="1519"/>
      <c r="CW38" s="1881">
        <f>SUM(I38:CV38)</f>
        <v>0</v>
      </c>
    </row>
    <row r="39" spans="1:101">
      <c r="A39" s="1851"/>
      <c r="B39" s="1879"/>
      <c r="C39" s="1871"/>
      <c r="D39" s="1871"/>
      <c r="E39" s="1871"/>
      <c r="F39" s="1880"/>
      <c r="G39" s="1201"/>
      <c r="H39" s="706"/>
      <c r="I39" s="1877"/>
      <c r="J39" s="1877"/>
      <c r="K39" s="1877"/>
      <c r="L39" s="1877"/>
      <c r="M39" s="1877"/>
      <c r="N39" s="1877"/>
      <c r="O39" s="1877"/>
      <c r="P39" s="1877"/>
      <c r="Q39" s="1877"/>
      <c r="R39" s="1877"/>
      <c r="S39" s="1877"/>
      <c r="T39" s="1877"/>
      <c r="U39" s="1877"/>
      <c r="V39" s="1877"/>
      <c r="W39" s="1877"/>
      <c r="X39" s="1877"/>
      <c r="Y39" s="1877"/>
      <c r="Z39" s="1877"/>
      <c r="AA39" s="1877"/>
      <c r="AB39" s="1877"/>
      <c r="AC39" s="1877"/>
      <c r="AD39" s="1877"/>
      <c r="AE39" s="1877"/>
      <c r="AF39" s="1877"/>
      <c r="AG39" s="1877"/>
      <c r="AH39" s="1877"/>
      <c r="AI39" s="1877"/>
      <c r="AJ39" s="1877"/>
      <c r="AK39" s="1877"/>
      <c r="AL39" s="1877"/>
      <c r="AM39" s="1877"/>
      <c r="AN39" s="1877"/>
      <c r="AO39" s="1877"/>
      <c r="AP39" s="1877"/>
      <c r="AQ39" s="1877"/>
      <c r="AR39" s="1877"/>
      <c r="AS39" s="1877"/>
      <c r="AT39" s="1877"/>
      <c r="AU39" s="1877"/>
      <c r="AV39" s="1877"/>
      <c r="AW39" s="1877"/>
      <c r="AX39" s="1877"/>
      <c r="AY39" s="1877"/>
      <c r="AZ39" s="1877"/>
      <c r="BA39" s="1877"/>
      <c r="BB39" s="1877"/>
      <c r="BC39" s="1877"/>
      <c r="BD39" s="1877"/>
      <c r="BE39" s="1877"/>
      <c r="BF39" s="1877"/>
      <c r="BG39" s="1877"/>
      <c r="BH39" s="1877"/>
      <c r="BI39" s="1877"/>
      <c r="BJ39" s="1877"/>
      <c r="BK39" s="1877"/>
      <c r="BL39" s="1877"/>
      <c r="BM39" s="1877"/>
      <c r="BN39" s="1877"/>
      <c r="BO39" s="1877"/>
      <c r="BP39" s="1877"/>
      <c r="BQ39" s="1877"/>
      <c r="BR39" s="1877"/>
      <c r="BS39" s="1877"/>
      <c r="BT39" s="1877"/>
      <c r="BU39" s="1877"/>
      <c r="BV39" s="1877"/>
      <c r="BW39" s="1877"/>
      <c r="BX39" s="1877"/>
      <c r="BY39" s="1877"/>
      <c r="BZ39" s="1877"/>
      <c r="CA39" s="1877"/>
      <c r="CB39" s="1877"/>
      <c r="CC39" s="1877"/>
      <c r="CD39" s="1877"/>
      <c r="CE39" s="1877"/>
      <c r="CF39" s="1877"/>
      <c r="CG39" s="1877"/>
      <c r="CH39" s="1877"/>
      <c r="CI39" s="1877"/>
      <c r="CJ39" s="1877"/>
      <c r="CK39" s="1877"/>
      <c r="CL39" s="1877"/>
      <c r="CM39" s="1877"/>
      <c r="CN39" s="1877"/>
      <c r="CO39" s="1877"/>
      <c r="CP39" s="1877"/>
      <c r="CQ39" s="1877"/>
      <c r="CR39" s="1877"/>
      <c r="CS39" s="1877"/>
      <c r="CT39" s="1877"/>
      <c r="CU39" s="1877"/>
      <c r="CV39" s="11"/>
      <c r="CW39" s="1882"/>
    </row>
    <row r="40" spans="1:101">
      <c r="A40" s="1851"/>
      <c r="B40" s="1879"/>
      <c r="C40" s="1871"/>
      <c r="D40" s="1875" t="s">
        <v>1106</v>
      </c>
      <c r="E40" s="1871"/>
      <c r="F40" s="1880"/>
      <c r="G40" s="1201"/>
      <c r="H40" s="706"/>
      <c r="I40" s="1877"/>
      <c r="J40" s="1877"/>
      <c r="K40" s="1877"/>
      <c r="L40" s="1877"/>
      <c r="M40" s="1877"/>
      <c r="N40" s="1877"/>
      <c r="O40" s="1877"/>
      <c r="P40" s="1877"/>
      <c r="Q40" s="1877"/>
      <c r="R40" s="1877"/>
      <c r="S40" s="1877"/>
      <c r="T40" s="1877"/>
      <c r="U40" s="1877"/>
      <c r="V40" s="1877"/>
      <c r="W40" s="1877"/>
      <c r="X40" s="1877"/>
      <c r="Y40" s="1877"/>
      <c r="Z40" s="1877"/>
      <c r="AA40" s="1877"/>
      <c r="AB40" s="1877"/>
      <c r="AC40" s="1877"/>
      <c r="AD40" s="1877"/>
      <c r="AE40" s="1877"/>
      <c r="AF40" s="1877"/>
      <c r="AG40" s="1877"/>
      <c r="AH40" s="1877"/>
      <c r="AI40" s="1877"/>
      <c r="AJ40" s="1877"/>
      <c r="AK40" s="1877"/>
      <c r="AL40" s="1877"/>
      <c r="AM40" s="1877"/>
      <c r="AN40" s="1877"/>
      <c r="AO40" s="1877"/>
      <c r="AP40" s="1877"/>
      <c r="AQ40" s="1877"/>
      <c r="AR40" s="1877"/>
      <c r="AS40" s="1877"/>
      <c r="AT40" s="1877"/>
      <c r="AU40" s="1877"/>
      <c r="AV40" s="1877"/>
      <c r="AW40" s="1877"/>
      <c r="AX40" s="1877"/>
      <c r="AY40" s="1877"/>
      <c r="AZ40" s="1877"/>
      <c r="BA40" s="1877"/>
      <c r="BB40" s="1877"/>
      <c r="BC40" s="1877"/>
      <c r="BD40" s="1877"/>
      <c r="BE40" s="1877"/>
      <c r="BF40" s="1877"/>
      <c r="BG40" s="1877"/>
      <c r="BH40" s="1877"/>
      <c r="BI40" s="1877"/>
      <c r="BJ40" s="1877"/>
      <c r="BK40" s="1877"/>
      <c r="BL40" s="1877"/>
      <c r="BM40" s="1877"/>
      <c r="BN40" s="1877"/>
      <c r="BO40" s="1877"/>
      <c r="BP40" s="1877"/>
      <c r="BQ40" s="1877"/>
      <c r="BR40" s="1877"/>
      <c r="BS40" s="1877"/>
      <c r="BT40" s="1877"/>
      <c r="BU40" s="1877"/>
      <c r="BV40" s="1877"/>
      <c r="BW40" s="1877"/>
      <c r="BX40" s="1877"/>
      <c r="BY40" s="1877"/>
      <c r="BZ40" s="1877"/>
      <c r="CA40" s="1877"/>
      <c r="CB40" s="1877"/>
      <c r="CC40" s="1877"/>
      <c r="CD40" s="1877"/>
      <c r="CE40" s="1877"/>
      <c r="CF40" s="1877"/>
      <c r="CG40" s="1877"/>
      <c r="CH40" s="1877"/>
      <c r="CI40" s="1877"/>
      <c r="CJ40" s="1877"/>
      <c r="CK40" s="1877"/>
      <c r="CL40" s="1877"/>
      <c r="CM40" s="1877"/>
      <c r="CN40" s="1877"/>
      <c r="CO40" s="1877"/>
      <c r="CP40" s="1877"/>
      <c r="CQ40" s="1877"/>
      <c r="CR40" s="1877"/>
      <c r="CS40" s="1877"/>
      <c r="CT40" s="1877"/>
      <c r="CU40" s="1877"/>
      <c r="CV40" s="11"/>
      <c r="CW40" s="1882"/>
    </row>
    <row r="41" spans="1:101" ht="15.75" customHeight="1">
      <c r="A41" s="1851"/>
      <c r="B41" s="1879"/>
      <c r="C41" s="1871"/>
      <c r="E41" s="1825" t="s">
        <v>835</v>
      </c>
      <c r="F41" s="1880" t="s">
        <v>834</v>
      </c>
      <c r="G41" s="691"/>
      <c r="H41" s="693"/>
      <c r="I41" s="692"/>
      <c r="J41" s="692"/>
      <c r="K41" s="692"/>
      <c r="L41" s="692"/>
      <c r="M41" s="692"/>
      <c r="N41" s="692"/>
      <c r="O41" s="692"/>
      <c r="P41" s="692"/>
      <c r="Q41" s="692"/>
      <c r="R41" s="692"/>
      <c r="S41" s="692"/>
      <c r="T41" s="692"/>
      <c r="U41" s="692"/>
      <c r="V41" s="692"/>
      <c r="W41" s="692"/>
      <c r="X41" s="692"/>
      <c r="Y41" s="692"/>
      <c r="Z41" s="692"/>
      <c r="AA41" s="692"/>
      <c r="AB41" s="692"/>
      <c r="AC41" s="692"/>
      <c r="AD41" s="692"/>
      <c r="AE41" s="692"/>
      <c r="AF41" s="692"/>
      <c r="AG41" s="692"/>
      <c r="AH41" s="692"/>
      <c r="AI41" s="692"/>
      <c r="AJ41" s="692"/>
      <c r="AK41" s="692"/>
      <c r="AL41" s="692"/>
      <c r="AM41" s="692"/>
      <c r="AN41" s="692"/>
      <c r="AO41" s="692"/>
      <c r="AP41" s="692"/>
      <c r="AQ41" s="692"/>
      <c r="AR41" s="692"/>
      <c r="AS41" s="692"/>
      <c r="AT41" s="692"/>
      <c r="AU41" s="692"/>
      <c r="AV41" s="692"/>
      <c r="AW41" s="692"/>
      <c r="AX41" s="692"/>
      <c r="AY41" s="692"/>
      <c r="AZ41" s="692"/>
      <c r="BA41" s="692"/>
      <c r="BB41" s="692"/>
      <c r="BC41" s="692"/>
      <c r="BD41" s="692"/>
      <c r="BE41" s="692"/>
      <c r="BF41" s="692"/>
      <c r="BG41" s="692"/>
      <c r="BH41" s="692"/>
      <c r="BI41" s="692"/>
      <c r="BJ41" s="692"/>
      <c r="BK41" s="692"/>
      <c r="BL41" s="692"/>
      <c r="BM41" s="692"/>
      <c r="BN41" s="692"/>
      <c r="BO41" s="692"/>
      <c r="BP41" s="692"/>
      <c r="BQ41" s="692"/>
      <c r="BR41" s="692"/>
      <c r="BS41" s="692"/>
      <c r="BT41" s="692"/>
      <c r="BU41" s="692"/>
      <c r="BV41" s="692"/>
      <c r="BW41" s="692"/>
      <c r="BX41" s="692"/>
      <c r="BY41" s="692"/>
      <c r="BZ41" s="692"/>
      <c r="CA41" s="692"/>
      <c r="CB41" s="692"/>
      <c r="CC41" s="692"/>
      <c r="CD41" s="692"/>
      <c r="CE41" s="692"/>
      <c r="CF41" s="692"/>
      <c r="CG41" s="692"/>
      <c r="CH41" s="692"/>
      <c r="CI41" s="692"/>
      <c r="CJ41" s="692"/>
      <c r="CK41" s="692"/>
      <c r="CL41" s="692"/>
      <c r="CM41" s="692"/>
      <c r="CN41" s="692"/>
      <c r="CO41" s="692"/>
      <c r="CP41" s="692"/>
      <c r="CQ41" s="692"/>
      <c r="CR41" s="692"/>
      <c r="CS41" s="692"/>
      <c r="CT41" s="692"/>
      <c r="CU41" s="692"/>
      <c r="CV41" s="1519"/>
      <c r="CW41" s="1881">
        <f>SUM(I41:CV41)</f>
        <v>0</v>
      </c>
    </row>
    <row r="42" spans="1:101">
      <c r="A42" s="1851"/>
      <c r="B42" s="1879"/>
      <c r="C42" s="1871"/>
      <c r="D42" s="1875"/>
      <c r="E42" s="1825" t="s">
        <v>836</v>
      </c>
      <c r="F42" s="1880" t="s">
        <v>834</v>
      </c>
      <c r="G42" s="691"/>
      <c r="H42" s="693"/>
      <c r="I42" s="692"/>
      <c r="J42" s="692"/>
      <c r="K42" s="692"/>
      <c r="L42" s="692"/>
      <c r="M42" s="692"/>
      <c r="N42" s="692"/>
      <c r="O42" s="692"/>
      <c r="P42" s="692"/>
      <c r="Q42" s="692"/>
      <c r="R42" s="692"/>
      <c r="S42" s="692"/>
      <c r="T42" s="692"/>
      <c r="U42" s="692"/>
      <c r="V42" s="692"/>
      <c r="W42" s="692"/>
      <c r="X42" s="692"/>
      <c r="Y42" s="692"/>
      <c r="Z42" s="692"/>
      <c r="AA42" s="692"/>
      <c r="AB42" s="692"/>
      <c r="AC42" s="692"/>
      <c r="AD42" s="692"/>
      <c r="AE42" s="692"/>
      <c r="AF42" s="692"/>
      <c r="AG42" s="692"/>
      <c r="AH42" s="692"/>
      <c r="AI42" s="692"/>
      <c r="AJ42" s="692"/>
      <c r="AK42" s="692"/>
      <c r="AL42" s="692"/>
      <c r="AM42" s="692"/>
      <c r="AN42" s="692"/>
      <c r="AO42" s="692"/>
      <c r="AP42" s="692"/>
      <c r="AQ42" s="692"/>
      <c r="AR42" s="692"/>
      <c r="AS42" s="692"/>
      <c r="AT42" s="692"/>
      <c r="AU42" s="692"/>
      <c r="AV42" s="692"/>
      <c r="AW42" s="692"/>
      <c r="AX42" s="692"/>
      <c r="AY42" s="692"/>
      <c r="AZ42" s="692"/>
      <c r="BA42" s="692"/>
      <c r="BB42" s="692"/>
      <c r="BC42" s="692"/>
      <c r="BD42" s="692"/>
      <c r="BE42" s="692"/>
      <c r="BF42" s="692"/>
      <c r="BG42" s="692"/>
      <c r="BH42" s="692"/>
      <c r="BI42" s="692"/>
      <c r="BJ42" s="692"/>
      <c r="BK42" s="692"/>
      <c r="BL42" s="692"/>
      <c r="BM42" s="692"/>
      <c r="BN42" s="692"/>
      <c r="BO42" s="692"/>
      <c r="BP42" s="692"/>
      <c r="BQ42" s="692"/>
      <c r="BR42" s="692"/>
      <c r="BS42" s="692"/>
      <c r="BT42" s="692"/>
      <c r="BU42" s="692"/>
      <c r="BV42" s="692"/>
      <c r="BW42" s="692"/>
      <c r="BX42" s="692"/>
      <c r="BY42" s="692"/>
      <c r="BZ42" s="692"/>
      <c r="CA42" s="692"/>
      <c r="CB42" s="692"/>
      <c r="CC42" s="692"/>
      <c r="CD42" s="692"/>
      <c r="CE42" s="692"/>
      <c r="CF42" s="692"/>
      <c r="CG42" s="692"/>
      <c r="CH42" s="692"/>
      <c r="CI42" s="692"/>
      <c r="CJ42" s="692"/>
      <c r="CK42" s="692"/>
      <c r="CL42" s="692"/>
      <c r="CM42" s="692"/>
      <c r="CN42" s="692"/>
      <c r="CO42" s="692"/>
      <c r="CP42" s="692"/>
      <c r="CQ42" s="692"/>
      <c r="CR42" s="692"/>
      <c r="CS42" s="692"/>
      <c r="CT42" s="692"/>
      <c r="CU42" s="692"/>
      <c r="CV42" s="1519"/>
      <c r="CW42" s="1881">
        <f>SUM(I42:CV42)</f>
        <v>0</v>
      </c>
    </row>
    <row r="43" spans="1:101">
      <c r="A43" s="1851"/>
      <c r="B43" s="1879"/>
      <c r="C43" s="1871"/>
      <c r="D43" s="1871"/>
      <c r="E43" s="1871"/>
      <c r="F43" s="1880"/>
      <c r="G43" s="1201"/>
      <c r="H43" s="706"/>
      <c r="I43" s="1877"/>
      <c r="J43" s="1877"/>
      <c r="K43" s="1877"/>
      <c r="L43" s="1877"/>
      <c r="M43" s="1877"/>
      <c r="N43" s="1877"/>
      <c r="O43" s="1877"/>
      <c r="P43" s="1877"/>
      <c r="Q43" s="1877"/>
      <c r="R43" s="1877"/>
      <c r="S43" s="1877"/>
      <c r="T43" s="1877"/>
      <c r="U43" s="1877"/>
      <c r="V43" s="1877"/>
      <c r="W43" s="1877"/>
      <c r="X43" s="1877"/>
      <c r="Y43" s="1877"/>
      <c r="Z43" s="1877"/>
      <c r="AA43" s="1877"/>
      <c r="AB43" s="1877"/>
      <c r="AC43" s="1877"/>
      <c r="AD43" s="1877"/>
      <c r="AE43" s="1877"/>
      <c r="AF43" s="1877"/>
      <c r="AG43" s="1877"/>
      <c r="AH43" s="1877"/>
      <c r="AI43" s="1877"/>
      <c r="AJ43" s="1877"/>
      <c r="AK43" s="1877"/>
      <c r="AL43" s="1877"/>
      <c r="AM43" s="1877"/>
      <c r="AN43" s="1877"/>
      <c r="AO43" s="1877"/>
      <c r="AP43" s="1877"/>
      <c r="AQ43" s="1877"/>
      <c r="AR43" s="1877"/>
      <c r="AS43" s="1877"/>
      <c r="AT43" s="1877"/>
      <c r="AU43" s="1877"/>
      <c r="AV43" s="1877"/>
      <c r="AW43" s="1877"/>
      <c r="AX43" s="1877"/>
      <c r="AY43" s="1877"/>
      <c r="AZ43" s="1877"/>
      <c r="BA43" s="1877"/>
      <c r="BB43" s="1877"/>
      <c r="BC43" s="1877"/>
      <c r="BD43" s="1877"/>
      <c r="BE43" s="1877"/>
      <c r="BF43" s="1877"/>
      <c r="BG43" s="1877"/>
      <c r="BH43" s="1877"/>
      <c r="BI43" s="1877"/>
      <c r="BJ43" s="1877"/>
      <c r="BK43" s="1877"/>
      <c r="BL43" s="1877"/>
      <c r="BM43" s="1877"/>
      <c r="BN43" s="1877"/>
      <c r="BO43" s="1877"/>
      <c r="BP43" s="1877"/>
      <c r="BQ43" s="1877"/>
      <c r="BR43" s="1877"/>
      <c r="BS43" s="1877"/>
      <c r="BT43" s="1877"/>
      <c r="BU43" s="1877"/>
      <c r="BV43" s="1877"/>
      <c r="BW43" s="1877"/>
      <c r="BX43" s="1877"/>
      <c r="BY43" s="1877"/>
      <c r="BZ43" s="1877"/>
      <c r="CA43" s="1877"/>
      <c r="CB43" s="1877"/>
      <c r="CC43" s="1877"/>
      <c r="CD43" s="1877"/>
      <c r="CE43" s="1877"/>
      <c r="CF43" s="1877"/>
      <c r="CG43" s="1877"/>
      <c r="CH43" s="1877"/>
      <c r="CI43" s="1877"/>
      <c r="CJ43" s="1877"/>
      <c r="CK43" s="1877"/>
      <c r="CL43" s="1877"/>
      <c r="CM43" s="1877"/>
      <c r="CN43" s="1877"/>
      <c r="CO43" s="1877"/>
      <c r="CP43" s="1877"/>
      <c r="CQ43" s="1877"/>
      <c r="CR43" s="1877"/>
      <c r="CS43" s="1877"/>
      <c r="CT43" s="1877"/>
      <c r="CU43" s="1877"/>
      <c r="CV43" s="11"/>
      <c r="CW43" s="1882"/>
    </row>
    <row r="44" spans="1:101">
      <c r="A44" s="1851"/>
      <c r="B44" s="1879"/>
      <c r="C44" s="1871"/>
      <c r="D44" s="1875" t="s">
        <v>527</v>
      </c>
      <c r="E44" s="1871"/>
      <c r="F44" s="1880"/>
      <c r="G44" s="1201"/>
      <c r="H44" s="706"/>
      <c r="I44" s="1877"/>
      <c r="J44" s="1877"/>
      <c r="K44" s="1877"/>
      <c r="L44" s="1877"/>
      <c r="M44" s="1877"/>
      <c r="N44" s="1877"/>
      <c r="O44" s="1877"/>
      <c r="P44" s="1877"/>
      <c r="Q44" s="1877"/>
      <c r="R44" s="1877"/>
      <c r="S44" s="1877"/>
      <c r="T44" s="1877"/>
      <c r="U44" s="1877"/>
      <c r="V44" s="1877"/>
      <c r="W44" s="1877"/>
      <c r="X44" s="1877"/>
      <c r="Y44" s="1877"/>
      <c r="Z44" s="1877"/>
      <c r="AA44" s="1877"/>
      <c r="AB44" s="1877"/>
      <c r="AC44" s="1877"/>
      <c r="AD44" s="1877"/>
      <c r="AE44" s="1877"/>
      <c r="AF44" s="1877"/>
      <c r="AG44" s="1877"/>
      <c r="AH44" s="1877"/>
      <c r="AI44" s="1877"/>
      <c r="AJ44" s="1877"/>
      <c r="AK44" s="1877"/>
      <c r="AL44" s="1877"/>
      <c r="AM44" s="1877"/>
      <c r="AN44" s="1877"/>
      <c r="AO44" s="1877"/>
      <c r="AP44" s="1877"/>
      <c r="AQ44" s="1877"/>
      <c r="AR44" s="1877"/>
      <c r="AS44" s="1877"/>
      <c r="AT44" s="1877"/>
      <c r="AU44" s="1877"/>
      <c r="AV44" s="1877"/>
      <c r="AW44" s="1877"/>
      <c r="AX44" s="1877"/>
      <c r="AY44" s="1877"/>
      <c r="AZ44" s="1877"/>
      <c r="BA44" s="1877"/>
      <c r="BB44" s="1877"/>
      <c r="BC44" s="1877"/>
      <c r="BD44" s="1877"/>
      <c r="BE44" s="1877"/>
      <c r="BF44" s="1877"/>
      <c r="BG44" s="1877"/>
      <c r="BH44" s="1877"/>
      <c r="BI44" s="1877"/>
      <c r="BJ44" s="1877"/>
      <c r="BK44" s="1877"/>
      <c r="BL44" s="1877"/>
      <c r="BM44" s="1877"/>
      <c r="BN44" s="1877"/>
      <c r="BO44" s="1877"/>
      <c r="BP44" s="1877"/>
      <c r="BQ44" s="1877"/>
      <c r="BR44" s="1877"/>
      <c r="BS44" s="1877"/>
      <c r="BT44" s="1877"/>
      <c r="BU44" s="1877"/>
      <c r="BV44" s="1877"/>
      <c r="BW44" s="1877"/>
      <c r="BX44" s="1877"/>
      <c r="BY44" s="1877"/>
      <c r="BZ44" s="1877"/>
      <c r="CA44" s="1877"/>
      <c r="CB44" s="1877"/>
      <c r="CC44" s="1877"/>
      <c r="CD44" s="1877"/>
      <c r="CE44" s="1877"/>
      <c r="CF44" s="1877"/>
      <c r="CG44" s="1877"/>
      <c r="CH44" s="1877"/>
      <c r="CI44" s="1877"/>
      <c r="CJ44" s="1877"/>
      <c r="CK44" s="1877"/>
      <c r="CL44" s="1877"/>
      <c r="CM44" s="1877"/>
      <c r="CN44" s="1877"/>
      <c r="CO44" s="1877"/>
      <c r="CP44" s="1877"/>
      <c r="CQ44" s="1877"/>
      <c r="CR44" s="1877"/>
      <c r="CS44" s="1877"/>
      <c r="CT44" s="1877"/>
      <c r="CU44" s="1877"/>
      <c r="CV44" s="11"/>
      <c r="CW44" s="1882"/>
    </row>
    <row r="45" spans="1:101">
      <c r="A45" s="1851"/>
      <c r="B45" s="1879"/>
      <c r="C45" s="1871"/>
      <c r="D45" s="1875"/>
      <c r="E45" s="1871" t="s">
        <v>528</v>
      </c>
      <c r="F45" s="1880" t="s">
        <v>1103</v>
      </c>
      <c r="G45" s="691"/>
      <c r="H45" s="693"/>
      <c r="I45" s="692"/>
      <c r="J45" s="692"/>
      <c r="K45" s="692"/>
      <c r="L45" s="692"/>
      <c r="M45" s="692"/>
      <c r="N45" s="692"/>
      <c r="O45" s="692"/>
      <c r="P45" s="692"/>
      <c r="Q45" s="692"/>
      <c r="R45" s="692"/>
      <c r="S45" s="692"/>
      <c r="T45" s="692"/>
      <c r="U45" s="692"/>
      <c r="V45" s="692"/>
      <c r="W45" s="692"/>
      <c r="X45" s="692"/>
      <c r="Y45" s="692"/>
      <c r="Z45" s="692"/>
      <c r="AA45" s="692"/>
      <c r="AB45" s="692"/>
      <c r="AC45" s="692"/>
      <c r="AD45" s="692"/>
      <c r="AE45" s="692"/>
      <c r="AF45" s="692"/>
      <c r="AG45" s="692"/>
      <c r="AH45" s="692"/>
      <c r="AI45" s="692"/>
      <c r="AJ45" s="692"/>
      <c r="AK45" s="692"/>
      <c r="AL45" s="692"/>
      <c r="AM45" s="692"/>
      <c r="AN45" s="692"/>
      <c r="AO45" s="692"/>
      <c r="AP45" s="692"/>
      <c r="AQ45" s="692"/>
      <c r="AR45" s="692"/>
      <c r="AS45" s="692"/>
      <c r="AT45" s="692"/>
      <c r="AU45" s="692"/>
      <c r="AV45" s="692"/>
      <c r="AW45" s="692"/>
      <c r="AX45" s="692"/>
      <c r="AY45" s="692"/>
      <c r="AZ45" s="692"/>
      <c r="BA45" s="692"/>
      <c r="BB45" s="692"/>
      <c r="BC45" s="692"/>
      <c r="BD45" s="692"/>
      <c r="BE45" s="692"/>
      <c r="BF45" s="692"/>
      <c r="BG45" s="692"/>
      <c r="BH45" s="692"/>
      <c r="BI45" s="692"/>
      <c r="BJ45" s="692"/>
      <c r="BK45" s="692"/>
      <c r="BL45" s="692"/>
      <c r="BM45" s="692"/>
      <c r="BN45" s="692"/>
      <c r="BO45" s="692"/>
      <c r="BP45" s="692"/>
      <c r="BQ45" s="692"/>
      <c r="BR45" s="692"/>
      <c r="BS45" s="692"/>
      <c r="BT45" s="692"/>
      <c r="BU45" s="692"/>
      <c r="BV45" s="692"/>
      <c r="BW45" s="692"/>
      <c r="BX45" s="692"/>
      <c r="BY45" s="692"/>
      <c r="BZ45" s="692"/>
      <c r="CA45" s="692"/>
      <c r="CB45" s="692"/>
      <c r="CC45" s="692"/>
      <c r="CD45" s="692"/>
      <c r="CE45" s="692"/>
      <c r="CF45" s="692"/>
      <c r="CG45" s="692"/>
      <c r="CH45" s="692"/>
      <c r="CI45" s="692"/>
      <c r="CJ45" s="692"/>
      <c r="CK45" s="692"/>
      <c r="CL45" s="692"/>
      <c r="CM45" s="692"/>
      <c r="CN45" s="692"/>
      <c r="CO45" s="692"/>
      <c r="CP45" s="692"/>
      <c r="CQ45" s="692"/>
      <c r="CR45" s="692"/>
      <c r="CS45" s="692"/>
      <c r="CT45" s="692"/>
      <c r="CU45" s="692"/>
      <c r="CV45" s="1519"/>
      <c r="CW45" s="1881">
        <f>SUM(I45:CV45)</f>
        <v>0</v>
      </c>
    </row>
    <row r="46" spans="1:101">
      <c r="A46" s="1851"/>
      <c r="B46" s="1879"/>
      <c r="C46" s="1871"/>
      <c r="D46" s="1875"/>
      <c r="E46" s="1871" t="s">
        <v>529</v>
      </c>
      <c r="F46" s="1880" t="s">
        <v>1103</v>
      </c>
      <c r="G46" s="691"/>
      <c r="H46" s="693"/>
      <c r="I46" s="692"/>
      <c r="J46" s="692"/>
      <c r="K46" s="692"/>
      <c r="L46" s="692"/>
      <c r="M46" s="692"/>
      <c r="N46" s="692"/>
      <c r="O46" s="692"/>
      <c r="P46" s="692"/>
      <c r="Q46" s="692"/>
      <c r="R46" s="692"/>
      <c r="S46" s="692"/>
      <c r="T46" s="692"/>
      <c r="U46" s="692"/>
      <c r="V46" s="692"/>
      <c r="W46" s="692"/>
      <c r="X46" s="692"/>
      <c r="Y46" s="692"/>
      <c r="Z46" s="692"/>
      <c r="AA46" s="692"/>
      <c r="AB46" s="692"/>
      <c r="AC46" s="692"/>
      <c r="AD46" s="692"/>
      <c r="AE46" s="692"/>
      <c r="AF46" s="692"/>
      <c r="AG46" s="692"/>
      <c r="AH46" s="692"/>
      <c r="AI46" s="692"/>
      <c r="AJ46" s="692"/>
      <c r="AK46" s="692"/>
      <c r="AL46" s="692"/>
      <c r="AM46" s="692"/>
      <c r="AN46" s="692"/>
      <c r="AO46" s="692"/>
      <c r="AP46" s="692"/>
      <c r="AQ46" s="692"/>
      <c r="AR46" s="692"/>
      <c r="AS46" s="692"/>
      <c r="AT46" s="692"/>
      <c r="AU46" s="692"/>
      <c r="AV46" s="692"/>
      <c r="AW46" s="692"/>
      <c r="AX46" s="692"/>
      <c r="AY46" s="692"/>
      <c r="AZ46" s="692"/>
      <c r="BA46" s="692"/>
      <c r="BB46" s="692"/>
      <c r="BC46" s="692"/>
      <c r="BD46" s="692"/>
      <c r="BE46" s="692"/>
      <c r="BF46" s="692"/>
      <c r="BG46" s="692"/>
      <c r="BH46" s="692"/>
      <c r="BI46" s="692"/>
      <c r="BJ46" s="692"/>
      <c r="BK46" s="692"/>
      <c r="BL46" s="692"/>
      <c r="BM46" s="692"/>
      <c r="BN46" s="692"/>
      <c r="BO46" s="692"/>
      <c r="BP46" s="692"/>
      <c r="BQ46" s="692"/>
      <c r="BR46" s="692"/>
      <c r="BS46" s="692"/>
      <c r="BT46" s="692"/>
      <c r="BU46" s="692"/>
      <c r="BV46" s="692"/>
      <c r="BW46" s="692"/>
      <c r="BX46" s="692"/>
      <c r="BY46" s="692"/>
      <c r="BZ46" s="692"/>
      <c r="CA46" s="692"/>
      <c r="CB46" s="692"/>
      <c r="CC46" s="692"/>
      <c r="CD46" s="692"/>
      <c r="CE46" s="692"/>
      <c r="CF46" s="692"/>
      <c r="CG46" s="692"/>
      <c r="CH46" s="692"/>
      <c r="CI46" s="692"/>
      <c r="CJ46" s="692"/>
      <c r="CK46" s="692"/>
      <c r="CL46" s="692"/>
      <c r="CM46" s="692"/>
      <c r="CN46" s="692"/>
      <c r="CO46" s="692"/>
      <c r="CP46" s="692"/>
      <c r="CQ46" s="692"/>
      <c r="CR46" s="692"/>
      <c r="CS46" s="692"/>
      <c r="CT46" s="692"/>
      <c r="CU46" s="692"/>
      <c r="CV46" s="1519"/>
      <c r="CW46" s="1881">
        <f>SUM(I46:CV46)</f>
        <v>0</v>
      </c>
    </row>
    <row r="47" spans="1:101">
      <c r="A47" s="1851"/>
      <c r="B47" s="1879"/>
      <c r="C47" s="1871"/>
      <c r="D47" s="1875"/>
      <c r="E47" s="1871"/>
      <c r="F47" s="1880"/>
      <c r="G47" s="1201"/>
      <c r="H47" s="706"/>
      <c r="I47" s="1877"/>
      <c r="J47" s="1877"/>
      <c r="K47" s="1877"/>
      <c r="L47" s="1877"/>
      <c r="M47" s="1877"/>
      <c r="N47" s="1877"/>
      <c r="O47" s="1877"/>
      <c r="P47" s="1877"/>
      <c r="Q47" s="1877"/>
      <c r="R47" s="1877"/>
      <c r="S47" s="1877"/>
      <c r="T47" s="1877"/>
      <c r="U47" s="1877"/>
      <c r="V47" s="1877"/>
      <c r="W47" s="1877"/>
      <c r="X47" s="1877"/>
      <c r="Y47" s="1877"/>
      <c r="Z47" s="1877"/>
      <c r="AA47" s="1877"/>
      <c r="AB47" s="1877"/>
      <c r="AC47" s="1877"/>
      <c r="AD47" s="1877"/>
      <c r="AE47" s="1877"/>
      <c r="AF47" s="1877"/>
      <c r="AG47" s="1877"/>
      <c r="AH47" s="1877"/>
      <c r="AI47" s="1877"/>
      <c r="AJ47" s="1877"/>
      <c r="AK47" s="1877"/>
      <c r="AL47" s="1877"/>
      <c r="AM47" s="1877"/>
      <c r="AN47" s="1877"/>
      <c r="AO47" s="1877"/>
      <c r="AP47" s="1877"/>
      <c r="AQ47" s="1877"/>
      <c r="AR47" s="1877"/>
      <c r="AS47" s="1877"/>
      <c r="AT47" s="1877"/>
      <c r="AU47" s="1877"/>
      <c r="AV47" s="1877"/>
      <c r="AW47" s="1877"/>
      <c r="AX47" s="1877"/>
      <c r="AY47" s="1877"/>
      <c r="AZ47" s="1877"/>
      <c r="BA47" s="1877"/>
      <c r="BB47" s="1877"/>
      <c r="BC47" s="1877"/>
      <c r="BD47" s="1877"/>
      <c r="BE47" s="1877"/>
      <c r="BF47" s="1877"/>
      <c r="BG47" s="1877"/>
      <c r="BH47" s="1877"/>
      <c r="BI47" s="1877"/>
      <c r="BJ47" s="1877"/>
      <c r="BK47" s="1877"/>
      <c r="BL47" s="1877"/>
      <c r="BM47" s="1877"/>
      <c r="BN47" s="1877"/>
      <c r="BO47" s="1877"/>
      <c r="BP47" s="1877"/>
      <c r="BQ47" s="1877"/>
      <c r="BR47" s="1877"/>
      <c r="BS47" s="1877"/>
      <c r="BT47" s="1877"/>
      <c r="BU47" s="1877"/>
      <c r="BV47" s="1877"/>
      <c r="BW47" s="1877"/>
      <c r="BX47" s="1877"/>
      <c r="BY47" s="1877"/>
      <c r="BZ47" s="1877"/>
      <c r="CA47" s="1877"/>
      <c r="CB47" s="1877"/>
      <c r="CC47" s="1877"/>
      <c r="CD47" s="1877"/>
      <c r="CE47" s="1877"/>
      <c r="CF47" s="1877"/>
      <c r="CG47" s="1877"/>
      <c r="CH47" s="1877"/>
      <c r="CI47" s="1877"/>
      <c r="CJ47" s="1877"/>
      <c r="CK47" s="1877"/>
      <c r="CL47" s="1877"/>
      <c r="CM47" s="1877"/>
      <c r="CN47" s="1877"/>
      <c r="CO47" s="1877"/>
      <c r="CP47" s="1877"/>
      <c r="CQ47" s="1877"/>
      <c r="CR47" s="1877"/>
      <c r="CS47" s="1877"/>
      <c r="CT47" s="1877"/>
      <c r="CU47" s="1877"/>
      <c r="CV47" s="11"/>
      <c r="CW47" s="1882"/>
    </row>
    <row r="48" spans="1:101">
      <c r="A48" s="1851"/>
      <c r="B48" s="1879"/>
      <c r="C48" s="1871"/>
      <c r="D48" s="1875" t="s">
        <v>530</v>
      </c>
      <c r="E48" s="1871"/>
      <c r="F48" s="1880"/>
      <c r="G48" s="1201"/>
      <c r="H48" s="706"/>
      <c r="I48" s="1877"/>
      <c r="J48" s="1877"/>
      <c r="K48" s="1877"/>
      <c r="L48" s="1877"/>
      <c r="M48" s="1877"/>
      <c r="N48" s="1877"/>
      <c r="O48" s="1877"/>
      <c r="P48" s="1877"/>
      <c r="Q48" s="1877"/>
      <c r="R48" s="1877"/>
      <c r="S48" s="1877"/>
      <c r="T48" s="1877"/>
      <c r="U48" s="1877"/>
      <c r="V48" s="1877"/>
      <c r="W48" s="1877"/>
      <c r="X48" s="1877"/>
      <c r="Y48" s="1877"/>
      <c r="Z48" s="1877"/>
      <c r="AA48" s="1877"/>
      <c r="AB48" s="1877"/>
      <c r="AC48" s="1877"/>
      <c r="AD48" s="1877"/>
      <c r="AE48" s="1877"/>
      <c r="AF48" s="1877"/>
      <c r="AG48" s="1877"/>
      <c r="AH48" s="1877"/>
      <c r="AI48" s="1877"/>
      <c r="AJ48" s="1877"/>
      <c r="AK48" s="1877"/>
      <c r="AL48" s="1877"/>
      <c r="AM48" s="1877"/>
      <c r="AN48" s="1877"/>
      <c r="AO48" s="1877"/>
      <c r="AP48" s="1877"/>
      <c r="AQ48" s="1877"/>
      <c r="AR48" s="1877"/>
      <c r="AS48" s="1877"/>
      <c r="AT48" s="1877"/>
      <c r="AU48" s="1877"/>
      <c r="AV48" s="1877"/>
      <c r="AW48" s="1877"/>
      <c r="AX48" s="1877"/>
      <c r="AY48" s="1877"/>
      <c r="AZ48" s="1877"/>
      <c r="BA48" s="1877"/>
      <c r="BB48" s="1877"/>
      <c r="BC48" s="1877"/>
      <c r="BD48" s="1877"/>
      <c r="BE48" s="1877"/>
      <c r="BF48" s="1877"/>
      <c r="BG48" s="1877"/>
      <c r="BH48" s="1877"/>
      <c r="BI48" s="1877"/>
      <c r="BJ48" s="1877"/>
      <c r="BK48" s="1877"/>
      <c r="BL48" s="1877"/>
      <c r="BM48" s="1877"/>
      <c r="BN48" s="1877"/>
      <c r="BO48" s="1877"/>
      <c r="BP48" s="1877"/>
      <c r="BQ48" s="1877"/>
      <c r="BR48" s="1877"/>
      <c r="BS48" s="1877"/>
      <c r="BT48" s="1877"/>
      <c r="BU48" s="1877"/>
      <c r="BV48" s="1877"/>
      <c r="BW48" s="1877"/>
      <c r="BX48" s="1877"/>
      <c r="BY48" s="1877"/>
      <c r="BZ48" s="1877"/>
      <c r="CA48" s="1877"/>
      <c r="CB48" s="1877"/>
      <c r="CC48" s="1877"/>
      <c r="CD48" s="1877"/>
      <c r="CE48" s="1877"/>
      <c r="CF48" s="1877"/>
      <c r="CG48" s="1877"/>
      <c r="CH48" s="1877"/>
      <c r="CI48" s="1877"/>
      <c r="CJ48" s="1877"/>
      <c r="CK48" s="1877"/>
      <c r="CL48" s="1877"/>
      <c r="CM48" s="1877"/>
      <c r="CN48" s="1877"/>
      <c r="CO48" s="1877"/>
      <c r="CP48" s="1877"/>
      <c r="CQ48" s="1877"/>
      <c r="CR48" s="1877"/>
      <c r="CS48" s="1877"/>
      <c r="CT48" s="1877"/>
      <c r="CU48" s="1877"/>
      <c r="CV48" s="11"/>
      <c r="CW48" s="1882"/>
    </row>
    <row r="49" spans="1:101">
      <c r="A49" s="1851"/>
      <c r="B49" s="1879"/>
      <c r="C49" s="1871"/>
      <c r="D49" s="1875"/>
      <c r="E49" s="1871" t="s">
        <v>531</v>
      </c>
      <c r="F49" s="1880" t="s">
        <v>1103</v>
      </c>
      <c r="G49" s="691"/>
      <c r="H49" s="693"/>
      <c r="I49" s="692"/>
      <c r="J49" s="692"/>
      <c r="K49" s="692"/>
      <c r="L49" s="692"/>
      <c r="M49" s="692"/>
      <c r="N49" s="692"/>
      <c r="O49" s="692"/>
      <c r="P49" s="692"/>
      <c r="Q49" s="692"/>
      <c r="R49" s="692"/>
      <c r="S49" s="692"/>
      <c r="T49" s="692"/>
      <c r="U49" s="692"/>
      <c r="V49" s="692"/>
      <c r="W49" s="692"/>
      <c r="X49" s="692"/>
      <c r="Y49" s="692"/>
      <c r="Z49" s="692"/>
      <c r="AA49" s="692"/>
      <c r="AB49" s="692"/>
      <c r="AC49" s="692"/>
      <c r="AD49" s="692"/>
      <c r="AE49" s="692"/>
      <c r="AF49" s="692"/>
      <c r="AG49" s="692"/>
      <c r="AH49" s="692"/>
      <c r="AI49" s="692"/>
      <c r="AJ49" s="692"/>
      <c r="AK49" s="692"/>
      <c r="AL49" s="692"/>
      <c r="AM49" s="692"/>
      <c r="AN49" s="692"/>
      <c r="AO49" s="692"/>
      <c r="AP49" s="692"/>
      <c r="AQ49" s="692"/>
      <c r="AR49" s="692"/>
      <c r="AS49" s="692"/>
      <c r="AT49" s="692"/>
      <c r="AU49" s="692"/>
      <c r="AV49" s="692"/>
      <c r="AW49" s="692"/>
      <c r="AX49" s="692"/>
      <c r="AY49" s="692"/>
      <c r="AZ49" s="692"/>
      <c r="BA49" s="692"/>
      <c r="BB49" s="692"/>
      <c r="BC49" s="692"/>
      <c r="BD49" s="692"/>
      <c r="BE49" s="692"/>
      <c r="BF49" s="692"/>
      <c r="BG49" s="692"/>
      <c r="BH49" s="692"/>
      <c r="BI49" s="692"/>
      <c r="BJ49" s="692"/>
      <c r="BK49" s="692"/>
      <c r="BL49" s="692"/>
      <c r="BM49" s="692"/>
      <c r="BN49" s="692"/>
      <c r="BO49" s="692"/>
      <c r="BP49" s="692"/>
      <c r="BQ49" s="692"/>
      <c r="BR49" s="692"/>
      <c r="BS49" s="692"/>
      <c r="BT49" s="692"/>
      <c r="BU49" s="692"/>
      <c r="BV49" s="692"/>
      <c r="BW49" s="692"/>
      <c r="BX49" s="692"/>
      <c r="BY49" s="692"/>
      <c r="BZ49" s="692"/>
      <c r="CA49" s="692"/>
      <c r="CB49" s="692"/>
      <c r="CC49" s="692"/>
      <c r="CD49" s="692"/>
      <c r="CE49" s="692"/>
      <c r="CF49" s="692"/>
      <c r="CG49" s="692"/>
      <c r="CH49" s="692"/>
      <c r="CI49" s="692"/>
      <c r="CJ49" s="692"/>
      <c r="CK49" s="692"/>
      <c r="CL49" s="692"/>
      <c r="CM49" s="692"/>
      <c r="CN49" s="692"/>
      <c r="CO49" s="692"/>
      <c r="CP49" s="692"/>
      <c r="CQ49" s="692"/>
      <c r="CR49" s="692"/>
      <c r="CS49" s="692"/>
      <c r="CT49" s="692"/>
      <c r="CU49" s="692"/>
      <c r="CV49" s="1519"/>
      <c r="CW49" s="1881">
        <f>SUM(I49:CV49)</f>
        <v>0</v>
      </c>
    </row>
    <row r="50" spans="1:101">
      <c r="A50" s="1851"/>
      <c r="B50" s="1879"/>
      <c r="C50" s="1871"/>
      <c r="D50" s="1875"/>
      <c r="E50" s="1871"/>
      <c r="F50" s="1880"/>
      <c r="G50" s="1201"/>
      <c r="H50" s="706"/>
      <c r="I50" s="1877"/>
      <c r="J50" s="1877"/>
      <c r="K50" s="1877"/>
      <c r="L50" s="1877"/>
      <c r="M50" s="1877"/>
      <c r="N50" s="1877"/>
      <c r="O50" s="1877"/>
      <c r="P50" s="1877"/>
      <c r="Q50" s="1877"/>
      <c r="R50" s="1877"/>
      <c r="S50" s="1877"/>
      <c r="T50" s="1877"/>
      <c r="U50" s="1877"/>
      <c r="V50" s="1877"/>
      <c r="W50" s="1877"/>
      <c r="X50" s="1877"/>
      <c r="Y50" s="1877"/>
      <c r="Z50" s="1877"/>
      <c r="AA50" s="1877"/>
      <c r="AB50" s="1877"/>
      <c r="AC50" s="1877"/>
      <c r="AD50" s="1877"/>
      <c r="AE50" s="1877"/>
      <c r="AF50" s="1877"/>
      <c r="AG50" s="1877"/>
      <c r="AH50" s="1877"/>
      <c r="AI50" s="1877"/>
      <c r="AJ50" s="1877"/>
      <c r="AK50" s="1877"/>
      <c r="AL50" s="1877"/>
      <c r="AM50" s="1877"/>
      <c r="AN50" s="1877"/>
      <c r="AO50" s="1877"/>
      <c r="AP50" s="1877"/>
      <c r="AQ50" s="1877"/>
      <c r="AR50" s="1877"/>
      <c r="AS50" s="1877"/>
      <c r="AT50" s="1877"/>
      <c r="AU50" s="1877"/>
      <c r="AV50" s="1877"/>
      <c r="AW50" s="1877"/>
      <c r="AX50" s="1877"/>
      <c r="AY50" s="1877"/>
      <c r="AZ50" s="1877"/>
      <c r="BA50" s="1877"/>
      <c r="BB50" s="1877"/>
      <c r="BC50" s="1877"/>
      <c r="BD50" s="1877"/>
      <c r="BE50" s="1877"/>
      <c r="BF50" s="1877"/>
      <c r="BG50" s="1877"/>
      <c r="BH50" s="1877"/>
      <c r="BI50" s="1877"/>
      <c r="BJ50" s="1877"/>
      <c r="BK50" s="1877"/>
      <c r="BL50" s="1877"/>
      <c r="BM50" s="1877"/>
      <c r="BN50" s="1877"/>
      <c r="BO50" s="1877"/>
      <c r="BP50" s="1877"/>
      <c r="BQ50" s="1877"/>
      <c r="BR50" s="1877"/>
      <c r="BS50" s="1877"/>
      <c r="BT50" s="1877"/>
      <c r="BU50" s="1877"/>
      <c r="BV50" s="1877"/>
      <c r="BW50" s="1877"/>
      <c r="BX50" s="1877"/>
      <c r="BY50" s="1877"/>
      <c r="BZ50" s="1877"/>
      <c r="CA50" s="1877"/>
      <c r="CB50" s="1877"/>
      <c r="CC50" s="1877"/>
      <c r="CD50" s="1877"/>
      <c r="CE50" s="1877"/>
      <c r="CF50" s="1877"/>
      <c r="CG50" s="1877"/>
      <c r="CH50" s="1877"/>
      <c r="CI50" s="1877"/>
      <c r="CJ50" s="1877"/>
      <c r="CK50" s="1877"/>
      <c r="CL50" s="1877"/>
      <c r="CM50" s="1877"/>
      <c r="CN50" s="1877"/>
      <c r="CO50" s="1877"/>
      <c r="CP50" s="1877"/>
      <c r="CQ50" s="1877"/>
      <c r="CR50" s="1877"/>
      <c r="CS50" s="1877"/>
      <c r="CT50" s="1877"/>
      <c r="CU50" s="1877"/>
      <c r="CV50" s="11"/>
      <c r="CW50" s="1882"/>
    </row>
    <row r="51" spans="1:101">
      <c r="A51" s="1851"/>
      <c r="B51" s="1879"/>
      <c r="C51" s="1871"/>
      <c r="D51" s="1875" t="s">
        <v>376</v>
      </c>
      <c r="E51" s="1871"/>
      <c r="F51" s="1880"/>
      <c r="G51" s="1201"/>
      <c r="H51" s="706"/>
      <c r="I51" s="1877"/>
      <c r="J51" s="1877"/>
      <c r="K51" s="1877"/>
      <c r="L51" s="1877"/>
      <c r="M51" s="1877"/>
      <c r="N51" s="1877"/>
      <c r="O51" s="1877"/>
      <c r="P51" s="1877"/>
      <c r="Q51" s="1877"/>
      <c r="R51" s="1877"/>
      <c r="S51" s="1877"/>
      <c r="T51" s="1877"/>
      <c r="U51" s="1877"/>
      <c r="V51" s="1877"/>
      <c r="W51" s="1877"/>
      <c r="X51" s="1877"/>
      <c r="Y51" s="1877"/>
      <c r="Z51" s="1877"/>
      <c r="AA51" s="1877"/>
      <c r="AB51" s="1877"/>
      <c r="AC51" s="1877"/>
      <c r="AD51" s="1877"/>
      <c r="AE51" s="1877"/>
      <c r="AF51" s="1877"/>
      <c r="AG51" s="1877"/>
      <c r="AH51" s="1877"/>
      <c r="AI51" s="1877"/>
      <c r="AJ51" s="1877"/>
      <c r="AK51" s="1877"/>
      <c r="AL51" s="1877"/>
      <c r="AM51" s="1877"/>
      <c r="AN51" s="1877"/>
      <c r="AO51" s="1877"/>
      <c r="AP51" s="1877"/>
      <c r="AQ51" s="1877"/>
      <c r="AR51" s="1877"/>
      <c r="AS51" s="1877"/>
      <c r="AT51" s="1877"/>
      <c r="AU51" s="1877"/>
      <c r="AV51" s="1877"/>
      <c r="AW51" s="1877"/>
      <c r="AX51" s="1877"/>
      <c r="AY51" s="1877"/>
      <c r="AZ51" s="1877"/>
      <c r="BA51" s="1877"/>
      <c r="BB51" s="1877"/>
      <c r="BC51" s="1877"/>
      <c r="BD51" s="1877"/>
      <c r="BE51" s="1877"/>
      <c r="BF51" s="1877"/>
      <c r="BG51" s="1877"/>
      <c r="BH51" s="1877"/>
      <c r="BI51" s="1877"/>
      <c r="BJ51" s="1877"/>
      <c r="BK51" s="1877"/>
      <c r="BL51" s="1877"/>
      <c r="BM51" s="1877"/>
      <c r="BN51" s="1877"/>
      <c r="BO51" s="1877"/>
      <c r="BP51" s="1877"/>
      <c r="BQ51" s="1877"/>
      <c r="BR51" s="1877"/>
      <c r="BS51" s="1877"/>
      <c r="BT51" s="1877"/>
      <c r="BU51" s="1877"/>
      <c r="BV51" s="1877"/>
      <c r="BW51" s="1877"/>
      <c r="BX51" s="1877"/>
      <c r="BY51" s="1877"/>
      <c r="BZ51" s="1877"/>
      <c r="CA51" s="1877"/>
      <c r="CB51" s="1877"/>
      <c r="CC51" s="1877"/>
      <c r="CD51" s="1877"/>
      <c r="CE51" s="1877"/>
      <c r="CF51" s="1877"/>
      <c r="CG51" s="1877"/>
      <c r="CH51" s="1877"/>
      <c r="CI51" s="1877"/>
      <c r="CJ51" s="1877"/>
      <c r="CK51" s="1877"/>
      <c r="CL51" s="1877"/>
      <c r="CM51" s="1877"/>
      <c r="CN51" s="1877"/>
      <c r="CO51" s="1877"/>
      <c r="CP51" s="1877"/>
      <c r="CQ51" s="1877"/>
      <c r="CR51" s="1877"/>
      <c r="CS51" s="1877"/>
      <c r="CT51" s="1877"/>
      <c r="CU51" s="1877"/>
      <c r="CV51" s="11"/>
      <c r="CW51" s="1882"/>
    </row>
    <row r="52" spans="1:101">
      <c r="A52" s="1851"/>
      <c r="B52" s="1879"/>
      <c r="C52" s="1871"/>
      <c r="D52" s="1875"/>
      <c r="E52" s="1871" t="s">
        <v>532</v>
      </c>
      <c r="F52" s="1880" t="s">
        <v>533</v>
      </c>
      <c r="G52" s="691"/>
      <c r="H52" s="693"/>
      <c r="I52" s="692"/>
      <c r="J52" s="692"/>
      <c r="K52" s="692"/>
      <c r="L52" s="692"/>
      <c r="M52" s="692"/>
      <c r="N52" s="692"/>
      <c r="O52" s="692"/>
      <c r="P52" s="692"/>
      <c r="Q52" s="692"/>
      <c r="R52" s="692"/>
      <c r="S52" s="692"/>
      <c r="T52" s="692"/>
      <c r="U52" s="692"/>
      <c r="V52" s="692"/>
      <c r="W52" s="692"/>
      <c r="X52" s="692"/>
      <c r="Y52" s="692"/>
      <c r="Z52" s="692"/>
      <c r="AA52" s="692"/>
      <c r="AB52" s="692"/>
      <c r="AC52" s="692"/>
      <c r="AD52" s="692"/>
      <c r="AE52" s="692"/>
      <c r="AF52" s="692"/>
      <c r="AG52" s="692"/>
      <c r="AH52" s="692"/>
      <c r="AI52" s="692"/>
      <c r="AJ52" s="692"/>
      <c r="AK52" s="692"/>
      <c r="AL52" s="692"/>
      <c r="AM52" s="692"/>
      <c r="AN52" s="692"/>
      <c r="AO52" s="692"/>
      <c r="AP52" s="692"/>
      <c r="AQ52" s="692"/>
      <c r="AR52" s="692"/>
      <c r="AS52" s="692"/>
      <c r="AT52" s="692"/>
      <c r="AU52" s="692"/>
      <c r="AV52" s="692"/>
      <c r="AW52" s="692"/>
      <c r="AX52" s="692"/>
      <c r="AY52" s="692"/>
      <c r="AZ52" s="692"/>
      <c r="BA52" s="692"/>
      <c r="BB52" s="692"/>
      <c r="BC52" s="692"/>
      <c r="BD52" s="692"/>
      <c r="BE52" s="692"/>
      <c r="BF52" s="692"/>
      <c r="BG52" s="692"/>
      <c r="BH52" s="692"/>
      <c r="BI52" s="692"/>
      <c r="BJ52" s="692"/>
      <c r="BK52" s="692"/>
      <c r="BL52" s="692"/>
      <c r="BM52" s="692"/>
      <c r="BN52" s="692"/>
      <c r="BO52" s="692"/>
      <c r="BP52" s="692"/>
      <c r="BQ52" s="692"/>
      <c r="BR52" s="692"/>
      <c r="BS52" s="692"/>
      <c r="BT52" s="692"/>
      <c r="BU52" s="692"/>
      <c r="BV52" s="692"/>
      <c r="BW52" s="692"/>
      <c r="BX52" s="692"/>
      <c r="BY52" s="692"/>
      <c r="BZ52" s="692"/>
      <c r="CA52" s="692"/>
      <c r="CB52" s="692"/>
      <c r="CC52" s="692"/>
      <c r="CD52" s="692"/>
      <c r="CE52" s="692"/>
      <c r="CF52" s="692"/>
      <c r="CG52" s="692"/>
      <c r="CH52" s="692"/>
      <c r="CI52" s="692"/>
      <c r="CJ52" s="692"/>
      <c r="CK52" s="692"/>
      <c r="CL52" s="692"/>
      <c r="CM52" s="692"/>
      <c r="CN52" s="692"/>
      <c r="CO52" s="692"/>
      <c r="CP52" s="692"/>
      <c r="CQ52" s="692"/>
      <c r="CR52" s="692"/>
      <c r="CS52" s="692"/>
      <c r="CT52" s="692"/>
      <c r="CU52" s="692"/>
      <c r="CV52" s="1519"/>
      <c r="CW52" s="1881">
        <f>SUM(I52:CV52)</f>
        <v>0</v>
      </c>
    </row>
    <row r="53" spans="1:101">
      <c r="A53" s="1851"/>
      <c r="B53" s="1879"/>
      <c r="C53" s="1871"/>
      <c r="D53" s="1875"/>
      <c r="E53" s="1871" t="s">
        <v>534</v>
      </c>
      <c r="F53" s="1880" t="s">
        <v>533</v>
      </c>
      <c r="G53" s="691"/>
      <c r="H53" s="693"/>
      <c r="I53" s="692"/>
      <c r="J53" s="692"/>
      <c r="K53" s="692"/>
      <c r="L53" s="692"/>
      <c r="M53" s="692"/>
      <c r="N53" s="692"/>
      <c r="O53" s="692"/>
      <c r="P53" s="692"/>
      <c r="Q53" s="692"/>
      <c r="R53" s="692"/>
      <c r="S53" s="692"/>
      <c r="T53" s="692"/>
      <c r="U53" s="692"/>
      <c r="V53" s="692"/>
      <c r="W53" s="692"/>
      <c r="X53" s="692"/>
      <c r="Y53" s="692"/>
      <c r="Z53" s="692"/>
      <c r="AA53" s="692"/>
      <c r="AB53" s="692"/>
      <c r="AC53" s="692"/>
      <c r="AD53" s="692"/>
      <c r="AE53" s="692"/>
      <c r="AF53" s="692"/>
      <c r="AG53" s="692"/>
      <c r="AH53" s="692"/>
      <c r="AI53" s="692"/>
      <c r="AJ53" s="692"/>
      <c r="AK53" s="692"/>
      <c r="AL53" s="692"/>
      <c r="AM53" s="692"/>
      <c r="AN53" s="692"/>
      <c r="AO53" s="692"/>
      <c r="AP53" s="692"/>
      <c r="AQ53" s="692"/>
      <c r="AR53" s="692"/>
      <c r="AS53" s="692"/>
      <c r="AT53" s="692"/>
      <c r="AU53" s="692"/>
      <c r="AV53" s="692"/>
      <c r="AW53" s="692"/>
      <c r="AX53" s="692"/>
      <c r="AY53" s="692"/>
      <c r="AZ53" s="692"/>
      <c r="BA53" s="692"/>
      <c r="BB53" s="692"/>
      <c r="BC53" s="692"/>
      <c r="BD53" s="692"/>
      <c r="BE53" s="692"/>
      <c r="BF53" s="692"/>
      <c r="BG53" s="692"/>
      <c r="BH53" s="692"/>
      <c r="BI53" s="692"/>
      <c r="BJ53" s="692"/>
      <c r="BK53" s="692"/>
      <c r="BL53" s="692"/>
      <c r="BM53" s="692"/>
      <c r="BN53" s="692"/>
      <c r="BO53" s="692"/>
      <c r="BP53" s="692"/>
      <c r="BQ53" s="692"/>
      <c r="BR53" s="692"/>
      <c r="BS53" s="692"/>
      <c r="BT53" s="692"/>
      <c r="BU53" s="692"/>
      <c r="BV53" s="692"/>
      <c r="BW53" s="692"/>
      <c r="BX53" s="692"/>
      <c r="BY53" s="692"/>
      <c r="BZ53" s="692"/>
      <c r="CA53" s="692"/>
      <c r="CB53" s="692"/>
      <c r="CC53" s="692"/>
      <c r="CD53" s="692"/>
      <c r="CE53" s="692"/>
      <c r="CF53" s="692"/>
      <c r="CG53" s="692"/>
      <c r="CH53" s="692"/>
      <c r="CI53" s="692"/>
      <c r="CJ53" s="692"/>
      <c r="CK53" s="692"/>
      <c r="CL53" s="692"/>
      <c r="CM53" s="692"/>
      <c r="CN53" s="692"/>
      <c r="CO53" s="692"/>
      <c r="CP53" s="692"/>
      <c r="CQ53" s="692"/>
      <c r="CR53" s="692"/>
      <c r="CS53" s="692"/>
      <c r="CT53" s="692"/>
      <c r="CU53" s="692"/>
      <c r="CV53" s="1519"/>
      <c r="CW53" s="1881">
        <f>SUM(I53:CV53)</f>
        <v>0</v>
      </c>
    </row>
    <row r="54" spans="1:101">
      <c r="A54" s="1851"/>
      <c r="B54" s="1879"/>
      <c r="C54" s="1871"/>
      <c r="D54" s="1875"/>
      <c r="E54" s="1871" t="s">
        <v>535</v>
      </c>
      <c r="F54" s="1880" t="s">
        <v>974</v>
      </c>
      <c r="G54" s="691"/>
      <c r="H54" s="693"/>
      <c r="I54" s="692"/>
      <c r="J54" s="692"/>
      <c r="K54" s="692"/>
      <c r="L54" s="692"/>
      <c r="M54" s="692"/>
      <c r="N54" s="692"/>
      <c r="O54" s="692"/>
      <c r="P54" s="692"/>
      <c r="Q54" s="692"/>
      <c r="R54" s="692"/>
      <c r="S54" s="692"/>
      <c r="T54" s="692"/>
      <c r="U54" s="692"/>
      <c r="V54" s="692"/>
      <c r="W54" s="692"/>
      <c r="X54" s="692"/>
      <c r="Y54" s="692"/>
      <c r="Z54" s="692"/>
      <c r="AA54" s="692"/>
      <c r="AB54" s="692"/>
      <c r="AC54" s="692"/>
      <c r="AD54" s="692"/>
      <c r="AE54" s="692"/>
      <c r="AF54" s="692"/>
      <c r="AG54" s="692"/>
      <c r="AH54" s="692"/>
      <c r="AI54" s="692"/>
      <c r="AJ54" s="692"/>
      <c r="AK54" s="692"/>
      <c r="AL54" s="692"/>
      <c r="AM54" s="692"/>
      <c r="AN54" s="692"/>
      <c r="AO54" s="692"/>
      <c r="AP54" s="692"/>
      <c r="AQ54" s="692"/>
      <c r="AR54" s="692"/>
      <c r="AS54" s="692"/>
      <c r="AT54" s="692"/>
      <c r="AU54" s="692"/>
      <c r="AV54" s="692"/>
      <c r="AW54" s="692"/>
      <c r="AX54" s="692"/>
      <c r="AY54" s="692"/>
      <c r="AZ54" s="692"/>
      <c r="BA54" s="692"/>
      <c r="BB54" s="692"/>
      <c r="BC54" s="692"/>
      <c r="BD54" s="692"/>
      <c r="BE54" s="692"/>
      <c r="BF54" s="692"/>
      <c r="BG54" s="692"/>
      <c r="BH54" s="692"/>
      <c r="BI54" s="692"/>
      <c r="BJ54" s="692"/>
      <c r="BK54" s="692"/>
      <c r="BL54" s="692"/>
      <c r="BM54" s="692"/>
      <c r="BN54" s="692"/>
      <c r="BO54" s="692"/>
      <c r="BP54" s="692"/>
      <c r="BQ54" s="692"/>
      <c r="BR54" s="692"/>
      <c r="BS54" s="692"/>
      <c r="BT54" s="692"/>
      <c r="BU54" s="692"/>
      <c r="BV54" s="692"/>
      <c r="BW54" s="692"/>
      <c r="BX54" s="692"/>
      <c r="BY54" s="692"/>
      <c r="BZ54" s="692"/>
      <c r="CA54" s="692"/>
      <c r="CB54" s="692"/>
      <c r="CC54" s="692"/>
      <c r="CD54" s="692"/>
      <c r="CE54" s="692"/>
      <c r="CF54" s="692"/>
      <c r="CG54" s="692"/>
      <c r="CH54" s="692"/>
      <c r="CI54" s="692"/>
      <c r="CJ54" s="692"/>
      <c r="CK54" s="692"/>
      <c r="CL54" s="692"/>
      <c r="CM54" s="692"/>
      <c r="CN54" s="692"/>
      <c r="CO54" s="692"/>
      <c r="CP54" s="692"/>
      <c r="CQ54" s="692"/>
      <c r="CR54" s="692"/>
      <c r="CS54" s="692"/>
      <c r="CT54" s="692"/>
      <c r="CU54" s="692"/>
      <c r="CV54" s="1519"/>
      <c r="CW54" s="1881">
        <f>SUM(I54:CV54)</f>
        <v>0</v>
      </c>
    </row>
    <row r="55" spans="1:101">
      <c r="A55" s="1851"/>
      <c r="B55" s="1879"/>
      <c r="C55" s="1871"/>
      <c r="D55" s="1875"/>
      <c r="E55" s="1871" t="s">
        <v>975</v>
      </c>
      <c r="F55" s="1880" t="s">
        <v>974</v>
      </c>
      <c r="G55" s="691"/>
      <c r="H55" s="693"/>
      <c r="I55" s="692"/>
      <c r="J55" s="692"/>
      <c r="K55" s="692"/>
      <c r="L55" s="692"/>
      <c r="M55" s="692"/>
      <c r="N55" s="692"/>
      <c r="O55" s="692"/>
      <c r="P55" s="692"/>
      <c r="Q55" s="692"/>
      <c r="R55" s="692"/>
      <c r="S55" s="692"/>
      <c r="T55" s="692"/>
      <c r="U55" s="692"/>
      <c r="V55" s="692"/>
      <c r="W55" s="692"/>
      <c r="X55" s="692"/>
      <c r="Y55" s="692"/>
      <c r="Z55" s="692"/>
      <c r="AA55" s="692"/>
      <c r="AB55" s="692"/>
      <c r="AC55" s="692"/>
      <c r="AD55" s="692"/>
      <c r="AE55" s="692"/>
      <c r="AF55" s="692"/>
      <c r="AG55" s="692"/>
      <c r="AH55" s="692"/>
      <c r="AI55" s="692"/>
      <c r="AJ55" s="692"/>
      <c r="AK55" s="692"/>
      <c r="AL55" s="692"/>
      <c r="AM55" s="692"/>
      <c r="AN55" s="692"/>
      <c r="AO55" s="692"/>
      <c r="AP55" s="692"/>
      <c r="AQ55" s="692"/>
      <c r="AR55" s="692"/>
      <c r="AS55" s="692"/>
      <c r="AT55" s="692"/>
      <c r="AU55" s="692"/>
      <c r="AV55" s="692"/>
      <c r="AW55" s="692"/>
      <c r="AX55" s="692"/>
      <c r="AY55" s="692"/>
      <c r="AZ55" s="692"/>
      <c r="BA55" s="692"/>
      <c r="BB55" s="692"/>
      <c r="BC55" s="692"/>
      <c r="BD55" s="692"/>
      <c r="BE55" s="692"/>
      <c r="BF55" s="692"/>
      <c r="BG55" s="692"/>
      <c r="BH55" s="692"/>
      <c r="BI55" s="692"/>
      <c r="BJ55" s="692"/>
      <c r="BK55" s="692"/>
      <c r="BL55" s="692"/>
      <c r="BM55" s="692"/>
      <c r="BN55" s="692"/>
      <c r="BO55" s="692"/>
      <c r="BP55" s="692"/>
      <c r="BQ55" s="692"/>
      <c r="BR55" s="692"/>
      <c r="BS55" s="692"/>
      <c r="BT55" s="692"/>
      <c r="BU55" s="692"/>
      <c r="BV55" s="692"/>
      <c r="BW55" s="692"/>
      <c r="BX55" s="692"/>
      <c r="BY55" s="692"/>
      <c r="BZ55" s="692"/>
      <c r="CA55" s="692"/>
      <c r="CB55" s="692"/>
      <c r="CC55" s="692"/>
      <c r="CD55" s="692"/>
      <c r="CE55" s="692"/>
      <c r="CF55" s="692"/>
      <c r="CG55" s="692"/>
      <c r="CH55" s="692"/>
      <c r="CI55" s="692"/>
      <c r="CJ55" s="692"/>
      <c r="CK55" s="692"/>
      <c r="CL55" s="692"/>
      <c r="CM55" s="692"/>
      <c r="CN55" s="692"/>
      <c r="CO55" s="692"/>
      <c r="CP55" s="692"/>
      <c r="CQ55" s="692"/>
      <c r="CR55" s="692"/>
      <c r="CS55" s="692"/>
      <c r="CT55" s="692"/>
      <c r="CU55" s="692"/>
      <c r="CV55" s="1519"/>
      <c r="CW55" s="1881">
        <f>SUM(I55:CV55)</f>
        <v>0</v>
      </c>
    </row>
    <row r="56" spans="1:101">
      <c r="A56" s="1851"/>
      <c r="B56" s="1879"/>
      <c r="C56" s="1871"/>
      <c r="D56" s="1875"/>
      <c r="E56" s="1871" t="s">
        <v>976</v>
      </c>
      <c r="F56" s="1880" t="s">
        <v>408</v>
      </c>
      <c r="G56" s="691"/>
      <c r="H56" s="693"/>
      <c r="I56" s="692"/>
      <c r="J56" s="692"/>
      <c r="K56" s="692"/>
      <c r="L56" s="692"/>
      <c r="M56" s="692"/>
      <c r="N56" s="692"/>
      <c r="O56" s="692"/>
      <c r="P56" s="692"/>
      <c r="Q56" s="692"/>
      <c r="R56" s="692"/>
      <c r="S56" s="692"/>
      <c r="T56" s="692"/>
      <c r="U56" s="692"/>
      <c r="V56" s="692"/>
      <c r="W56" s="692"/>
      <c r="X56" s="692"/>
      <c r="Y56" s="692"/>
      <c r="Z56" s="692"/>
      <c r="AA56" s="692"/>
      <c r="AB56" s="692"/>
      <c r="AC56" s="692"/>
      <c r="AD56" s="692"/>
      <c r="AE56" s="692"/>
      <c r="AF56" s="692"/>
      <c r="AG56" s="692"/>
      <c r="AH56" s="692"/>
      <c r="AI56" s="692"/>
      <c r="AJ56" s="692"/>
      <c r="AK56" s="692"/>
      <c r="AL56" s="692"/>
      <c r="AM56" s="692"/>
      <c r="AN56" s="692"/>
      <c r="AO56" s="692"/>
      <c r="AP56" s="692"/>
      <c r="AQ56" s="692"/>
      <c r="AR56" s="692"/>
      <c r="AS56" s="692"/>
      <c r="AT56" s="692"/>
      <c r="AU56" s="692"/>
      <c r="AV56" s="692"/>
      <c r="AW56" s="692"/>
      <c r="AX56" s="692"/>
      <c r="AY56" s="692"/>
      <c r="AZ56" s="692"/>
      <c r="BA56" s="692"/>
      <c r="BB56" s="692"/>
      <c r="BC56" s="692"/>
      <c r="BD56" s="692"/>
      <c r="BE56" s="692"/>
      <c r="BF56" s="692"/>
      <c r="BG56" s="692"/>
      <c r="BH56" s="692"/>
      <c r="BI56" s="692"/>
      <c r="BJ56" s="692"/>
      <c r="BK56" s="692"/>
      <c r="BL56" s="692"/>
      <c r="BM56" s="692"/>
      <c r="BN56" s="692"/>
      <c r="BO56" s="692"/>
      <c r="BP56" s="692"/>
      <c r="BQ56" s="692"/>
      <c r="BR56" s="692"/>
      <c r="BS56" s="692"/>
      <c r="BT56" s="692"/>
      <c r="BU56" s="692"/>
      <c r="BV56" s="692"/>
      <c r="BW56" s="692"/>
      <c r="BX56" s="692"/>
      <c r="BY56" s="692"/>
      <c r="BZ56" s="692"/>
      <c r="CA56" s="692"/>
      <c r="CB56" s="692"/>
      <c r="CC56" s="692"/>
      <c r="CD56" s="692"/>
      <c r="CE56" s="692"/>
      <c r="CF56" s="692"/>
      <c r="CG56" s="692"/>
      <c r="CH56" s="692"/>
      <c r="CI56" s="692"/>
      <c r="CJ56" s="692"/>
      <c r="CK56" s="692"/>
      <c r="CL56" s="692"/>
      <c r="CM56" s="692"/>
      <c r="CN56" s="692"/>
      <c r="CO56" s="692"/>
      <c r="CP56" s="692"/>
      <c r="CQ56" s="692"/>
      <c r="CR56" s="692"/>
      <c r="CS56" s="692"/>
      <c r="CT56" s="692"/>
      <c r="CU56" s="692"/>
      <c r="CV56" s="1519"/>
      <c r="CW56" s="1881">
        <f>SUM(I56:CV56)</f>
        <v>0</v>
      </c>
    </row>
    <row r="57" spans="1:101">
      <c r="A57" s="1851"/>
      <c r="B57" s="1879"/>
      <c r="C57" s="1871"/>
      <c r="D57" s="1875"/>
      <c r="E57" s="1871" t="s">
        <v>409</v>
      </c>
      <c r="F57" s="1888" t="s">
        <v>410</v>
      </c>
      <c r="G57" s="1883"/>
      <c r="H57" s="1883"/>
      <c r="I57" s="1883"/>
      <c r="J57" s="1883"/>
      <c r="K57" s="1883"/>
      <c r="L57" s="1883"/>
      <c r="M57" s="1883"/>
      <c r="N57" s="1883"/>
      <c r="O57" s="1883"/>
      <c r="P57" s="1883"/>
      <c r="Q57" s="1883"/>
      <c r="R57" s="1883"/>
      <c r="S57" s="1883"/>
      <c r="T57" s="1883"/>
      <c r="U57" s="1883"/>
      <c r="V57" s="1883"/>
      <c r="W57" s="1883"/>
      <c r="X57" s="1883"/>
      <c r="Y57" s="1883"/>
      <c r="Z57" s="1883"/>
      <c r="AA57" s="1883"/>
      <c r="AB57" s="1883"/>
      <c r="AC57" s="1883"/>
      <c r="AD57" s="1883"/>
      <c r="AE57" s="1883"/>
      <c r="AF57" s="1883"/>
      <c r="AG57" s="1883"/>
      <c r="AH57" s="1883"/>
      <c r="AI57" s="1883"/>
      <c r="AJ57" s="1883"/>
      <c r="AK57" s="1883"/>
      <c r="AL57" s="1883"/>
      <c r="AM57" s="1883"/>
      <c r="AN57" s="1883"/>
      <c r="AO57" s="1883"/>
      <c r="AP57" s="1883"/>
      <c r="AQ57" s="1883"/>
      <c r="AR57" s="1883"/>
      <c r="AS57" s="1883"/>
      <c r="AT57" s="1883"/>
      <c r="AU57" s="1883"/>
      <c r="AV57" s="1883"/>
      <c r="AW57" s="1883"/>
      <c r="AX57" s="1883"/>
      <c r="AY57" s="1883"/>
      <c r="AZ57" s="1883"/>
      <c r="BA57" s="1883"/>
      <c r="BB57" s="1883"/>
      <c r="BC57" s="1883"/>
      <c r="BD57" s="1883"/>
      <c r="BE57" s="1883"/>
      <c r="BF57" s="1883"/>
      <c r="BG57" s="1883"/>
      <c r="BH57" s="1883"/>
      <c r="BI57" s="1883"/>
      <c r="BJ57" s="1883"/>
      <c r="BK57" s="1883"/>
      <c r="BL57" s="1883"/>
      <c r="BM57" s="1883"/>
      <c r="BN57" s="1883"/>
      <c r="BO57" s="1883"/>
      <c r="BP57" s="1883"/>
      <c r="BQ57" s="1883"/>
      <c r="BR57" s="1883"/>
      <c r="BS57" s="1883"/>
      <c r="BT57" s="1883"/>
      <c r="BU57" s="1883"/>
      <c r="BV57" s="1883"/>
      <c r="BW57" s="1883"/>
      <c r="BX57" s="1883"/>
      <c r="BY57" s="1883"/>
      <c r="BZ57" s="1883"/>
      <c r="CA57" s="1883"/>
      <c r="CB57" s="1883"/>
      <c r="CC57" s="1883"/>
      <c r="CD57" s="1883"/>
      <c r="CE57" s="1883"/>
      <c r="CF57" s="1883"/>
      <c r="CG57" s="1883"/>
      <c r="CH57" s="1883"/>
      <c r="CI57" s="1883"/>
      <c r="CJ57" s="1883"/>
      <c r="CK57" s="1883"/>
      <c r="CL57" s="1883"/>
      <c r="CM57" s="1883"/>
      <c r="CN57" s="1883"/>
      <c r="CO57" s="1883"/>
      <c r="CP57" s="1883"/>
      <c r="CQ57" s="1883"/>
      <c r="CR57" s="1883"/>
      <c r="CS57" s="1883"/>
      <c r="CT57" s="1883"/>
      <c r="CU57" s="1883"/>
      <c r="CV57" s="2064"/>
      <c r="CW57" s="2066"/>
    </row>
    <row r="58" spans="1:101">
      <c r="A58" s="1851"/>
      <c r="B58" s="1879"/>
      <c r="C58" s="1871"/>
      <c r="D58" s="1875"/>
      <c r="E58" s="1871" t="s">
        <v>411</v>
      </c>
      <c r="F58" s="1888" t="s">
        <v>410</v>
      </c>
      <c r="G58" s="1883"/>
      <c r="H58" s="1883"/>
      <c r="I58" s="1883"/>
      <c r="J58" s="1883"/>
      <c r="K58" s="1883"/>
      <c r="L58" s="1883"/>
      <c r="M58" s="1883"/>
      <c r="N58" s="1883"/>
      <c r="O58" s="1883"/>
      <c r="P58" s="1883"/>
      <c r="Q58" s="1883"/>
      <c r="R58" s="1883"/>
      <c r="S58" s="1883"/>
      <c r="T58" s="1883"/>
      <c r="U58" s="1883"/>
      <c r="V58" s="1883"/>
      <c r="W58" s="1883"/>
      <c r="X58" s="1883"/>
      <c r="Y58" s="1883"/>
      <c r="Z58" s="1883"/>
      <c r="AA58" s="1883"/>
      <c r="AB58" s="1883"/>
      <c r="AC58" s="1883"/>
      <c r="AD58" s="1883"/>
      <c r="AE58" s="1883"/>
      <c r="AF58" s="1883"/>
      <c r="AG58" s="1883"/>
      <c r="AH58" s="1883"/>
      <c r="AI58" s="1883"/>
      <c r="AJ58" s="1883"/>
      <c r="AK58" s="1883"/>
      <c r="AL58" s="1883"/>
      <c r="AM58" s="1883"/>
      <c r="AN58" s="1883"/>
      <c r="AO58" s="1883"/>
      <c r="AP58" s="1883"/>
      <c r="AQ58" s="1883"/>
      <c r="AR58" s="1883"/>
      <c r="AS58" s="1883"/>
      <c r="AT58" s="1883"/>
      <c r="AU58" s="1883"/>
      <c r="AV58" s="1883"/>
      <c r="AW58" s="1883"/>
      <c r="AX58" s="1883"/>
      <c r="AY58" s="1883"/>
      <c r="AZ58" s="1883"/>
      <c r="BA58" s="1883"/>
      <c r="BB58" s="1883"/>
      <c r="BC58" s="1883"/>
      <c r="BD58" s="1883"/>
      <c r="BE58" s="1883"/>
      <c r="BF58" s="1883"/>
      <c r="BG58" s="1883"/>
      <c r="BH58" s="1883"/>
      <c r="BI58" s="1883"/>
      <c r="BJ58" s="1883"/>
      <c r="BK58" s="1883"/>
      <c r="BL58" s="1883"/>
      <c r="BM58" s="1883"/>
      <c r="BN58" s="1883"/>
      <c r="BO58" s="1883"/>
      <c r="BP58" s="1883"/>
      <c r="BQ58" s="1883"/>
      <c r="BR58" s="1883"/>
      <c r="BS58" s="1883"/>
      <c r="BT58" s="1883"/>
      <c r="BU58" s="1883"/>
      <c r="BV58" s="1883"/>
      <c r="BW58" s="1883"/>
      <c r="BX58" s="1883"/>
      <c r="BY58" s="1883"/>
      <c r="BZ58" s="1883"/>
      <c r="CA58" s="1883"/>
      <c r="CB58" s="1883"/>
      <c r="CC58" s="1883"/>
      <c r="CD58" s="1883"/>
      <c r="CE58" s="1883"/>
      <c r="CF58" s="1883"/>
      <c r="CG58" s="1883"/>
      <c r="CH58" s="1883"/>
      <c r="CI58" s="1883"/>
      <c r="CJ58" s="1883"/>
      <c r="CK58" s="1883"/>
      <c r="CL58" s="1883"/>
      <c r="CM58" s="1883"/>
      <c r="CN58" s="1883"/>
      <c r="CO58" s="1883"/>
      <c r="CP58" s="1883"/>
      <c r="CQ58" s="1883"/>
      <c r="CR58" s="1883"/>
      <c r="CS58" s="1883"/>
      <c r="CT58" s="1883"/>
      <c r="CU58" s="1883"/>
      <c r="CV58" s="2064"/>
      <c r="CW58" s="2066"/>
    </row>
    <row r="59" spans="1:101">
      <c r="A59" s="1851"/>
      <c r="B59" s="1879"/>
      <c r="C59" s="1871"/>
      <c r="D59" s="1871"/>
      <c r="E59" s="1871" t="s">
        <v>412</v>
      </c>
      <c r="F59" s="1880" t="s">
        <v>533</v>
      </c>
      <c r="G59" s="691"/>
      <c r="H59" s="693"/>
      <c r="I59" s="692"/>
      <c r="J59" s="692"/>
      <c r="K59" s="692"/>
      <c r="L59" s="692"/>
      <c r="M59" s="692"/>
      <c r="N59" s="692"/>
      <c r="O59" s="692"/>
      <c r="P59" s="692"/>
      <c r="Q59" s="692"/>
      <c r="R59" s="692"/>
      <c r="S59" s="692"/>
      <c r="T59" s="692"/>
      <c r="U59" s="692"/>
      <c r="V59" s="692"/>
      <c r="W59" s="692"/>
      <c r="X59" s="692"/>
      <c r="Y59" s="692"/>
      <c r="Z59" s="692"/>
      <c r="AA59" s="692"/>
      <c r="AB59" s="692"/>
      <c r="AC59" s="692"/>
      <c r="AD59" s="692"/>
      <c r="AE59" s="692"/>
      <c r="AF59" s="692"/>
      <c r="AG59" s="692"/>
      <c r="AH59" s="692"/>
      <c r="AI59" s="692"/>
      <c r="AJ59" s="692"/>
      <c r="AK59" s="692"/>
      <c r="AL59" s="692"/>
      <c r="AM59" s="692"/>
      <c r="AN59" s="692"/>
      <c r="AO59" s="692"/>
      <c r="AP59" s="692"/>
      <c r="AQ59" s="692"/>
      <c r="AR59" s="692"/>
      <c r="AS59" s="692"/>
      <c r="AT59" s="692"/>
      <c r="AU59" s="692"/>
      <c r="AV59" s="692"/>
      <c r="AW59" s="692"/>
      <c r="AX59" s="692"/>
      <c r="AY59" s="692"/>
      <c r="AZ59" s="692"/>
      <c r="BA59" s="692"/>
      <c r="BB59" s="692"/>
      <c r="BC59" s="692"/>
      <c r="BD59" s="692"/>
      <c r="BE59" s="692"/>
      <c r="BF59" s="692"/>
      <c r="BG59" s="692"/>
      <c r="BH59" s="692"/>
      <c r="BI59" s="692"/>
      <c r="BJ59" s="692"/>
      <c r="BK59" s="692"/>
      <c r="BL59" s="692"/>
      <c r="BM59" s="692"/>
      <c r="BN59" s="692"/>
      <c r="BO59" s="692"/>
      <c r="BP59" s="692"/>
      <c r="BQ59" s="692"/>
      <c r="BR59" s="692"/>
      <c r="BS59" s="692"/>
      <c r="BT59" s="692"/>
      <c r="BU59" s="692"/>
      <c r="BV59" s="692"/>
      <c r="BW59" s="692"/>
      <c r="BX59" s="692"/>
      <c r="BY59" s="692"/>
      <c r="BZ59" s="692"/>
      <c r="CA59" s="692"/>
      <c r="CB59" s="692"/>
      <c r="CC59" s="692"/>
      <c r="CD59" s="692"/>
      <c r="CE59" s="692"/>
      <c r="CF59" s="692"/>
      <c r="CG59" s="692"/>
      <c r="CH59" s="692"/>
      <c r="CI59" s="692"/>
      <c r="CJ59" s="692"/>
      <c r="CK59" s="692"/>
      <c r="CL59" s="692"/>
      <c r="CM59" s="692"/>
      <c r="CN59" s="692"/>
      <c r="CO59" s="692"/>
      <c r="CP59" s="692"/>
      <c r="CQ59" s="692"/>
      <c r="CR59" s="692"/>
      <c r="CS59" s="692"/>
      <c r="CT59" s="692"/>
      <c r="CU59" s="692"/>
      <c r="CV59" s="1519"/>
      <c r="CW59" s="1881">
        <f>SUM(I59:CV59)</f>
        <v>0</v>
      </c>
    </row>
    <row r="60" spans="1:101">
      <c r="A60" s="1851"/>
      <c r="B60" s="1879"/>
      <c r="C60" s="1871"/>
      <c r="D60" s="1871"/>
      <c r="E60" s="1871" t="s">
        <v>413</v>
      </c>
      <c r="F60" s="1880" t="s">
        <v>533</v>
      </c>
      <c r="G60" s="691"/>
      <c r="H60" s="693"/>
      <c r="I60" s="692"/>
      <c r="J60" s="692"/>
      <c r="K60" s="692"/>
      <c r="L60" s="692"/>
      <c r="M60" s="692"/>
      <c r="N60" s="692"/>
      <c r="O60" s="692"/>
      <c r="P60" s="692"/>
      <c r="Q60" s="692"/>
      <c r="R60" s="692"/>
      <c r="S60" s="692"/>
      <c r="T60" s="692"/>
      <c r="U60" s="692"/>
      <c r="V60" s="692"/>
      <c r="W60" s="692"/>
      <c r="X60" s="692"/>
      <c r="Y60" s="692"/>
      <c r="Z60" s="692"/>
      <c r="AA60" s="692"/>
      <c r="AB60" s="692"/>
      <c r="AC60" s="692"/>
      <c r="AD60" s="692"/>
      <c r="AE60" s="692"/>
      <c r="AF60" s="692"/>
      <c r="AG60" s="692"/>
      <c r="AH60" s="692"/>
      <c r="AI60" s="692"/>
      <c r="AJ60" s="692"/>
      <c r="AK60" s="692"/>
      <c r="AL60" s="692"/>
      <c r="AM60" s="692"/>
      <c r="AN60" s="692"/>
      <c r="AO60" s="692"/>
      <c r="AP60" s="692"/>
      <c r="AQ60" s="692"/>
      <c r="AR60" s="692"/>
      <c r="AS60" s="692"/>
      <c r="AT60" s="692"/>
      <c r="AU60" s="692"/>
      <c r="AV60" s="692"/>
      <c r="AW60" s="692"/>
      <c r="AX60" s="692"/>
      <c r="AY60" s="692"/>
      <c r="AZ60" s="692"/>
      <c r="BA60" s="692"/>
      <c r="BB60" s="692"/>
      <c r="BC60" s="692"/>
      <c r="BD60" s="692"/>
      <c r="BE60" s="692"/>
      <c r="BF60" s="692"/>
      <c r="BG60" s="692"/>
      <c r="BH60" s="692"/>
      <c r="BI60" s="692"/>
      <c r="BJ60" s="692"/>
      <c r="BK60" s="692"/>
      <c r="BL60" s="692"/>
      <c r="BM60" s="692"/>
      <c r="BN60" s="692"/>
      <c r="BO60" s="692"/>
      <c r="BP60" s="692"/>
      <c r="BQ60" s="692"/>
      <c r="BR60" s="692"/>
      <c r="BS60" s="692"/>
      <c r="BT60" s="692"/>
      <c r="BU60" s="692"/>
      <c r="BV60" s="692"/>
      <c r="BW60" s="692"/>
      <c r="BX60" s="692"/>
      <c r="BY60" s="692"/>
      <c r="BZ60" s="692"/>
      <c r="CA60" s="692"/>
      <c r="CB60" s="692"/>
      <c r="CC60" s="692"/>
      <c r="CD60" s="692"/>
      <c r="CE60" s="692"/>
      <c r="CF60" s="692"/>
      <c r="CG60" s="692"/>
      <c r="CH60" s="692"/>
      <c r="CI60" s="692"/>
      <c r="CJ60" s="692"/>
      <c r="CK60" s="692"/>
      <c r="CL60" s="692"/>
      <c r="CM60" s="692"/>
      <c r="CN60" s="692"/>
      <c r="CO60" s="692"/>
      <c r="CP60" s="692"/>
      <c r="CQ60" s="692"/>
      <c r="CR60" s="692"/>
      <c r="CS60" s="692"/>
      <c r="CT60" s="692"/>
      <c r="CU60" s="692"/>
      <c r="CV60" s="1519"/>
      <c r="CW60" s="1881">
        <f>SUM(I60:CV60)</f>
        <v>0</v>
      </c>
    </row>
    <row r="61" spans="1:101">
      <c r="A61" s="1851"/>
      <c r="B61" s="1879"/>
      <c r="C61" s="1871"/>
      <c r="D61" s="1875"/>
      <c r="E61" s="1871" t="s">
        <v>1196</v>
      </c>
      <c r="F61" s="1880" t="s">
        <v>974</v>
      </c>
      <c r="G61" s="691"/>
      <c r="H61" s="693"/>
      <c r="I61" s="692"/>
      <c r="J61" s="692"/>
      <c r="K61" s="692"/>
      <c r="L61" s="692"/>
      <c r="M61" s="692"/>
      <c r="N61" s="692"/>
      <c r="O61" s="692"/>
      <c r="P61" s="692"/>
      <c r="Q61" s="692"/>
      <c r="R61" s="692"/>
      <c r="S61" s="692"/>
      <c r="T61" s="692"/>
      <c r="U61" s="692"/>
      <c r="V61" s="692"/>
      <c r="W61" s="692"/>
      <c r="X61" s="692"/>
      <c r="Y61" s="692"/>
      <c r="Z61" s="692"/>
      <c r="AA61" s="692"/>
      <c r="AB61" s="692"/>
      <c r="AC61" s="692"/>
      <c r="AD61" s="692"/>
      <c r="AE61" s="692"/>
      <c r="AF61" s="692"/>
      <c r="AG61" s="692"/>
      <c r="AH61" s="692"/>
      <c r="AI61" s="692"/>
      <c r="AJ61" s="692"/>
      <c r="AK61" s="692"/>
      <c r="AL61" s="692"/>
      <c r="AM61" s="692"/>
      <c r="AN61" s="692"/>
      <c r="AO61" s="692"/>
      <c r="AP61" s="692"/>
      <c r="AQ61" s="692"/>
      <c r="AR61" s="692"/>
      <c r="AS61" s="692"/>
      <c r="AT61" s="692"/>
      <c r="AU61" s="692"/>
      <c r="AV61" s="692"/>
      <c r="AW61" s="692"/>
      <c r="AX61" s="692"/>
      <c r="AY61" s="692"/>
      <c r="AZ61" s="692"/>
      <c r="BA61" s="692"/>
      <c r="BB61" s="692"/>
      <c r="BC61" s="692"/>
      <c r="BD61" s="692"/>
      <c r="BE61" s="692"/>
      <c r="BF61" s="692"/>
      <c r="BG61" s="692"/>
      <c r="BH61" s="692"/>
      <c r="BI61" s="692"/>
      <c r="BJ61" s="692"/>
      <c r="BK61" s="692"/>
      <c r="BL61" s="692"/>
      <c r="BM61" s="692"/>
      <c r="BN61" s="692"/>
      <c r="BO61" s="692"/>
      <c r="BP61" s="692"/>
      <c r="BQ61" s="692"/>
      <c r="BR61" s="692"/>
      <c r="BS61" s="692"/>
      <c r="BT61" s="692"/>
      <c r="BU61" s="692"/>
      <c r="BV61" s="692"/>
      <c r="BW61" s="692"/>
      <c r="BX61" s="692"/>
      <c r="BY61" s="692"/>
      <c r="BZ61" s="692"/>
      <c r="CA61" s="692"/>
      <c r="CB61" s="692"/>
      <c r="CC61" s="692"/>
      <c r="CD61" s="692"/>
      <c r="CE61" s="692"/>
      <c r="CF61" s="692"/>
      <c r="CG61" s="692"/>
      <c r="CH61" s="692"/>
      <c r="CI61" s="692"/>
      <c r="CJ61" s="692"/>
      <c r="CK61" s="692"/>
      <c r="CL61" s="692"/>
      <c r="CM61" s="692"/>
      <c r="CN61" s="692"/>
      <c r="CO61" s="692"/>
      <c r="CP61" s="692"/>
      <c r="CQ61" s="692"/>
      <c r="CR61" s="692"/>
      <c r="CS61" s="692"/>
      <c r="CT61" s="692"/>
      <c r="CU61" s="692"/>
      <c r="CV61" s="1519"/>
      <c r="CW61" s="1881">
        <f>SUM(I61:CV61)</f>
        <v>0</v>
      </c>
    </row>
    <row r="62" spans="1:101">
      <c r="A62" s="1851"/>
      <c r="B62" s="1879"/>
      <c r="C62" s="1871"/>
      <c r="D62" s="1875"/>
      <c r="E62" s="1871" t="s">
        <v>285</v>
      </c>
      <c r="F62" s="1880" t="s">
        <v>974</v>
      </c>
      <c r="G62" s="691"/>
      <c r="H62" s="693"/>
      <c r="I62" s="692"/>
      <c r="J62" s="692"/>
      <c r="K62" s="692"/>
      <c r="L62" s="692"/>
      <c r="M62" s="692"/>
      <c r="N62" s="692"/>
      <c r="O62" s="692"/>
      <c r="P62" s="692"/>
      <c r="Q62" s="692"/>
      <c r="R62" s="692"/>
      <c r="S62" s="692"/>
      <c r="T62" s="692"/>
      <c r="U62" s="692"/>
      <c r="V62" s="692"/>
      <c r="W62" s="692"/>
      <c r="X62" s="692"/>
      <c r="Y62" s="692"/>
      <c r="Z62" s="692"/>
      <c r="AA62" s="692"/>
      <c r="AB62" s="692"/>
      <c r="AC62" s="692"/>
      <c r="AD62" s="692"/>
      <c r="AE62" s="692"/>
      <c r="AF62" s="692"/>
      <c r="AG62" s="692"/>
      <c r="AH62" s="692"/>
      <c r="AI62" s="692"/>
      <c r="AJ62" s="692"/>
      <c r="AK62" s="692"/>
      <c r="AL62" s="692"/>
      <c r="AM62" s="692"/>
      <c r="AN62" s="692"/>
      <c r="AO62" s="692"/>
      <c r="AP62" s="692"/>
      <c r="AQ62" s="692"/>
      <c r="AR62" s="692"/>
      <c r="AS62" s="692"/>
      <c r="AT62" s="692"/>
      <c r="AU62" s="692"/>
      <c r="AV62" s="692"/>
      <c r="AW62" s="692"/>
      <c r="AX62" s="692"/>
      <c r="AY62" s="692"/>
      <c r="AZ62" s="692"/>
      <c r="BA62" s="692"/>
      <c r="BB62" s="692"/>
      <c r="BC62" s="692"/>
      <c r="BD62" s="692"/>
      <c r="BE62" s="692"/>
      <c r="BF62" s="692"/>
      <c r="BG62" s="692"/>
      <c r="BH62" s="692"/>
      <c r="BI62" s="692"/>
      <c r="BJ62" s="692"/>
      <c r="BK62" s="692"/>
      <c r="BL62" s="692"/>
      <c r="BM62" s="692"/>
      <c r="BN62" s="692"/>
      <c r="BO62" s="692"/>
      <c r="BP62" s="692"/>
      <c r="BQ62" s="692"/>
      <c r="BR62" s="692"/>
      <c r="BS62" s="692"/>
      <c r="BT62" s="692"/>
      <c r="BU62" s="692"/>
      <c r="BV62" s="692"/>
      <c r="BW62" s="692"/>
      <c r="BX62" s="692"/>
      <c r="BY62" s="692"/>
      <c r="BZ62" s="692"/>
      <c r="CA62" s="692"/>
      <c r="CB62" s="692"/>
      <c r="CC62" s="692"/>
      <c r="CD62" s="692"/>
      <c r="CE62" s="692"/>
      <c r="CF62" s="692"/>
      <c r="CG62" s="692"/>
      <c r="CH62" s="692"/>
      <c r="CI62" s="692"/>
      <c r="CJ62" s="692"/>
      <c r="CK62" s="692"/>
      <c r="CL62" s="692"/>
      <c r="CM62" s="692"/>
      <c r="CN62" s="692"/>
      <c r="CO62" s="692"/>
      <c r="CP62" s="692"/>
      <c r="CQ62" s="692"/>
      <c r="CR62" s="692"/>
      <c r="CS62" s="692"/>
      <c r="CT62" s="692"/>
      <c r="CU62" s="692"/>
      <c r="CV62" s="1519"/>
      <c r="CW62" s="1881">
        <f>SUM(I62:CV62)</f>
        <v>0</v>
      </c>
    </row>
    <row r="63" spans="1:101">
      <c r="A63" s="1851"/>
      <c r="B63" s="1879"/>
      <c r="C63" s="1871"/>
      <c r="D63" s="1875"/>
      <c r="E63" s="1871" t="s">
        <v>286</v>
      </c>
      <c r="F63" s="1880" t="s">
        <v>408</v>
      </c>
      <c r="G63" s="691"/>
      <c r="H63" s="693"/>
      <c r="I63" s="692"/>
      <c r="J63" s="692"/>
      <c r="K63" s="692"/>
      <c r="L63" s="692"/>
      <c r="M63" s="692"/>
      <c r="N63" s="692"/>
      <c r="O63" s="692"/>
      <c r="P63" s="692"/>
      <c r="Q63" s="692"/>
      <c r="R63" s="692"/>
      <c r="S63" s="692"/>
      <c r="T63" s="692"/>
      <c r="U63" s="692"/>
      <c r="V63" s="692"/>
      <c r="W63" s="692"/>
      <c r="X63" s="692"/>
      <c r="Y63" s="692"/>
      <c r="Z63" s="692"/>
      <c r="AA63" s="692"/>
      <c r="AB63" s="692"/>
      <c r="AC63" s="692"/>
      <c r="AD63" s="692"/>
      <c r="AE63" s="692"/>
      <c r="AF63" s="692"/>
      <c r="AG63" s="692"/>
      <c r="AH63" s="692"/>
      <c r="AI63" s="692"/>
      <c r="AJ63" s="692"/>
      <c r="AK63" s="692"/>
      <c r="AL63" s="692"/>
      <c r="AM63" s="692"/>
      <c r="AN63" s="692"/>
      <c r="AO63" s="692"/>
      <c r="AP63" s="692"/>
      <c r="AQ63" s="692"/>
      <c r="AR63" s="692"/>
      <c r="AS63" s="692"/>
      <c r="AT63" s="692"/>
      <c r="AU63" s="692"/>
      <c r="AV63" s="692"/>
      <c r="AW63" s="692"/>
      <c r="AX63" s="692"/>
      <c r="AY63" s="692"/>
      <c r="AZ63" s="692"/>
      <c r="BA63" s="692"/>
      <c r="BB63" s="692"/>
      <c r="BC63" s="692"/>
      <c r="BD63" s="692"/>
      <c r="BE63" s="692"/>
      <c r="BF63" s="692"/>
      <c r="BG63" s="692"/>
      <c r="BH63" s="692"/>
      <c r="BI63" s="692"/>
      <c r="BJ63" s="692"/>
      <c r="BK63" s="692"/>
      <c r="BL63" s="692"/>
      <c r="BM63" s="692"/>
      <c r="BN63" s="692"/>
      <c r="BO63" s="692"/>
      <c r="BP63" s="692"/>
      <c r="BQ63" s="692"/>
      <c r="BR63" s="692"/>
      <c r="BS63" s="692"/>
      <c r="BT63" s="692"/>
      <c r="BU63" s="692"/>
      <c r="BV63" s="692"/>
      <c r="BW63" s="692"/>
      <c r="BX63" s="692"/>
      <c r="BY63" s="692"/>
      <c r="BZ63" s="692"/>
      <c r="CA63" s="692"/>
      <c r="CB63" s="692"/>
      <c r="CC63" s="692"/>
      <c r="CD63" s="692"/>
      <c r="CE63" s="692"/>
      <c r="CF63" s="692"/>
      <c r="CG63" s="692"/>
      <c r="CH63" s="692"/>
      <c r="CI63" s="692"/>
      <c r="CJ63" s="692"/>
      <c r="CK63" s="692"/>
      <c r="CL63" s="692"/>
      <c r="CM63" s="692"/>
      <c r="CN63" s="692"/>
      <c r="CO63" s="692"/>
      <c r="CP63" s="692"/>
      <c r="CQ63" s="692"/>
      <c r="CR63" s="692"/>
      <c r="CS63" s="692"/>
      <c r="CT63" s="692"/>
      <c r="CU63" s="692"/>
      <c r="CV63" s="1519"/>
      <c r="CW63" s="1881">
        <f>SUM(I63:CV63)</f>
        <v>0</v>
      </c>
    </row>
    <row r="64" spans="1:101">
      <c r="A64" s="1851"/>
      <c r="B64" s="1879"/>
      <c r="C64" s="1871"/>
      <c r="D64" s="1875"/>
      <c r="E64" s="1871" t="s">
        <v>287</v>
      </c>
      <c r="F64" s="1888" t="s">
        <v>410</v>
      </c>
      <c r="G64" s="1883"/>
      <c r="H64" s="1883"/>
      <c r="I64" s="1883"/>
      <c r="J64" s="1883"/>
      <c r="K64" s="1883"/>
      <c r="L64" s="1883"/>
      <c r="M64" s="1883"/>
      <c r="N64" s="1883"/>
      <c r="O64" s="1883"/>
      <c r="P64" s="1883"/>
      <c r="Q64" s="1883"/>
      <c r="R64" s="1883"/>
      <c r="S64" s="1883"/>
      <c r="T64" s="1883"/>
      <c r="U64" s="1883"/>
      <c r="V64" s="1883"/>
      <c r="W64" s="1883"/>
      <c r="X64" s="1883"/>
      <c r="Y64" s="1883"/>
      <c r="Z64" s="1883"/>
      <c r="AA64" s="1883"/>
      <c r="AB64" s="1883"/>
      <c r="AC64" s="1883"/>
      <c r="AD64" s="1883"/>
      <c r="AE64" s="1883"/>
      <c r="AF64" s="1883"/>
      <c r="AG64" s="1883"/>
      <c r="AH64" s="1883"/>
      <c r="AI64" s="1883"/>
      <c r="AJ64" s="1883"/>
      <c r="AK64" s="1883"/>
      <c r="AL64" s="1883"/>
      <c r="AM64" s="1883"/>
      <c r="AN64" s="1883"/>
      <c r="AO64" s="1883"/>
      <c r="AP64" s="1883"/>
      <c r="AQ64" s="1883"/>
      <c r="AR64" s="1883"/>
      <c r="AS64" s="1883"/>
      <c r="AT64" s="1883"/>
      <c r="AU64" s="1883"/>
      <c r="AV64" s="1883"/>
      <c r="AW64" s="1883"/>
      <c r="AX64" s="1883"/>
      <c r="AY64" s="1883"/>
      <c r="AZ64" s="1883"/>
      <c r="BA64" s="1883"/>
      <c r="BB64" s="1883"/>
      <c r="BC64" s="1883"/>
      <c r="BD64" s="1883"/>
      <c r="BE64" s="1883"/>
      <c r="BF64" s="1883"/>
      <c r="BG64" s="1883"/>
      <c r="BH64" s="1883"/>
      <c r="BI64" s="1883"/>
      <c r="BJ64" s="1883"/>
      <c r="BK64" s="1883"/>
      <c r="BL64" s="1883"/>
      <c r="BM64" s="1883"/>
      <c r="BN64" s="1883"/>
      <c r="BO64" s="1883"/>
      <c r="BP64" s="1883"/>
      <c r="BQ64" s="1883"/>
      <c r="BR64" s="1883"/>
      <c r="BS64" s="1883"/>
      <c r="BT64" s="1883"/>
      <c r="BU64" s="1883"/>
      <c r="BV64" s="1883"/>
      <c r="BW64" s="1883"/>
      <c r="BX64" s="1883"/>
      <c r="BY64" s="1883"/>
      <c r="BZ64" s="1883"/>
      <c r="CA64" s="1883"/>
      <c r="CB64" s="1883"/>
      <c r="CC64" s="1883"/>
      <c r="CD64" s="1883"/>
      <c r="CE64" s="1883"/>
      <c r="CF64" s="1883"/>
      <c r="CG64" s="1883"/>
      <c r="CH64" s="1883"/>
      <c r="CI64" s="1883"/>
      <c r="CJ64" s="1883"/>
      <c r="CK64" s="1883"/>
      <c r="CL64" s="1883"/>
      <c r="CM64" s="1883"/>
      <c r="CN64" s="1883"/>
      <c r="CO64" s="1883"/>
      <c r="CP64" s="1883"/>
      <c r="CQ64" s="1883"/>
      <c r="CR64" s="1883"/>
      <c r="CS64" s="1883"/>
      <c r="CT64" s="1883"/>
      <c r="CU64" s="1883"/>
      <c r="CV64" s="2064"/>
      <c r="CW64" s="2066"/>
    </row>
    <row r="65" spans="1:101">
      <c r="A65" s="1851"/>
      <c r="B65" s="1879"/>
      <c r="C65" s="1871"/>
      <c r="D65" s="1875"/>
      <c r="E65" s="1871" t="s">
        <v>416</v>
      </c>
      <c r="F65" s="1888" t="s">
        <v>410</v>
      </c>
      <c r="G65" s="1883"/>
      <c r="H65" s="1883"/>
      <c r="I65" s="1883"/>
      <c r="J65" s="1883"/>
      <c r="K65" s="1883"/>
      <c r="L65" s="1883"/>
      <c r="M65" s="1883"/>
      <c r="N65" s="1883"/>
      <c r="O65" s="1883"/>
      <c r="P65" s="1883"/>
      <c r="Q65" s="1883"/>
      <c r="R65" s="1883"/>
      <c r="S65" s="1883"/>
      <c r="T65" s="1883"/>
      <c r="U65" s="1883"/>
      <c r="V65" s="1883"/>
      <c r="W65" s="1883"/>
      <c r="X65" s="1883"/>
      <c r="Y65" s="1883"/>
      <c r="Z65" s="1883"/>
      <c r="AA65" s="1883"/>
      <c r="AB65" s="1883"/>
      <c r="AC65" s="1883"/>
      <c r="AD65" s="1883"/>
      <c r="AE65" s="1883"/>
      <c r="AF65" s="1883"/>
      <c r="AG65" s="1883"/>
      <c r="AH65" s="1883"/>
      <c r="AI65" s="1883"/>
      <c r="AJ65" s="1883"/>
      <c r="AK65" s="1883"/>
      <c r="AL65" s="1883"/>
      <c r="AM65" s="1883"/>
      <c r="AN65" s="1883"/>
      <c r="AO65" s="1883"/>
      <c r="AP65" s="1883"/>
      <c r="AQ65" s="1883"/>
      <c r="AR65" s="1883"/>
      <c r="AS65" s="1883"/>
      <c r="AT65" s="1883"/>
      <c r="AU65" s="1883"/>
      <c r="AV65" s="1883"/>
      <c r="AW65" s="1883"/>
      <c r="AX65" s="1883"/>
      <c r="AY65" s="1883"/>
      <c r="AZ65" s="1883"/>
      <c r="BA65" s="1883"/>
      <c r="BB65" s="1883"/>
      <c r="BC65" s="1883"/>
      <c r="BD65" s="1883"/>
      <c r="BE65" s="1883"/>
      <c r="BF65" s="1883"/>
      <c r="BG65" s="1883"/>
      <c r="BH65" s="1883"/>
      <c r="BI65" s="1883"/>
      <c r="BJ65" s="1883"/>
      <c r="BK65" s="1883"/>
      <c r="BL65" s="1883"/>
      <c r="BM65" s="1883"/>
      <c r="BN65" s="1883"/>
      <c r="BO65" s="1883"/>
      <c r="BP65" s="1883"/>
      <c r="BQ65" s="1883"/>
      <c r="BR65" s="1883"/>
      <c r="BS65" s="1883"/>
      <c r="BT65" s="1883"/>
      <c r="BU65" s="1883"/>
      <c r="BV65" s="1883"/>
      <c r="BW65" s="1883"/>
      <c r="BX65" s="1883"/>
      <c r="BY65" s="1883"/>
      <c r="BZ65" s="1883"/>
      <c r="CA65" s="1883"/>
      <c r="CB65" s="1883"/>
      <c r="CC65" s="1883"/>
      <c r="CD65" s="1883"/>
      <c r="CE65" s="1883"/>
      <c r="CF65" s="1883"/>
      <c r="CG65" s="1883"/>
      <c r="CH65" s="1883"/>
      <c r="CI65" s="1883"/>
      <c r="CJ65" s="1883"/>
      <c r="CK65" s="1883"/>
      <c r="CL65" s="1883"/>
      <c r="CM65" s="1883"/>
      <c r="CN65" s="1883"/>
      <c r="CO65" s="1883"/>
      <c r="CP65" s="1883"/>
      <c r="CQ65" s="1883"/>
      <c r="CR65" s="1883"/>
      <c r="CS65" s="1883"/>
      <c r="CT65" s="1883"/>
      <c r="CU65" s="1883"/>
      <c r="CV65" s="2064"/>
      <c r="CW65" s="2066"/>
    </row>
    <row r="66" spans="1:101">
      <c r="A66" s="1851"/>
      <c r="B66" s="1879"/>
      <c r="C66" s="1871"/>
      <c r="D66" s="1875"/>
      <c r="E66" s="1871"/>
      <c r="F66" s="1888"/>
      <c r="G66" s="1201"/>
      <c r="H66" s="706"/>
      <c r="I66" s="1877"/>
      <c r="J66" s="1877"/>
      <c r="K66" s="1877"/>
      <c r="L66" s="1877"/>
      <c r="M66" s="1877"/>
      <c r="N66" s="1877"/>
      <c r="O66" s="1877"/>
      <c r="P66" s="1877"/>
      <c r="Q66" s="1877"/>
      <c r="R66" s="1877"/>
      <c r="S66" s="1877"/>
      <c r="T66" s="1877"/>
      <c r="U66" s="1877"/>
      <c r="V66" s="1877"/>
      <c r="W66" s="1877"/>
      <c r="X66" s="1877"/>
      <c r="Y66" s="1877"/>
      <c r="Z66" s="1877"/>
      <c r="AA66" s="1877"/>
      <c r="AB66" s="1877"/>
      <c r="AC66" s="1877"/>
      <c r="AD66" s="1877"/>
      <c r="AE66" s="1877"/>
      <c r="AF66" s="1877"/>
      <c r="AG66" s="1877"/>
      <c r="AH66" s="1877"/>
      <c r="AI66" s="1877"/>
      <c r="AJ66" s="1877"/>
      <c r="AK66" s="1877"/>
      <c r="AL66" s="1877"/>
      <c r="AM66" s="1877"/>
      <c r="AN66" s="1877"/>
      <c r="AO66" s="1877"/>
      <c r="AP66" s="1877"/>
      <c r="AQ66" s="1877"/>
      <c r="AR66" s="1877"/>
      <c r="AS66" s="1877"/>
      <c r="AT66" s="1877"/>
      <c r="AU66" s="1877"/>
      <c r="AV66" s="1877"/>
      <c r="AW66" s="1877"/>
      <c r="AX66" s="1877"/>
      <c r="AY66" s="1877"/>
      <c r="AZ66" s="1877"/>
      <c r="BA66" s="1877"/>
      <c r="BB66" s="1877"/>
      <c r="BC66" s="1877"/>
      <c r="BD66" s="1877"/>
      <c r="BE66" s="1877"/>
      <c r="BF66" s="1877"/>
      <c r="BG66" s="1877"/>
      <c r="BH66" s="1877"/>
      <c r="BI66" s="1877"/>
      <c r="BJ66" s="1877"/>
      <c r="BK66" s="1877"/>
      <c r="BL66" s="1877"/>
      <c r="BM66" s="1877"/>
      <c r="BN66" s="1877"/>
      <c r="BO66" s="1877"/>
      <c r="BP66" s="1877"/>
      <c r="BQ66" s="1877"/>
      <c r="BR66" s="1877"/>
      <c r="BS66" s="1877"/>
      <c r="BT66" s="1877"/>
      <c r="BU66" s="1877"/>
      <c r="BV66" s="1877"/>
      <c r="BW66" s="1877"/>
      <c r="BX66" s="1877"/>
      <c r="BY66" s="1877"/>
      <c r="BZ66" s="1877"/>
      <c r="CA66" s="1877"/>
      <c r="CB66" s="1877"/>
      <c r="CC66" s="1877"/>
      <c r="CD66" s="1877"/>
      <c r="CE66" s="1877"/>
      <c r="CF66" s="1877"/>
      <c r="CG66" s="1877"/>
      <c r="CH66" s="1877"/>
      <c r="CI66" s="1877"/>
      <c r="CJ66" s="1877"/>
      <c r="CK66" s="1877"/>
      <c r="CL66" s="1877"/>
      <c r="CM66" s="1877"/>
      <c r="CN66" s="1877"/>
      <c r="CO66" s="1877"/>
      <c r="CP66" s="1877"/>
      <c r="CQ66" s="1877"/>
      <c r="CR66" s="1877"/>
      <c r="CS66" s="1877"/>
      <c r="CT66" s="1877"/>
      <c r="CU66" s="1877"/>
      <c r="CV66" s="11"/>
      <c r="CW66" s="1882"/>
    </row>
    <row r="67" spans="1:101">
      <c r="A67" s="1851"/>
      <c r="B67" s="1879"/>
      <c r="C67" s="1871"/>
      <c r="D67" s="1875" t="s">
        <v>417</v>
      </c>
      <c r="E67" s="1871"/>
      <c r="F67" s="1888"/>
      <c r="G67" s="1201"/>
      <c r="H67" s="706"/>
      <c r="I67" s="1877"/>
      <c r="J67" s="1877"/>
      <c r="K67" s="1877"/>
      <c r="L67" s="1877"/>
      <c r="M67" s="1877"/>
      <c r="N67" s="1877"/>
      <c r="O67" s="1877"/>
      <c r="P67" s="1877"/>
      <c r="Q67" s="1877"/>
      <c r="R67" s="1877"/>
      <c r="S67" s="1877"/>
      <c r="T67" s="1877"/>
      <c r="U67" s="1877"/>
      <c r="V67" s="1877"/>
      <c r="W67" s="1877"/>
      <c r="X67" s="1877"/>
      <c r="Y67" s="1877"/>
      <c r="Z67" s="1877"/>
      <c r="AA67" s="1877"/>
      <c r="AB67" s="1877"/>
      <c r="AC67" s="1877"/>
      <c r="AD67" s="1877"/>
      <c r="AE67" s="1877"/>
      <c r="AF67" s="1877"/>
      <c r="AG67" s="1877"/>
      <c r="AH67" s="1877"/>
      <c r="AI67" s="1877"/>
      <c r="AJ67" s="1877"/>
      <c r="AK67" s="1877"/>
      <c r="AL67" s="1877"/>
      <c r="AM67" s="1877"/>
      <c r="AN67" s="1877"/>
      <c r="AO67" s="1877"/>
      <c r="AP67" s="1877"/>
      <c r="AQ67" s="1877"/>
      <c r="AR67" s="1877"/>
      <c r="AS67" s="1877"/>
      <c r="AT67" s="1877"/>
      <c r="AU67" s="1877"/>
      <c r="AV67" s="1877"/>
      <c r="AW67" s="1877"/>
      <c r="AX67" s="1877"/>
      <c r="AY67" s="1877"/>
      <c r="AZ67" s="1877"/>
      <c r="BA67" s="1877"/>
      <c r="BB67" s="1877"/>
      <c r="BC67" s="1877"/>
      <c r="BD67" s="1877"/>
      <c r="BE67" s="1877"/>
      <c r="BF67" s="1877"/>
      <c r="BG67" s="1877"/>
      <c r="BH67" s="1877"/>
      <c r="BI67" s="1877"/>
      <c r="BJ67" s="1877"/>
      <c r="BK67" s="1877"/>
      <c r="BL67" s="1877"/>
      <c r="BM67" s="1877"/>
      <c r="BN67" s="1877"/>
      <c r="BO67" s="1877"/>
      <c r="BP67" s="1877"/>
      <c r="BQ67" s="1877"/>
      <c r="BR67" s="1877"/>
      <c r="BS67" s="1877"/>
      <c r="BT67" s="1877"/>
      <c r="BU67" s="1877"/>
      <c r="BV67" s="1877"/>
      <c r="BW67" s="1877"/>
      <c r="BX67" s="1877"/>
      <c r="BY67" s="1877"/>
      <c r="BZ67" s="1877"/>
      <c r="CA67" s="1877"/>
      <c r="CB67" s="1877"/>
      <c r="CC67" s="1877"/>
      <c r="CD67" s="1877"/>
      <c r="CE67" s="1877"/>
      <c r="CF67" s="1877"/>
      <c r="CG67" s="1877"/>
      <c r="CH67" s="1877"/>
      <c r="CI67" s="1877"/>
      <c r="CJ67" s="1877"/>
      <c r="CK67" s="1877"/>
      <c r="CL67" s="1877"/>
      <c r="CM67" s="1877"/>
      <c r="CN67" s="1877"/>
      <c r="CO67" s="1877"/>
      <c r="CP67" s="1877"/>
      <c r="CQ67" s="1877"/>
      <c r="CR67" s="1877"/>
      <c r="CS67" s="1877"/>
      <c r="CT67" s="1877"/>
      <c r="CU67" s="1877"/>
      <c r="CV67" s="11"/>
      <c r="CW67" s="1882"/>
    </row>
    <row r="68" spans="1:101">
      <c r="A68" s="1851"/>
      <c r="B68" s="1879"/>
      <c r="C68" s="1871"/>
      <c r="D68" s="1875"/>
      <c r="E68" s="1871" t="s">
        <v>969</v>
      </c>
      <c r="F68" s="1880" t="s">
        <v>970</v>
      </c>
      <c r="G68" s="691"/>
      <c r="H68" s="693"/>
      <c r="I68" s="692"/>
      <c r="J68" s="692"/>
      <c r="K68" s="692"/>
      <c r="L68" s="692"/>
      <c r="M68" s="692"/>
      <c r="N68" s="692"/>
      <c r="O68" s="692"/>
      <c r="P68" s="692"/>
      <c r="Q68" s="692"/>
      <c r="R68" s="692"/>
      <c r="S68" s="692"/>
      <c r="T68" s="692"/>
      <c r="U68" s="692"/>
      <c r="V68" s="692"/>
      <c r="W68" s="692"/>
      <c r="X68" s="692"/>
      <c r="Y68" s="692"/>
      <c r="Z68" s="692"/>
      <c r="AA68" s="692"/>
      <c r="AB68" s="692"/>
      <c r="AC68" s="692"/>
      <c r="AD68" s="692"/>
      <c r="AE68" s="692"/>
      <c r="AF68" s="692"/>
      <c r="AG68" s="692"/>
      <c r="AH68" s="692"/>
      <c r="AI68" s="692"/>
      <c r="AJ68" s="692"/>
      <c r="AK68" s="692"/>
      <c r="AL68" s="692"/>
      <c r="AM68" s="692"/>
      <c r="AN68" s="692"/>
      <c r="AO68" s="692"/>
      <c r="AP68" s="692"/>
      <c r="AQ68" s="692"/>
      <c r="AR68" s="692"/>
      <c r="AS68" s="692"/>
      <c r="AT68" s="692"/>
      <c r="AU68" s="692"/>
      <c r="AV68" s="692"/>
      <c r="AW68" s="692"/>
      <c r="AX68" s="692"/>
      <c r="AY68" s="692"/>
      <c r="AZ68" s="692"/>
      <c r="BA68" s="692"/>
      <c r="BB68" s="692"/>
      <c r="BC68" s="692"/>
      <c r="BD68" s="692"/>
      <c r="BE68" s="692"/>
      <c r="BF68" s="692"/>
      <c r="BG68" s="692"/>
      <c r="BH68" s="692"/>
      <c r="BI68" s="692"/>
      <c r="BJ68" s="692"/>
      <c r="BK68" s="692"/>
      <c r="BL68" s="692"/>
      <c r="BM68" s="692"/>
      <c r="BN68" s="692"/>
      <c r="BO68" s="692"/>
      <c r="BP68" s="692"/>
      <c r="BQ68" s="692"/>
      <c r="BR68" s="692"/>
      <c r="BS68" s="692"/>
      <c r="BT68" s="692"/>
      <c r="BU68" s="692"/>
      <c r="BV68" s="692"/>
      <c r="BW68" s="692"/>
      <c r="BX68" s="692"/>
      <c r="BY68" s="692"/>
      <c r="BZ68" s="692"/>
      <c r="CA68" s="692"/>
      <c r="CB68" s="692"/>
      <c r="CC68" s="692"/>
      <c r="CD68" s="692"/>
      <c r="CE68" s="692"/>
      <c r="CF68" s="692"/>
      <c r="CG68" s="692"/>
      <c r="CH68" s="692"/>
      <c r="CI68" s="692"/>
      <c r="CJ68" s="692"/>
      <c r="CK68" s="692"/>
      <c r="CL68" s="692"/>
      <c r="CM68" s="692"/>
      <c r="CN68" s="692"/>
      <c r="CO68" s="692"/>
      <c r="CP68" s="692"/>
      <c r="CQ68" s="692"/>
      <c r="CR68" s="692"/>
      <c r="CS68" s="692"/>
      <c r="CT68" s="692"/>
      <c r="CU68" s="692"/>
      <c r="CV68" s="1519"/>
      <c r="CW68" s="1881">
        <f>SUM(I68:CV68)</f>
        <v>0</v>
      </c>
    </row>
    <row r="69" spans="1:101">
      <c r="A69" s="1851"/>
      <c r="B69" s="1879"/>
      <c r="C69" s="1871"/>
      <c r="D69" s="1875"/>
      <c r="E69" s="1871" t="s">
        <v>971</v>
      </c>
      <c r="F69" s="1880" t="s">
        <v>970</v>
      </c>
      <c r="G69" s="691"/>
      <c r="H69" s="693"/>
      <c r="I69" s="692"/>
      <c r="J69" s="692"/>
      <c r="K69" s="692"/>
      <c r="L69" s="692"/>
      <c r="M69" s="692"/>
      <c r="N69" s="692"/>
      <c r="O69" s="692"/>
      <c r="P69" s="692"/>
      <c r="Q69" s="692"/>
      <c r="R69" s="692"/>
      <c r="S69" s="692"/>
      <c r="T69" s="692"/>
      <c r="U69" s="692"/>
      <c r="V69" s="692"/>
      <c r="W69" s="692"/>
      <c r="X69" s="692"/>
      <c r="Y69" s="692"/>
      <c r="Z69" s="692"/>
      <c r="AA69" s="692"/>
      <c r="AB69" s="692"/>
      <c r="AC69" s="692"/>
      <c r="AD69" s="692"/>
      <c r="AE69" s="692"/>
      <c r="AF69" s="692"/>
      <c r="AG69" s="692"/>
      <c r="AH69" s="692"/>
      <c r="AI69" s="692"/>
      <c r="AJ69" s="692"/>
      <c r="AK69" s="692"/>
      <c r="AL69" s="692"/>
      <c r="AM69" s="692"/>
      <c r="AN69" s="692"/>
      <c r="AO69" s="692"/>
      <c r="AP69" s="692"/>
      <c r="AQ69" s="692"/>
      <c r="AR69" s="692"/>
      <c r="AS69" s="692"/>
      <c r="AT69" s="692"/>
      <c r="AU69" s="692"/>
      <c r="AV69" s="692"/>
      <c r="AW69" s="692"/>
      <c r="AX69" s="692"/>
      <c r="AY69" s="692"/>
      <c r="AZ69" s="692"/>
      <c r="BA69" s="692"/>
      <c r="BB69" s="692"/>
      <c r="BC69" s="692"/>
      <c r="BD69" s="692"/>
      <c r="BE69" s="692"/>
      <c r="BF69" s="692"/>
      <c r="BG69" s="692"/>
      <c r="BH69" s="692"/>
      <c r="BI69" s="692"/>
      <c r="BJ69" s="692"/>
      <c r="BK69" s="692"/>
      <c r="BL69" s="692"/>
      <c r="BM69" s="692"/>
      <c r="BN69" s="692"/>
      <c r="BO69" s="692"/>
      <c r="BP69" s="692"/>
      <c r="BQ69" s="692"/>
      <c r="BR69" s="692"/>
      <c r="BS69" s="692"/>
      <c r="BT69" s="692"/>
      <c r="BU69" s="692"/>
      <c r="BV69" s="692"/>
      <c r="BW69" s="692"/>
      <c r="BX69" s="692"/>
      <c r="BY69" s="692"/>
      <c r="BZ69" s="692"/>
      <c r="CA69" s="692"/>
      <c r="CB69" s="692"/>
      <c r="CC69" s="692"/>
      <c r="CD69" s="692"/>
      <c r="CE69" s="692"/>
      <c r="CF69" s="692"/>
      <c r="CG69" s="692"/>
      <c r="CH69" s="692"/>
      <c r="CI69" s="692"/>
      <c r="CJ69" s="692"/>
      <c r="CK69" s="692"/>
      <c r="CL69" s="692"/>
      <c r="CM69" s="692"/>
      <c r="CN69" s="692"/>
      <c r="CO69" s="692"/>
      <c r="CP69" s="692"/>
      <c r="CQ69" s="692"/>
      <c r="CR69" s="692"/>
      <c r="CS69" s="692"/>
      <c r="CT69" s="692"/>
      <c r="CU69" s="692"/>
      <c r="CV69" s="1519"/>
      <c r="CW69" s="1881">
        <f>SUM(I69:CV69)</f>
        <v>0</v>
      </c>
    </row>
    <row r="70" spans="1:101">
      <c r="A70" s="1851"/>
      <c r="B70" s="1879"/>
      <c r="C70" s="1871"/>
      <c r="D70" s="1875"/>
      <c r="E70" s="1871" t="s">
        <v>972</v>
      </c>
      <c r="F70" s="1880" t="s">
        <v>970</v>
      </c>
      <c r="G70" s="691"/>
      <c r="H70" s="693"/>
      <c r="I70" s="692"/>
      <c r="J70" s="692"/>
      <c r="K70" s="692"/>
      <c r="L70" s="692"/>
      <c r="M70" s="692"/>
      <c r="N70" s="692"/>
      <c r="O70" s="692"/>
      <c r="P70" s="692"/>
      <c r="Q70" s="692"/>
      <c r="R70" s="692"/>
      <c r="S70" s="692"/>
      <c r="T70" s="692"/>
      <c r="U70" s="692"/>
      <c r="V70" s="692"/>
      <c r="W70" s="692"/>
      <c r="X70" s="692"/>
      <c r="Y70" s="692"/>
      <c r="Z70" s="692"/>
      <c r="AA70" s="692"/>
      <c r="AB70" s="692"/>
      <c r="AC70" s="692"/>
      <c r="AD70" s="692"/>
      <c r="AE70" s="692"/>
      <c r="AF70" s="692"/>
      <c r="AG70" s="692"/>
      <c r="AH70" s="692"/>
      <c r="AI70" s="692"/>
      <c r="AJ70" s="692"/>
      <c r="AK70" s="692"/>
      <c r="AL70" s="692"/>
      <c r="AM70" s="692"/>
      <c r="AN70" s="692"/>
      <c r="AO70" s="692"/>
      <c r="AP70" s="692"/>
      <c r="AQ70" s="692"/>
      <c r="AR70" s="692"/>
      <c r="AS70" s="692"/>
      <c r="AT70" s="692"/>
      <c r="AU70" s="692"/>
      <c r="AV70" s="692"/>
      <c r="AW70" s="692"/>
      <c r="AX70" s="692"/>
      <c r="AY70" s="692"/>
      <c r="AZ70" s="692"/>
      <c r="BA70" s="692"/>
      <c r="BB70" s="692"/>
      <c r="BC70" s="692"/>
      <c r="BD70" s="692"/>
      <c r="BE70" s="692"/>
      <c r="BF70" s="692"/>
      <c r="BG70" s="692"/>
      <c r="BH70" s="692"/>
      <c r="BI70" s="692"/>
      <c r="BJ70" s="692"/>
      <c r="BK70" s="692"/>
      <c r="BL70" s="692"/>
      <c r="BM70" s="692"/>
      <c r="BN70" s="692"/>
      <c r="BO70" s="692"/>
      <c r="BP70" s="692"/>
      <c r="BQ70" s="692"/>
      <c r="BR70" s="692"/>
      <c r="BS70" s="692"/>
      <c r="BT70" s="692"/>
      <c r="BU70" s="692"/>
      <c r="BV70" s="692"/>
      <c r="BW70" s="692"/>
      <c r="BX70" s="692"/>
      <c r="BY70" s="692"/>
      <c r="BZ70" s="692"/>
      <c r="CA70" s="692"/>
      <c r="CB70" s="692"/>
      <c r="CC70" s="692"/>
      <c r="CD70" s="692"/>
      <c r="CE70" s="692"/>
      <c r="CF70" s="692"/>
      <c r="CG70" s="692"/>
      <c r="CH70" s="692"/>
      <c r="CI70" s="692"/>
      <c r="CJ70" s="692"/>
      <c r="CK70" s="692"/>
      <c r="CL70" s="692"/>
      <c r="CM70" s="692"/>
      <c r="CN70" s="692"/>
      <c r="CO70" s="692"/>
      <c r="CP70" s="692"/>
      <c r="CQ70" s="692"/>
      <c r="CR70" s="692"/>
      <c r="CS70" s="692"/>
      <c r="CT70" s="692"/>
      <c r="CU70" s="692"/>
      <c r="CV70" s="1519"/>
      <c r="CW70" s="1881">
        <f>SUM(I70:CV70)</f>
        <v>0</v>
      </c>
    </row>
    <row r="71" spans="1:101">
      <c r="A71" s="1851"/>
      <c r="B71" s="1879"/>
      <c r="C71" s="1871"/>
      <c r="D71" s="1875"/>
      <c r="E71" s="1871" t="s">
        <v>973</v>
      </c>
      <c r="F71" s="1880" t="s">
        <v>970</v>
      </c>
      <c r="G71" s="691"/>
      <c r="H71" s="693"/>
      <c r="I71" s="692"/>
      <c r="J71" s="692"/>
      <c r="K71" s="692"/>
      <c r="L71" s="692"/>
      <c r="M71" s="692"/>
      <c r="N71" s="692"/>
      <c r="O71" s="692"/>
      <c r="P71" s="692"/>
      <c r="Q71" s="692"/>
      <c r="R71" s="692"/>
      <c r="S71" s="692"/>
      <c r="T71" s="692"/>
      <c r="U71" s="692"/>
      <c r="V71" s="692"/>
      <c r="W71" s="692"/>
      <c r="X71" s="692"/>
      <c r="Y71" s="692"/>
      <c r="Z71" s="692"/>
      <c r="AA71" s="692"/>
      <c r="AB71" s="692"/>
      <c r="AC71" s="692"/>
      <c r="AD71" s="692"/>
      <c r="AE71" s="692"/>
      <c r="AF71" s="692"/>
      <c r="AG71" s="692"/>
      <c r="AH71" s="692"/>
      <c r="AI71" s="692"/>
      <c r="AJ71" s="692"/>
      <c r="AK71" s="692"/>
      <c r="AL71" s="692"/>
      <c r="AM71" s="692"/>
      <c r="AN71" s="692"/>
      <c r="AO71" s="692"/>
      <c r="AP71" s="692"/>
      <c r="AQ71" s="692"/>
      <c r="AR71" s="692"/>
      <c r="AS71" s="692"/>
      <c r="AT71" s="692"/>
      <c r="AU71" s="692"/>
      <c r="AV71" s="692"/>
      <c r="AW71" s="692"/>
      <c r="AX71" s="692"/>
      <c r="AY71" s="692"/>
      <c r="AZ71" s="692"/>
      <c r="BA71" s="692"/>
      <c r="BB71" s="692"/>
      <c r="BC71" s="692"/>
      <c r="BD71" s="692"/>
      <c r="BE71" s="692"/>
      <c r="BF71" s="692"/>
      <c r="BG71" s="692"/>
      <c r="BH71" s="692"/>
      <c r="BI71" s="692"/>
      <c r="BJ71" s="692"/>
      <c r="BK71" s="692"/>
      <c r="BL71" s="692"/>
      <c r="BM71" s="692"/>
      <c r="BN71" s="692"/>
      <c r="BO71" s="692"/>
      <c r="BP71" s="692"/>
      <c r="BQ71" s="692"/>
      <c r="BR71" s="692"/>
      <c r="BS71" s="692"/>
      <c r="BT71" s="692"/>
      <c r="BU71" s="692"/>
      <c r="BV71" s="692"/>
      <c r="BW71" s="692"/>
      <c r="BX71" s="692"/>
      <c r="BY71" s="692"/>
      <c r="BZ71" s="692"/>
      <c r="CA71" s="692"/>
      <c r="CB71" s="692"/>
      <c r="CC71" s="692"/>
      <c r="CD71" s="692"/>
      <c r="CE71" s="692"/>
      <c r="CF71" s="692"/>
      <c r="CG71" s="692"/>
      <c r="CH71" s="692"/>
      <c r="CI71" s="692"/>
      <c r="CJ71" s="692"/>
      <c r="CK71" s="692"/>
      <c r="CL71" s="692"/>
      <c r="CM71" s="692"/>
      <c r="CN71" s="692"/>
      <c r="CO71" s="692"/>
      <c r="CP71" s="692"/>
      <c r="CQ71" s="692"/>
      <c r="CR71" s="692"/>
      <c r="CS71" s="692"/>
      <c r="CT71" s="692"/>
      <c r="CU71" s="692"/>
      <c r="CV71" s="1519"/>
      <c r="CW71" s="1881">
        <f>SUM(I71:CV71)</f>
        <v>0</v>
      </c>
    </row>
    <row r="72" spans="1:101" ht="13.5" thickBot="1">
      <c r="A72" s="1851"/>
      <c r="B72" s="1863"/>
      <c r="C72" s="1864"/>
      <c r="D72" s="1864"/>
      <c r="E72" s="1865"/>
      <c r="F72" s="1884"/>
      <c r="G72" s="1865"/>
      <c r="H72" s="1865"/>
      <c r="I72" s="1885"/>
      <c r="J72" s="1885"/>
      <c r="K72" s="1885"/>
      <c r="L72" s="1885"/>
      <c r="M72" s="1885"/>
      <c r="N72" s="1885"/>
      <c r="O72" s="1885"/>
      <c r="P72" s="1885"/>
      <c r="Q72" s="1885"/>
      <c r="R72" s="1885"/>
      <c r="S72" s="1885"/>
      <c r="T72" s="1885"/>
      <c r="U72" s="1885"/>
      <c r="V72" s="1885"/>
      <c r="W72" s="1885"/>
      <c r="X72" s="1885"/>
      <c r="Y72" s="1885"/>
      <c r="Z72" s="1885"/>
      <c r="AA72" s="1885"/>
      <c r="AB72" s="1885"/>
      <c r="AC72" s="1885"/>
      <c r="AD72" s="1885"/>
      <c r="AE72" s="1885"/>
      <c r="AF72" s="1885"/>
      <c r="AG72" s="1885"/>
      <c r="AH72" s="1885"/>
      <c r="AI72" s="1885"/>
      <c r="AJ72" s="1885"/>
      <c r="AK72" s="1885"/>
      <c r="AL72" s="1885"/>
      <c r="AM72" s="1885"/>
      <c r="AN72" s="1885"/>
      <c r="AO72" s="1885"/>
      <c r="AP72" s="1885"/>
      <c r="AQ72" s="1885"/>
      <c r="AR72" s="1885"/>
      <c r="AS72" s="1885"/>
      <c r="AT72" s="1885"/>
      <c r="AU72" s="1885"/>
      <c r="AV72" s="1885"/>
      <c r="AW72" s="1885"/>
      <c r="AX72" s="1885"/>
      <c r="AY72" s="1885"/>
      <c r="AZ72" s="1885"/>
      <c r="BA72" s="1885"/>
      <c r="BB72" s="1885"/>
      <c r="BC72" s="1885"/>
      <c r="BD72" s="1885"/>
      <c r="BE72" s="1885"/>
      <c r="BF72" s="1885"/>
      <c r="BG72" s="1885"/>
      <c r="BH72" s="1885"/>
      <c r="BI72" s="1885"/>
      <c r="BJ72" s="1885"/>
      <c r="BK72" s="1885"/>
      <c r="BL72" s="1885"/>
      <c r="BM72" s="1885"/>
      <c r="BN72" s="1885"/>
      <c r="BO72" s="1885"/>
      <c r="BP72" s="1885"/>
      <c r="BQ72" s="1885"/>
      <c r="BR72" s="1885"/>
      <c r="BS72" s="1885"/>
      <c r="BT72" s="1885"/>
      <c r="BU72" s="1885"/>
      <c r="BV72" s="1885"/>
      <c r="BW72" s="1885"/>
      <c r="BX72" s="1885"/>
      <c r="BY72" s="1885"/>
      <c r="BZ72" s="1885"/>
      <c r="CA72" s="1885"/>
      <c r="CB72" s="1885"/>
      <c r="CC72" s="1885"/>
      <c r="CD72" s="1885"/>
      <c r="CE72" s="1885"/>
      <c r="CF72" s="1885"/>
      <c r="CG72" s="1885"/>
      <c r="CH72" s="1885"/>
      <c r="CI72" s="1885"/>
      <c r="CJ72" s="1885"/>
      <c r="CK72" s="1885"/>
      <c r="CL72" s="1885"/>
      <c r="CM72" s="1885"/>
      <c r="CN72" s="1885"/>
      <c r="CO72" s="1885"/>
      <c r="CP72" s="1885"/>
      <c r="CQ72" s="1885"/>
      <c r="CR72" s="1885"/>
      <c r="CS72" s="1885"/>
      <c r="CT72" s="1885"/>
      <c r="CU72" s="1885"/>
      <c r="CV72" s="337"/>
      <c r="CW72" s="1884"/>
    </row>
    <row r="73" spans="1:101">
      <c r="A73" s="1851"/>
      <c r="B73" s="1886"/>
      <c r="C73" s="1887" t="s">
        <v>755</v>
      </c>
      <c r="D73" s="1887"/>
      <c r="F73" s="1888"/>
      <c r="G73" s="1201"/>
      <c r="H73" s="706"/>
      <c r="I73" s="1877"/>
      <c r="J73" s="1877"/>
      <c r="K73" s="1877"/>
      <c r="L73" s="1877"/>
      <c r="M73" s="1877"/>
      <c r="N73" s="1877"/>
      <c r="O73" s="1877"/>
      <c r="P73" s="1877"/>
      <c r="Q73" s="1877"/>
      <c r="R73" s="1877"/>
      <c r="S73" s="1877"/>
      <c r="T73" s="1877"/>
      <c r="U73" s="1877"/>
      <c r="V73" s="1877"/>
      <c r="W73" s="1877"/>
      <c r="X73" s="1877"/>
      <c r="Y73" s="1877"/>
      <c r="Z73" s="1877"/>
      <c r="AA73" s="1877"/>
      <c r="AB73" s="1877"/>
      <c r="AC73" s="1877"/>
      <c r="AD73" s="1877"/>
      <c r="AE73" s="1877"/>
      <c r="AF73" s="1877"/>
      <c r="AG73" s="1877"/>
      <c r="AH73" s="1877"/>
      <c r="AI73" s="1877"/>
      <c r="AJ73" s="1877"/>
      <c r="AK73" s="1877"/>
      <c r="AL73" s="1877"/>
      <c r="AM73" s="1877"/>
      <c r="AN73" s="1877"/>
      <c r="AO73" s="1877"/>
      <c r="AP73" s="1877"/>
      <c r="AQ73" s="1877"/>
      <c r="AR73" s="1877"/>
      <c r="AS73" s="1877"/>
      <c r="AT73" s="1877"/>
      <c r="AU73" s="1877"/>
      <c r="AV73" s="1877"/>
      <c r="AW73" s="1877"/>
      <c r="AX73" s="1877"/>
      <c r="AY73" s="1877"/>
      <c r="AZ73" s="1877"/>
      <c r="BA73" s="1877"/>
      <c r="BB73" s="1877"/>
      <c r="BC73" s="1877"/>
      <c r="BD73" s="1877"/>
      <c r="BE73" s="1877"/>
      <c r="BF73" s="1877"/>
      <c r="BG73" s="1877"/>
      <c r="BH73" s="1877"/>
      <c r="BI73" s="1877"/>
      <c r="BJ73" s="1877"/>
      <c r="BK73" s="1877"/>
      <c r="BL73" s="1877"/>
      <c r="BM73" s="1877"/>
      <c r="BN73" s="1877"/>
      <c r="BO73" s="1877"/>
      <c r="BP73" s="1877"/>
      <c r="BQ73" s="1877"/>
      <c r="BR73" s="1877"/>
      <c r="BS73" s="1877"/>
      <c r="BT73" s="1877"/>
      <c r="BU73" s="1877"/>
      <c r="BV73" s="1877"/>
      <c r="BW73" s="1877"/>
      <c r="BX73" s="1877"/>
      <c r="BY73" s="1877"/>
      <c r="BZ73" s="1877"/>
      <c r="CA73" s="1877"/>
      <c r="CB73" s="1877"/>
      <c r="CC73" s="1877"/>
      <c r="CD73" s="1877"/>
      <c r="CE73" s="1877"/>
      <c r="CF73" s="1877"/>
      <c r="CG73" s="1877"/>
      <c r="CH73" s="1877"/>
      <c r="CI73" s="1877"/>
      <c r="CJ73" s="1877"/>
      <c r="CK73" s="1877"/>
      <c r="CL73" s="1877"/>
      <c r="CM73" s="1877"/>
      <c r="CN73" s="1877"/>
      <c r="CO73" s="1877"/>
      <c r="CP73" s="1877"/>
      <c r="CQ73" s="1877"/>
      <c r="CR73" s="1877"/>
      <c r="CS73" s="1877"/>
      <c r="CT73" s="1877"/>
      <c r="CU73" s="1877"/>
      <c r="CV73" s="11"/>
      <c r="CW73" s="1882"/>
    </row>
    <row r="74" spans="1:101">
      <c r="A74" s="1851"/>
      <c r="B74" s="1879"/>
      <c r="C74" s="1871"/>
      <c r="D74" s="1875" t="s">
        <v>1101</v>
      </c>
      <c r="E74" s="1871"/>
      <c r="F74" s="1880"/>
      <c r="G74" s="1201"/>
      <c r="H74" s="706"/>
      <c r="I74" s="1877"/>
      <c r="J74" s="1877"/>
      <c r="K74" s="1877"/>
      <c r="L74" s="1877"/>
      <c r="M74" s="1877"/>
      <c r="N74" s="1877"/>
      <c r="O74" s="1877"/>
      <c r="P74" s="1877"/>
      <c r="Q74" s="1877"/>
      <c r="R74" s="1877"/>
      <c r="S74" s="1877"/>
      <c r="T74" s="1877"/>
      <c r="U74" s="1877"/>
      <c r="V74" s="1877"/>
      <c r="W74" s="1877"/>
      <c r="X74" s="1877"/>
      <c r="Y74" s="1877"/>
      <c r="Z74" s="1877"/>
      <c r="AA74" s="1877"/>
      <c r="AB74" s="1877"/>
      <c r="AC74" s="1877"/>
      <c r="AD74" s="1877"/>
      <c r="AE74" s="1877"/>
      <c r="AF74" s="1877"/>
      <c r="AG74" s="1877"/>
      <c r="AH74" s="1877"/>
      <c r="AI74" s="1877"/>
      <c r="AJ74" s="1877"/>
      <c r="AK74" s="1877"/>
      <c r="AL74" s="1877"/>
      <c r="AM74" s="1877"/>
      <c r="AN74" s="1877"/>
      <c r="AO74" s="1877"/>
      <c r="AP74" s="1877"/>
      <c r="AQ74" s="1877"/>
      <c r="AR74" s="1877"/>
      <c r="AS74" s="1877"/>
      <c r="AT74" s="1877"/>
      <c r="AU74" s="1877"/>
      <c r="AV74" s="1877"/>
      <c r="AW74" s="1877"/>
      <c r="AX74" s="1877"/>
      <c r="AY74" s="1877"/>
      <c r="AZ74" s="1877"/>
      <c r="BA74" s="1877"/>
      <c r="BB74" s="1877"/>
      <c r="BC74" s="1877"/>
      <c r="BD74" s="1877"/>
      <c r="BE74" s="1877"/>
      <c r="BF74" s="1877"/>
      <c r="BG74" s="1877"/>
      <c r="BH74" s="1877"/>
      <c r="BI74" s="1877"/>
      <c r="BJ74" s="1877"/>
      <c r="BK74" s="1877"/>
      <c r="BL74" s="1877"/>
      <c r="BM74" s="1877"/>
      <c r="BN74" s="1877"/>
      <c r="BO74" s="1877"/>
      <c r="BP74" s="1877"/>
      <c r="BQ74" s="1877"/>
      <c r="BR74" s="1877"/>
      <c r="BS74" s="1877"/>
      <c r="BT74" s="1877"/>
      <c r="BU74" s="1877"/>
      <c r="BV74" s="1877"/>
      <c r="BW74" s="1877"/>
      <c r="BX74" s="1877"/>
      <c r="BY74" s="1877"/>
      <c r="BZ74" s="1877"/>
      <c r="CA74" s="1877"/>
      <c r="CB74" s="1877"/>
      <c r="CC74" s="1877"/>
      <c r="CD74" s="1877"/>
      <c r="CE74" s="1877"/>
      <c r="CF74" s="1877"/>
      <c r="CG74" s="1877"/>
      <c r="CH74" s="1877"/>
      <c r="CI74" s="1877"/>
      <c r="CJ74" s="1877"/>
      <c r="CK74" s="1877"/>
      <c r="CL74" s="1877"/>
      <c r="CM74" s="1877"/>
      <c r="CN74" s="1877"/>
      <c r="CO74" s="1877"/>
      <c r="CP74" s="1877"/>
      <c r="CQ74" s="1877"/>
      <c r="CR74" s="1877"/>
      <c r="CS74" s="1877"/>
      <c r="CT74" s="1877"/>
      <c r="CU74" s="1877"/>
      <c r="CV74" s="11"/>
      <c r="CW74" s="1882"/>
    </row>
    <row r="75" spans="1:101">
      <c r="A75" s="1851"/>
      <c r="B75" s="1879"/>
      <c r="C75" s="1871"/>
      <c r="D75" s="1871"/>
      <c r="E75" s="1871" t="s">
        <v>63</v>
      </c>
      <c r="F75" s="1880" t="s">
        <v>1103</v>
      </c>
      <c r="G75" s="691"/>
      <c r="H75" s="693"/>
      <c r="I75" s="692"/>
      <c r="J75" s="692"/>
      <c r="K75" s="692"/>
      <c r="L75" s="692"/>
      <c r="M75" s="692"/>
      <c r="N75" s="692"/>
      <c r="O75" s="692"/>
      <c r="P75" s="692"/>
      <c r="Q75" s="692"/>
      <c r="R75" s="692"/>
      <c r="S75" s="692"/>
      <c r="T75" s="692"/>
      <c r="U75" s="692"/>
      <c r="V75" s="692"/>
      <c r="W75" s="692"/>
      <c r="X75" s="692"/>
      <c r="Y75" s="692"/>
      <c r="Z75" s="692"/>
      <c r="AA75" s="692"/>
      <c r="AB75" s="692"/>
      <c r="AC75" s="692"/>
      <c r="AD75" s="692"/>
      <c r="AE75" s="692"/>
      <c r="AF75" s="692"/>
      <c r="AG75" s="692"/>
      <c r="AH75" s="692"/>
      <c r="AI75" s="692"/>
      <c r="AJ75" s="692"/>
      <c r="AK75" s="692"/>
      <c r="AL75" s="692"/>
      <c r="AM75" s="692"/>
      <c r="AN75" s="692"/>
      <c r="AO75" s="692"/>
      <c r="AP75" s="692"/>
      <c r="AQ75" s="692"/>
      <c r="AR75" s="692"/>
      <c r="AS75" s="692"/>
      <c r="AT75" s="692"/>
      <c r="AU75" s="692"/>
      <c r="AV75" s="692"/>
      <c r="AW75" s="692"/>
      <c r="AX75" s="692"/>
      <c r="AY75" s="692"/>
      <c r="AZ75" s="692"/>
      <c r="BA75" s="692"/>
      <c r="BB75" s="692"/>
      <c r="BC75" s="692"/>
      <c r="BD75" s="692"/>
      <c r="BE75" s="692"/>
      <c r="BF75" s="692"/>
      <c r="BG75" s="692"/>
      <c r="BH75" s="692"/>
      <c r="BI75" s="692"/>
      <c r="BJ75" s="692"/>
      <c r="BK75" s="692"/>
      <c r="BL75" s="692"/>
      <c r="BM75" s="692"/>
      <c r="BN75" s="692"/>
      <c r="BO75" s="692"/>
      <c r="BP75" s="692"/>
      <c r="BQ75" s="692"/>
      <c r="BR75" s="692"/>
      <c r="BS75" s="692"/>
      <c r="BT75" s="692"/>
      <c r="BU75" s="692"/>
      <c r="BV75" s="692"/>
      <c r="BW75" s="692"/>
      <c r="BX75" s="692"/>
      <c r="BY75" s="692"/>
      <c r="BZ75" s="692"/>
      <c r="CA75" s="692"/>
      <c r="CB75" s="692"/>
      <c r="CC75" s="692"/>
      <c r="CD75" s="692"/>
      <c r="CE75" s="692"/>
      <c r="CF75" s="692"/>
      <c r="CG75" s="692"/>
      <c r="CH75" s="692"/>
      <c r="CI75" s="692"/>
      <c r="CJ75" s="692"/>
      <c r="CK75" s="692"/>
      <c r="CL75" s="692"/>
      <c r="CM75" s="692"/>
      <c r="CN75" s="692"/>
      <c r="CO75" s="692"/>
      <c r="CP75" s="692"/>
      <c r="CQ75" s="692"/>
      <c r="CR75" s="692"/>
      <c r="CS75" s="692"/>
      <c r="CT75" s="692"/>
      <c r="CU75" s="692"/>
      <c r="CV75" s="1519"/>
      <c r="CW75" s="1881">
        <f>SUM(I75:CV75)</f>
        <v>0</v>
      </c>
    </row>
    <row r="76" spans="1:101">
      <c r="A76" s="1851"/>
      <c r="B76" s="1879"/>
      <c r="C76" s="1871"/>
      <c r="D76" s="1875"/>
      <c r="E76" s="1871" t="s">
        <v>64</v>
      </c>
      <c r="F76" s="1880" t="s">
        <v>1103</v>
      </c>
      <c r="G76" s="691"/>
      <c r="H76" s="693"/>
      <c r="I76" s="692"/>
      <c r="J76" s="692"/>
      <c r="K76" s="692"/>
      <c r="L76" s="692"/>
      <c r="M76" s="692"/>
      <c r="N76" s="692"/>
      <c r="O76" s="692"/>
      <c r="P76" s="692"/>
      <c r="Q76" s="692"/>
      <c r="R76" s="692"/>
      <c r="S76" s="692"/>
      <c r="T76" s="692"/>
      <c r="U76" s="692"/>
      <c r="V76" s="692"/>
      <c r="W76" s="692"/>
      <c r="X76" s="692"/>
      <c r="Y76" s="692"/>
      <c r="Z76" s="692"/>
      <c r="AA76" s="692"/>
      <c r="AB76" s="692"/>
      <c r="AC76" s="692"/>
      <c r="AD76" s="692"/>
      <c r="AE76" s="692"/>
      <c r="AF76" s="692"/>
      <c r="AG76" s="692"/>
      <c r="AH76" s="692"/>
      <c r="AI76" s="692"/>
      <c r="AJ76" s="692"/>
      <c r="AK76" s="692"/>
      <c r="AL76" s="692"/>
      <c r="AM76" s="692"/>
      <c r="AN76" s="692"/>
      <c r="AO76" s="692"/>
      <c r="AP76" s="692"/>
      <c r="AQ76" s="692"/>
      <c r="AR76" s="692"/>
      <c r="AS76" s="692"/>
      <c r="AT76" s="692"/>
      <c r="AU76" s="692"/>
      <c r="AV76" s="692"/>
      <c r="AW76" s="692"/>
      <c r="AX76" s="692"/>
      <c r="AY76" s="692"/>
      <c r="AZ76" s="692"/>
      <c r="BA76" s="692"/>
      <c r="BB76" s="692"/>
      <c r="BC76" s="692"/>
      <c r="BD76" s="692"/>
      <c r="BE76" s="692"/>
      <c r="BF76" s="692"/>
      <c r="BG76" s="692"/>
      <c r="BH76" s="692"/>
      <c r="BI76" s="692"/>
      <c r="BJ76" s="692"/>
      <c r="BK76" s="692"/>
      <c r="BL76" s="692"/>
      <c r="BM76" s="692"/>
      <c r="BN76" s="692"/>
      <c r="BO76" s="692"/>
      <c r="BP76" s="692"/>
      <c r="BQ76" s="692"/>
      <c r="BR76" s="692"/>
      <c r="BS76" s="692"/>
      <c r="BT76" s="692"/>
      <c r="BU76" s="692"/>
      <c r="BV76" s="692"/>
      <c r="BW76" s="692"/>
      <c r="BX76" s="692"/>
      <c r="BY76" s="692"/>
      <c r="BZ76" s="692"/>
      <c r="CA76" s="692"/>
      <c r="CB76" s="692"/>
      <c r="CC76" s="692"/>
      <c r="CD76" s="692"/>
      <c r="CE76" s="692"/>
      <c r="CF76" s="692"/>
      <c r="CG76" s="692"/>
      <c r="CH76" s="692"/>
      <c r="CI76" s="692"/>
      <c r="CJ76" s="692"/>
      <c r="CK76" s="692"/>
      <c r="CL76" s="692"/>
      <c r="CM76" s="692"/>
      <c r="CN76" s="692"/>
      <c r="CO76" s="692"/>
      <c r="CP76" s="692"/>
      <c r="CQ76" s="692"/>
      <c r="CR76" s="692"/>
      <c r="CS76" s="692"/>
      <c r="CT76" s="692"/>
      <c r="CU76" s="692"/>
      <c r="CV76" s="1519"/>
      <c r="CW76" s="1881">
        <f>SUM(I76:CV76)</f>
        <v>0</v>
      </c>
    </row>
    <row r="77" spans="1:101">
      <c r="A77" s="1851"/>
      <c r="B77" s="1879"/>
      <c r="C77" s="1871"/>
      <c r="D77" s="1875"/>
      <c r="E77" s="1871" t="s">
        <v>965</v>
      </c>
      <c r="F77" s="1880" t="s">
        <v>1103</v>
      </c>
      <c r="G77" s="691"/>
      <c r="H77" s="693"/>
      <c r="I77" s="692"/>
      <c r="J77" s="692"/>
      <c r="K77" s="692"/>
      <c r="L77" s="692"/>
      <c r="M77" s="692"/>
      <c r="N77" s="692"/>
      <c r="O77" s="692"/>
      <c r="P77" s="692"/>
      <c r="Q77" s="692"/>
      <c r="R77" s="692"/>
      <c r="S77" s="692"/>
      <c r="T77" s="692"/>
      <c r="U77" s="692"/>
      <c r="V77" s="692"/>
      <c r="W77" s="692"/>
      <c r="X77" s="692"/>
      <c r="Y77" s="692"/>
      <c r="Z77" s="692"/>
      <c r="AA77" s="692"/>
      <c r="AB77" s="692"/>
      <c r="AC77" s="692"/>
      <c r="AD77" s="692"/>
      <c r="AE77" s="692"/>
      <c r="AF77" s="692"/>
      <c r="AG77" s="692"/>
      <c r="AH77" s="692"/>
      <c r="AI77" s="692"/>
      <c r="AJ77" s="692"/>
      <c r="AK77" s="692"/>
      <c r="AL77" s="692"/>
      <c r="AM77" s="692"/>
      <c r="AN77" s="692"/>
      <c r="AO77" s="692"/>
      <c r="AP77" s="692"/>
      <c r="AQ77" s="692"/>
      <c r="AR77" s="692"/>
      <c r="AS77" s="692"/>
      <c r="AT77" s="692"/>
      <c r="AU77" s="692"/>
      <c r="AV77" s="692"/>
      <c r="AW77" s="692"/>
      <c r="AX77" s="692"/>
      <c r="AY77" s="692"/>
      <c r="AZ77" s="692"/>
      <c r="BA77" s="692"/>
      <c r="BB77" s="692"/>
      <c r="BC77" s="692"/>
      <c r="BD77" s="692"/>
      <c r="BE77" s="692"/>
      <c r="BF77" s="692"/>
      <c r="BG77" s="692"/>
      <c r="BH77" s="692"/>
      <c r="BI77" s="692"/>
      <c r="BJ77" s="692"/>
      <c r="BK77" s="692"/>
      <c r="BL77" s="692"/>
      <c r="BM77" s="692"/>
      <c r="BN77" s="692"/>
      <c r="BO77" s="692"/>
      <c r="BP77" s="692"/>
      <c r="BQ77" s="692"/>
      <c r="BR77" s="692"/>
      <c r="BS77" s="692"/>
      <c r="BT77" s="692"/>
      <c r="BU77" s="692"/>
      <c r="BV77" s="692"/>
      <c r="BW77" s="692"/>
      <c r="BX77" s="692"/>
      <c r="BY77" s="692"/>
      <c r="BZ77" s="692"/>
      <c r="CA77" s="692"/>
      <c r="CB77" s="692"/>
      <c r="CC77" s="692"/>
      <c r="CD77" s="692"/>
      <c r="CE77" s="692"/>
      <c r="CF77" s="692"/>
      <c r="CG77" s="692"/>
      <c r="CH77" s="692"/>
      <c r="CI77" s="692"/>
      <c r="CJ77" s="692"/>
      <c r="CK77" s="692"/>
      <c r="CL77" s="692"/>
      <c r="CM77" s="692"/>
      <c r="CN77" s="692"/>
      <c r="CO77" s="692"/>
      <c r="CP77" s="692"/>
      <c r="CQ77" s="692"/>
      <c r="CR77" s="692"/>
      <c r="CS77" s="692"/>
      <c r="CT77" s="692"/>
      <c r="CU77" s="692"/>
      <c r="CV77" s="1519"/>
      <c r="CW77" s="1881">
        <f>SUM(I77:CV77)</f>
        <v>0</v>
      </c>
    </row>
    <row r="78" spans="1:101">
      <c r="A78" s="1851"/>
      <c r="B78" s="1879"/>
      <c r="C78" s="1871"/>
      <c r="D78" s="1875"/>
      <c r="E78" s="1871" t="s">
        <v>966</v>
      </c>
      <c r="F78" s="1880" t="s">
        <v>1103</v>
      </c>
      <c r="G78" s="691"/>
      <c r="H78" s="693"/>
      <c r="I78" s="692"/>
      <c r="J78" s="692"/>
      <c r="K78" s="692"/>
      <c r="L78" s="692"/>
      <c r="M78" s="692"/>
      <c r="N78" s="692"/>
      <c r="O78" s="692"/>
      <c r="P78" s="692"/>
      <c r="Q78" s="692"/>
      <c r="R78" s="692"/>
      <c r="S78" s="692"/>
      <c r="T78" s="692"/>
      <c r="U78" s="692"/>
      <c r="V78" s="692"/>
      <c r="W78" s="692"/>
      <c r="X78" s="692"/>
      <c r="Y78" s="692"/>
      <c r="Z78" s="692"/>
      <c r="AA78" s="692"/>
      <c r="AB78" s="692"/>
      <c r="AC78" s="692"/>
      <c r="AD78" s="692"/>
      <c r="AE78" s="692"/>
      <c r="AF78" s="692"/>
      <c r="AG78" s="692"/>
      <c r="AH78" s="692"/>
      <c r="AI78" s="692"/>
      <c r="AJ78" s="692"/>
      <c r="AK78" s="692"/>
      <c r="AL78" s="692"/>
      <c r="AM78" s="692"/>
      <c r="AN78" s="692"/>
      <c r="AO78" s="692"/>
      <c r="AP78" s="692"/>
      <c r="AQ78" s="692"/>
      <c r="AR78" s="692"/>
      <c r="AS78" s="692"/>
      <c r="AT78" s="692"/>
      <c r="AU78" s="692"/>
      <c r="AV78" s="692"/>
      <c r="AW78" s="692"/>
      <c r="AX78" s="692"/>
      <c r="AY78" s="692"/>
      <c r="AZ78" s="692"/>
      <c r="BA78" s="692"/>
      <c r="BB78" s="692"/>
      <c r="BC78" s="692"/>
      <c r="BD78" s="692"/>
      <c r="BE78" s="692"/>
      <c r="BF78" s="692"/>
      <c r="BG78" s="692"/>
      <c r="BH78" s="692"/>
      <c r="BI78" s="692"/>
      <c r="BJ78" s="692"/>
      <c r="BK78" s="692"/>
      <c r="BL78" s="692"/>
      <c r="BM78" s="692"/>
      <c r="BN78" s="692"/>
      <c r="BO78" s="692"/>
      <c r="BP78" s="692"/>
      <c r="BQ78" s="692"/>
      <c r="BR78" s="692"/>
      <c r="BS78" s="692"/>
      <c r="BT78" s="692"/>
      <c r="BU78" s="692"/>
      <c r="BV78" s="692"/>
      <c r="BW78" s="692"/>
      <c r="BX78" s="692"/>
      <c r="BY78" s="692"/>
      <c r="BZ78" s="692"/>
      <c r="CA78" s="692"/>
      <c r="CB78" s="692"/>
      <c r="CC78" s="692"/>
      <c r="CD78" s="692"/>
      <c r="CE78" s="692"/>
      <c r="CF78" s="692"/>
      <c r="CG78" s="692"/>
      <c r="CH78" s="692"/>
      <c r="CI78" s="692"/>
      <c r="CJ78" s="692"/>
      <c r="CK78" s="692"/>
      <c r="CL78" s="692"/>
      <c r="CM78" s="692"/>
      <c r="CN78" s="692"/>
      <c r="CO78" s="692"/>
      <c r="CP78" s="692"/>
      <c r="CQ78" s="692"/>
      <c r="CR78" s="692"/>
      <c r="CS78" s="692"/>
      <c r="CT78" s="692"/>
      <c r="CU78" s="692"/>
      <c r="CV78" s="1519"/>
      <c r="CW78" s="1881">
        <f>SUM(I78:CV78)</f>
        <v>0</v>
      </c>
    </row>
    <row r="79" spans="1:101">
      <c r="A79" s="1851"/>
      <c r="B79" s="1879"/>
      <c r="C79" s="1871"/>
      <c r="D79" s="1875"/>
      <c r="E79" s="1871"/>
      <c r="F79" s="1880"/>
      <c r="G79" s="1201"/>
      <c r="H79" s="706"/>
      <c r="I79" s="1877"/>
      <c r="J79" s="1877"/>
      <c r="K79" s="1877"/>
      <c r="L79" s="1877"/>
      <c r="M79" s="1877"/>
      <c r="N79" s="1877"/>
      <c r="O79" s="1877"/>
      <c r="P79" s="1877"/>
      <c r="Q79" s="1877"/>
      <c r="R79" s="1877"/>
      <c r="S79" s="1877"/>
      <c r="T79" s="1877"/>
      <c r="U79" s="1877"/>
      <c r="V79" s="1877"/>
      <c r="W79" s="1877"/>
      <c r="X79" s="1877"/>
      <c r="Y79" s="1877"/>
      <c r="Z79" s="1877"/>
      <c r="AA79" s="1877"/>
      <c r="AB79" s="1877"/>
      <c r="AC79" s="1877"/>
      <c r="AD79" s="1877"/>
      <c r="AE79" s="1877"/>
      <c r="AF79" s="1877"/>
      <c r="AG79" s="1877"/>
      <c r="AH79" s="1877"/>
      <c r="AI79" s="1877"/>
      <c r="AJ79" s="1877"/>
      <c r="AK79" s="1877"/>
      <c r="AL79" s="1877"/>
      <c r="AM79" s="1877"/>
      <c r="AN79" s="1877"/>
      <c r="AO79" s="1877"/>
      <c r="AP79" s="1877"/>
      <c r="AQ79" s="1877"/>
      <c r="AR79" s="1877"/>
      <c r="AS79" s="1877"/>
      <c r="AT79" s="1877"/>
      <c r="AU79" s="1877"/>
      <c r="AV79" s="1877"/>
      <c r="AW79" s="1877"/>
      <c r="AX79" s="1877"/>
      <c r="AY79" s="1877"/>
      <c r="AZ79" s="1877"/>
      <c r="BA79" s="1877"/>
      <c r="BB79" s="1877"/>
      <c r="BC79" s="1877"/>
      <c r="BD79" s="1877"/>
      <c r="BE79" s="1877"/>
      <c r="BF79" s="1877"/>
      <c r="BG79" s="1877"/>
      <c r="BH79" s="1877"/>
      <c r="BI79" s="1877"/>
      <c r="BJ79" s="1877"/>
      <c r="BK79" s="1877"/>
      <c r="BL79" s="1877"/>
      <c r="BM79" s="1877"/>
      <c r="BN79" s="1877"/>
      <c r="BO79" s="1877"/>
      <c r="BP79" s="1877"/>
      <c r="BQ79" s="1877"/>
      <c r="BR79" s="1877"/>
      <c r="BS79" s="1877"/>
      <c r="BT79" s="1877"/>
      <c r="BU79" s="1877"/>
      <c r="BV79" s="1877"/>
      <c r="BW79" s="1877"/>
      <c r="BX79" s="1877"/>
      <c r="BY79" s="1877"/>
      <c r="BZ79" s="1877"/>
      <c r="CA79" s="1877"/>
      <c r="CB79" s="1877"/>
      <c r="CC79" s="1877"/>
      <c r="CD79" s="1877"/>
      <c r="CE79" s="1877"/>
      <c r="CF79" s="1877"/>
      <c r="CG79" s="1877"/>
      <c r="CH79" s="1877"/>
      <c r="CI79" s="1877"/>
      <c r="CJ79" s="1877"/>
      <c r="CK79" s="1877"/>
      <c r="CL79" s="1877"/>
      <c r="CM79" s="1877"/>
      <c r="CN79" s="1877"/>
      <c r="CO79" s="1877"/>
      <c r="CP79" s="1877"/>
      <c r="CQ79" s="1877"/>
      <c r="CR79" s="1877"/>
      <c r="CS79" s="1877"/>
      <c r="CT79" s="1877"/>
      <c r="CU79" s="1877"/>
      <c r="CV79" s="11"/>
      <c r="CW79" s="1882"/>
    </row>
    <row r="80" spans="1:101">
      <c r="A80" s="1851"/>
      <c r="B80" s="1879"/>
      <c r="C80" s="1871"/>
      <c r="D80" s="1875" t="s">
        <v>1106</v>
      </c>
      <c r="E80" s="1871"/>
      <c r="F80" s="1880"/>
      <c r="G80" s="1201"/>
      <c r="H80" s="706"/>
      <c r="I80" s="1877"/>
      <c r="J80" s="1877"/>
      <c r="K80" s="1877"/>
      <c r="L80" s="1877"/>
      <c r="M80" s="1877"/>
      <c r="N80" s="1877"/>
      <c r="O80" s="1877"/>
      <c r="P80" s="1877"/>
      <c r="Q80" s="1877"/>
      <c r="R80" s="1877"/>
      <c r="S80" s="1877"/>
      <c r="T80" s="1877"/>
      <c r="U80" s="1877"/>
      <c r="V80" s="1877"/>
      <c r="W80" s="1877"/>
      <c r="X80" s="1877"/>
      <c r="Y80" s="1877"/>
      <c r="Z80" s="1877"/>
      <c r="AA80" s="1877"/>
      <c r="AB80" s="1877"/>
      <c r="AC80" s="1877"/>
      <c r="AD80" s="1877"/>
      <c r="AE80" s="1877"/>
      <c r="AF80" s="1877"/>
      <c r="AG80" s="1877"/>
      <c r="AH80" s="1877"/>
      <c r="AI80" s="1877"/>
      <c r="AJ80" s="1877"/>
      <c r="AK80" s="1877"/>
      <c r="AL80" s="1877"/>
      <c r="AM80" s="1877"/>
      <c r="AN80" s="1877"/>
      <c r="AO80" s="1877"/>
      <c r="AP80" s="1877"/>
      <c r="AQ80" s="1877"/>
      <c r="AR80" s="1877"/>
      <c r="AS80" s="1877"/>
      <c r="AT80" s="1877"/>
      <c r="AU80" s="1877"/>
      <c r="AV80" s="1877"/>
      <c r="AW80" s="1877"/>
      <c r="AX80" s="1877"/>
      <c r="AY80" s="1877"/>
      <c r="AZ80" s="1877"/>
      <c r="BA80" s="1877"/>
      <c r="BB80" s="1877"/>
      <c r="BC80" s="1877"/>
      <c r="BD80" s="1877"/>
      <c r="BE80" s="1877"/>
      <c r="BF80" s="1877"/>
      <c r="BG80" s="1877"/>
      <c r="BH80" s="1877"/>
      <c r="BI80" s="1877"/>
      <c r="BJ80" s="1877"/>
      <c r="BK80" s="1877"/>
      <c r="BL80" s="1877"/>
      <c r="BM80" s="1877"/>
      <c r="BN80" s="1877"/>
      <c r="BO80" s="1877"/>
      <c r="BP80" s="1877"/>
      <c r="BQ80" s="1877"/>
      <c r="BR80" s="1877"/>
      <c r="BS80" s="1877"/>
      <c r="BT80" s="1877"/>
      <c r="BU80" s="1877"/>
      <c r="BV80" s="1877"/>
      <c r="BW80" s="1877"/>
      <c r="BX80" s="1877"/>
      <c r="BY80" s="1877"/>
      <c r="BZ80" s="1877"/>
      <c r="CA80" s="1877"/>
      <c r="CB80" s="1877"/>
      <c r="CC80" s="1877"/>
      <c r="CD80" s="1877"/>
      <c r="CE80" s="1877"/>
      <c r="CF80" s="1877"/>
      <c r="CG80" s="1877"/>
      <c r="CH80" s="1877"/>
      <c r="CI80" s="1877"/>
      <c r="CJ80" s="1877"/>
      <c r="CK80" s="1877"/>
      <c r="CL80" s="1877"/>
      <c r="CM80" s="1877"/>
      <c r="CN80" s="1877"/>
      <c r="CO80" s="1877"/>
      <c r="CP80" s="1877"/>
      <c r="CQ80" s="1877"/>
      <c r="CR80" s="1877"/>
      <c r="CS80" s="1877"/>
      <c r="CT80" s="1877"/>
      <c r="CU80" s="1877"/>
      <c r="CV80" s="11"/>
      <c r="CW80" s="1882"/>
    </row>
    <row r="81" spans="1:101">
      <c r="A81" s="1851"/>
      <c r="B81" s="1879"/>
      <c r="C81" s="1871"/>
      <c r="D81" s="1871"/>
      <c r="E81" s="1871" t="s">
        <v>967</v>
      </c>
      <c r="F81" s="1880" t="s">
        <v>1107</v>
      </c>
      <c r="G81" s="691"/>
      <c r="H81" s="693"/>
      <c r="I81" s="692"/>
      <c r="J81" s="692"/>
      <c r="K81" s="692"/>
      <c r="L81" s="692"/>
      <c r="M81" s="692"/>
      <c r="N81" s="692"/>
      <c r="O81" s="692"/>
      <c r="P81" s="692"/>
      <c r="Q81" s="692"/>
      <c r="R81" s="692"/>
      <c r="S81" s="692"/>
      <c r="T81" s="692"/>
      <c r="U81" s="692"/>
      <c r="V81" s="692"/>
      <c r="W81" s="692"/>
      <c r="X81" s="692"/>
      <c r="Y81" s="692"/>
      <c r="Z81" s="692"/>
      <c r="AA81" s="692"/>
      <c r="AB81" s="692"/>
      <c r="AC81" s="692"/>
      <c r="AD81" s="692"/>
      <c r="AE81" s="692"/>
      <c r="AF81" s="692"/>
      <c r="AG81" s="692"/>
      <c r="AH81" s="692"/>
      <c r="AI81" s="692"/>
      <c r="AJ81" s="692"/>
      <c r="AK81" s="692"/>
      <c r="AL81" s="692"/>
      <c r="AM81" s="692"/>
      <c r="AN81" s="692"/>
      <c r="AO81" s="692"/>
      <c r="AP81" s="692"/>
      <c r="AQ81" s="692"/>
      <c r="AR81" s="692"/>
      <c r="AS81" s="692"/>
      <c r="AT81" s="692"/>
      <c r="AU81" s="692"/>
      <c r="AV81" s="692"/>
      <c r="AW81" s="692"/>
      <c r="AX81" s="692"/>
      <c r="AY81" s="692"/>
      <c r="AZ81" s="692"/>
      <c r="BA81" s="692"/>
      <c r="BB81" s="692"/>
      <c r="BC81" s="692"/>
      <c r="BD81" s="692"/>
      <c r="BE81" s="692"/>
      <c r="BF81" s="692"/>
      <c r="BG81" s="692"/>
      <c r="BH81" s="692"/>
      <c r="BI81" s="692"/>
      <c r="BJ81" s="692"/>
      <c r="BK81" s="692"/>
      <c r="BL81" s="692"/>
      <c r="BM81" s="692"/>
      <c r="BN81" s="692"/>
      <c r="BO81" s="692"/>
      <c r="BP81" s="692"/>
      <c r="BQ81" s="692"/>
      <c r="BR81" s="692"/>
      <c r="BS81" s="692"/>
      <c r="BT81" s="692"/>
      <c r="BU81" s="692"/>
      <c r="BV81" s="692"/>
      <c r="BW81" s="692"/>
      <c r="BX81" s="692"/>
      <c r="BY81" s="692"/>
      <c r="BZ81" s="692"/>
      <c r="CA81" s="692"/>
      <c r="CB81" s="692"/>
      <c r="CC81" s="692"/>
      <c r="CD81" s="692"/>
      <c r="CE81" s="692"/>
      <c r="CF81" s="692"/>
      <c r="CG81" s="692"/>
      <c r="CH81" s="692"/>
      <c r="CI81" s="692"/>
      <c r="CJ81" s="692"/>
      <c r="CK81" s="692"/>
      <c r="CL81" s="692"/>
      <c r="CM81" s="692"/>
      <c r="CN81" s="692"/>
      <c r="CO81" s="692"/>
      <c r="CP81" s="692"/>
      <c r="CQ81" s="692"/>
      <c r="CR81" s="692"/>
      <c r="CS81" s="692"/>
      <c r="CT81" s="692"/>
      <c r="CU81" s="692"/>
      <c r="CV81" s="1519"/>
      <c r="CW81" s="1881">
        <f>SUM(I81:CV81)</f>
        <v>0</v>
      </c>
    </row>
    <row r="82" spans="1:101">
      <c r="A82" s="1851"/>
      <c r="B82" s="1879"/>
      <c r="C82" s="1871"/>
      <c r="D82" s="1871"/>
      <c r="E82" s="1871" t="s">
        <v>968</v>
      </c>
      <c r="F82" s="1880" t="s">
        <v>1005</v>
      </c>
      <c r="G82" s="691"/>
      <c r="H82" s="693"/>
      <c r="I82" s="692"/>
      <c r="J82" s="692"/>
      <c r="K82" s="692"/>
      <c r="L82" s="692"/>
      <c r="M82" s="692"/>
      <c r="N82" s="692"/>
      <c r="O82" s="692"/>
      <c r="P82" s="692"/>
      <c r="Q82" s="692"/>
      <c r="R82" s="692"/>
      <c r="S82" s="692"/>
      <c r="T82" s="692"/>
      <c r="U82" s="692"/>
      <c r="V82" s="692"/>
      <c r="W82" s="692"/>
      <c r="X82" s="692"/>
      <c r="Y82" s="692"/>
      <c r="Z82" s="692"/>
      <c r="AA82" s="692"/>
      <c r="AB82" s="692"/>
      <c r="AC82" s="692"/>
      <c r="AD82" s="692"/>
      <c r="AE82" s="692"/>
      <c r="AF82" s="692"/>
      <c r="AG82" s="692"/>
      <c r="AH82" s="692"/>
      <c r="AI82" s="692"/>
      <c r="AJ82" s="692"/>
      <c r="AK82" s="692"/>
      <c r="AL82" s="692"/>
      <c r="AM82" s="692"/>
      <c r="AN82" s="692"/>
      <c r="AO82" s="692"/>
      <c r="AP82" s="692"/>
      <c r="AQ82" s="692"/>
      <c r="AR82" s="692"/>
      <c r="AS82" s="692"/>
      <c r="AT82" s="692"/>
      <c r="AU82" s="692"/>
      <c r="AV82" s="692"/>
      <c r="AW82" s="692"/>
      <c r="AX82" s="692"/>
      <c r="AY82" s="692"/>
      <c r="AZ82" s="692"/>
      <c r="BA82" s="692"/>
      <c r="BB82" s="692"/>
      <c r="BC82" s="692"/>
      <c r="BD82" s="692"/>
      <c r="BE82" s="692"/>
      <c r="BF82" s="692"/>
      <c r="BG82" s="692"/>
      <c r="BH82" s="692"/>
      <c r="BI82" s="692"/>
      <c r="BJ82" s="692"/>
      <c r="BK82" s="692"/>
      <c r="BL82" s="692"/>
      <c r="BM82" s="692"/>
      <c r="BN82" s="692"/>
      <c r="BO82" s="692"/>
      <c r="BP82" s="692"/>
      <c r="BQ82" s="692"/>
      <c r="BR82" s="692"/>
      <c r="BS82" s="692"/>
      <c r="BT82" s="692"/>
      <c r="BU82" s="692"/>
      <c r="BV82" s="692"/>
      <c r="BW82" s="692"/>
      <c r="BX82" s="692"/>
      <c r="BY82" s="692"/>
      <c r="BZ82" s="692"/>
      <c r="CA82" s="692"/>
      <c r="CB82" s="692"/>
      <c r="CC82" s="692"/>
      <c r="CD82" s="692"/>
      <c r="CE82" s="692"/>
      <c r="CF82" s="692"/>
      <c r="CG82" s="692"/>
      <c r="CH82" s="692"/>
      <c r="CI82" s="692"/>
      <c r="CJ82" s="692"/>
      <c r="CK82" s="692"/>
      <c r="CL82" s="692"/>
      <c r="CM82" s="692"/>
      <c r="CN82" s="692"/>
      <c r="CO82" s="692"/>
      <c r="CP82" s="692"/>
      <c r="CQ82" s="692"/>
      <c r="CR82" s="692"/>
      <c r="CS82" s="692"/>
      <c r="CT82" s="692"/>
      <c r="CU82" s="692"/>
      <c r="CV82" s="1519"/>
      <c r="CW82" s="1881">
        <f>SUM(I82:CV82)</f>
        <v>0</v>
      </c>
    </row>
    <row r="83" spans="1:101">
      <c r="A83" s="1851"/>
      <c r="B83" s="1879"/>
      <c r="C83" s="1871"/>
      <c r="D83" s="1875"/>
      <c r="E83" s="1871" t="s">
        <v>1006</v>
      </c>
      <c r="F83" s="1880" t="s">
        <v>1107</v>
      </c>
      <c r="G83" s="691"/>
      <c r="H83" s="693"/>
      <c r="I83" s="692"/>
      <c r="J83" s="692"/>
      <c r="K83" s="692"/>
      <c r="L83" s="692"/>
      <c r="M83" s="692"/>
      <c r="N83" s="692"/>
      <c r="O83" s="692"/>
      <c r="P83" s="692"/>
      <c r="Q83" s="692"/>
      <c r="R83" s="692"/>
      <c r="S83" s="692"/>
      <c r="T83" s="692"/>
      <c r="U83" s="692"/>
      <c r="V83" s="692"/>
      <c r="W83" s="692"/>
      <c r="X83" s="692"/>
      <c r="Y83" s="692"/>
      <c r="Z83" s="692"/>
      <c r="AA83" s="692"/>
      <c r="AB83" s="692"/>
      <c r="AC83" s="692"/>
      <c r="AD83" s="692"/>
      <c r="AE83" s="692"/>
      <c r="AF83" s="692"/>
      <c r="AG83" s="692"/>
      <c r="AH83" s="692"/>
      <c r="AI83" s="692"/>
      <c r="AJ83" s="692"/>
      <c r="AK83" s="692"/>
      <c r="AL83" s="692"/>
      <c r="AM83" s="692"/>
      <c r="AN83" s="692"/>
      <c r="AO83" s="692"/>
      <c r="AP83" s="692"/>
      <c r="AQ83" s="692"/>
      <c r="AR83" s="692"/>
      <c r="AS83" s="692"/>
      <c r="AT83" s="692"/>
      <c r="AU83" s="692"/>
      <c r="AV83" s="692"/>
      <c r="AW83" s="692"/>
      <c r="AX83" s="692"/>
      <c r="AY83" s="692"/>
      <c r="AZ83" s="692"/>
      <c r="BA83" s="692"/>
      <c r="BB83" s="692"/>
      <c r="BC83" s="692"/>
      <c r="BD83" s="692"/>
      <c r="BE83" s="692"/>
      <c r="BF83" s="692"/>
      <c r="BG83" s="692"/>
      <c r="BH83" s="692"/>
      <c r="BI83" s="692"/>
      <c r="BJ83" s="692"/>
      <c r="BK83" s="692"/>
      <c r="BL83" s="692"/>
      <c r="BM83" s="692"/>
      <c r="BN83" s="692"/>
      <c r="BO83" s="692"/>
      <c r="BP83" s="692"/>
      <c r="BQ83" s="692"/>
      <c r="BR83" s="692"/>
      <c r="BS83" s="692"/>
      <c r="BT83" s="692"/>
      <c r="BU83" s="692"/>
      <c r="BV83" s="692"/>
      <c r="BW83" s="692"/>
      <c r="BX83" s="692"/>
      <c r="BY83" s="692"/>
      <c r="BZ83" s="692"/>
      <c r="CA83" s="692"/>
      <c r="CB83" s="692"/>
      <c r="CC83" s="692"/>
      <c r="CD83" s="692"/>
      <c r="CE83" s="692"/>
      <c r="CF83" s="692"/>
      <c r="CG83" s="692"/>
      <c r="CH83" s="692"/>
      <c r="CI83" s="692"/>
      <c r="CJ83" s="692"/>
      <c r="CK83" s="692"/>
      <c r="CL83" s="692"/>
      <c r="CM83" s="692"/>
      <c r="CN83" s="692"/>
      <c r="CO83" s="692"/>
      <c r="CP83" s="692"/>
      <c r="CQ83" s="692"/>
      <c r="CR83" s="692"/>
      <c r="CS83" s="692"/>
      <c r="CT83" s="692"/>
      <c r="CU83" s="692"/>
      <c r="CV83" s="1519"/>
      <c r="CW83" s="1881">
        <f>SUM(I83:CV83)</f>
        <v>0</v>
      </c>
    </row>
    <row r="84" spans="1:101">
      <c r="A84" s="1851"/>
      <c r="B84" s="1879"/>
      <c r="C84" s="1871"/>
      <c r="D84" s="1875"/>
      <c r="E84" s="1871" t="s">
        <v>1007</v>
      </c>
      <c r="F84" s="1880" t="s">
        <v>1005</v>
      </c>
      <c r="G84" s="691"/>
      <c r="H84" s="693"/>
      <c r="I84" s="692"/>
      <c r="J84" s="692"/>
      <c r="K84" s="692"/>
      <c r="L84" s="692"/>
      <c r="M84" s="692"/>
      <c r="N84" s="692"/>
      <c r="O84" s="692"/>
      <c r="P84" s="692"/>
      <c r="Q84" s="692"/>
      <c r="R84" s="692"/>
      <c r="S84" s="692"/>
      <c r="T84" s="692"/>
      <c r="U84" s="692"/>
      <c r="V84" s="692"/>
      <c r="W84" s="692"/>
      <c r="X84" s="692"/>
      <c r="Y84" s="692"/>
      <c r="Z84" s="692"/>
      <c r="AA84" s="692"/>
      <c r="AB84" s="692"/>
      <c r="AC84" s="692"/>
      <c r="AD84" s="692"/>
      <c r="AE84" s="692"/>
      <c r="AF84" s="692"/>
      <c r="AG84" s="692"/>
      <c r="AH84" s="692"/>
      <c r="AI84" s="692"/>
      <c r="AJ84" s="692"/>
      <c r="AK84" s="692"/>
      <c r="AL84" s="692"/>
      <c r="AM84" s="692"/>
      <c r="AN84" s="692"/>
      <c r="AO84" s="692"/>
      <c r="AP84" s="692"/>
      <c r="AQ84" s="692"/>
      <c r="AR84" s="692"/>
      <c r="AS84" s="692"/>
      <c r="AT84" s="692"/>
      <c r="AU84" s="692"/>
      <c r="AV84" s="692"/>
      <c r="AW84" s="692"/>
      <c r="AX84" s="692"/>
      <c r="AY84" s="692"/>
      <c r="AZ84" s="692"/>
      <c r="BA84" s="692"/>
      <c r="BB84" s="692"/>
      <c r="BC84" s="692"/>
      <c r="BD84" s="692"/>
      <c r="BE84" s="692"/>
      <c r="BF84" s="692"/>
      <c r="BG84" s="692"/>
      <c r="BH84" s="692"/>
      <c r="BI84" s="692"/>
      <c r="BJ84" s="692"/>
      <c r="BK84" s="692"/>
      <c r="BL84" s="692"/>
      <c r="BM84" s="692"/>
      <c r="BN84" s="692"/>
      <c r="BO84" s="692"/>
      <c r="BP84" s="692"/>
      <c r="BQ84" s="692"/>
      <c r="BR84" s="692"/>
      <c r="BS84" s="692"/>
      <c r="BT84" s="692"/>
      <c r="BU84" s="692"/>
      <c r="BV84" s="692"/>
      <c r="BW84" s="692"/>
      <c r="BX84" s="692"/>
      <c r="BY84" s="692"/>
      <c r="BZ84" s="692"/>
      <c r="CA84" s="692"/>
      <c r="CB84" s="692"/>
      <c r="CC84" s="692"/>
      <c r="CD84" s="692"/>
      <c r="CE84" s="692"/>
      <c r="CF84" s="692"/>
      <c r="CG84" s="692"/>
      <c r="CH84" s="692"/>
      <c r="CI84" s="692"/>
      <c r="CJ84" s="692"/>
      <c r="CK84" s="692"/>
      <c r="CL84" s="692"/>
      <c r="CM84" s="692"/>
      <c r="CN84" s="692"/>
      <c r="CO84" s="692"/>
      <c r="CP84" s="692"/>
      <c r="CQ84" s="692"/>
      <c r="CR84" s="692"/>
      <c r="CS84" s="692"/>
      <c r="CT84" s="692"/>
      <c r="CU84" s="692"/>
      <c r="CV84" s="1519"/>
      <c r="CW84" s="1881">
        <f>SUM(I84:CV84)</f>
        <v>0</v>
      </c>
    </row>
    <row r="85" spans="1:101">
      <c r="A85" s="1851"/>
      <c r="B85" s="1879"/>
      <c r="C85" s="1871"/>
      <c r="D85" s="1871"/>
      <c r="E85" s="1871"/>
      <c r="F85" s="1880"/>
      <c r="G85" s="1201"/>
      <c r="H85" s="706"/>
      <c r="I85" s="1877"/>
      <c r="J85" s="1877"/>
      <c r="K85" s="1877"/>
      <c r="L85" s="1877"/>
      <c r="M85" s="1877"/>
      <c r="N85" s="1877"/>
      <c r="O85" s="1877"/>
      <c r="P85" s="1877"/>
      <c r="Q85" s="1877"/>
      <c r="R85" s="1877"/>
      <c r="S85" s="1877"/>
      <c r="T85" s="1877"/>
      <c r="U85" s="1877"/>
      <c r="V85" s="1877"/>
      <c r="W85" s="1877"/>
      <c r="X85" s="1877"/>
      <c r="Y85" s="1877"/>
      <c r="Z85" s="1877"/>
      <c r="AA85" s="1877"/>
      <c r="AB85" s="1877"/>
      <c r="AC85" s="1877"/>
      <c r="AD85" s="1877"/>
      <c r="AE85" s="1877"/>
      <c r="AF85" s="1877"/>
      <c r="AG85" s="1877"/>
      <c r="AH85" s="1877"/>
      <c r="AI85" s="1877"/>
      <c r="AJ85" s="1877"/>
      <c r="AK85" s="1877"/>
      <c r="AL85" s="1877"/>
      <c r="AM85" s="1877"/>
      <c r="AN85" s="1877"/>
      <c r="AO85" s="1877"/>
      <c r="AP85" s="1877"/>
      <c r="AQ85" s="1877"/>
      <c r="AR85" s="1877"/>
      <c r="AS85" s="1877"/>
      <c r="AT85" s="1877"/>
      <c r="AU85" s="1877"/>
      <c r="AV85" s="1877"/>
      <c r="AW85" s="1877"/>
      <c r="AX85" s="1877"/>
      <c r="AY85" s="1877"/>
      <c r="AZ85" s="1877"/>
      <c r="BA85" s="1877"/>
      <c r="BB85" s="1877"/>
      <c r="BC85" s="1877"/>
      <c r="BD85" s="1877"/>
      <c r="BE85" s="1877"/>
      <c r="BF85" s="1877"/>
      <c r="BG85" s="1877"/>
      <c r="BH85" s="1877"/>
      <c r="BI85" s="1877"/>
      <c r="BJ85" s="1877"/>
      <c r="BK85" s="1877"/>
      <c r="BL85" s="1877"/>
      <c r="BM85" s="1877"/>
      <c r="BN85" s="1877"/>
      <c r="BO85" s="1877"/>
      <c r="BP85" s="1877"/>
      <c r="BQ85" s="1877"/>
      <c r="BR85" s="1877"/>
      <c r="BS85" s="1877"/>
      <c r="BT85" s="1877"/>
      <c r="BU85" s="1877"/>
      <c r="BV85" s="1877"/>
      <c r="BW85" s="1877"/>
      <c r="BX85" s="1877"/>
      <c r="BY85" s="1877"/>
      <c r="BZ85" s="1877"/>
      <c r="CA85" s="1877"/>
      <c r="CB85" s="1877"/>
      <c r="CC85" s="1877"/>
      <c r="CD85" s="1877"/>
      <c r="CE85" s="1877"/>
      <c r="CF85" s="1877"/>
      <c r="CG85" s="1877"/>
      <c r="CH85" s="1877"/>
      <c r="CI85" s="1877"/>
      <c r="CJ85" s="1877"/>
      <c r="CK85" s="1877"/>
      <c r="CL85" s="1877"/>
      <c r="CM85" s="1877"/>
      <c r="CN85" s="1877"/>
      <c r="CO85" s="1877"/>
      <c r="CP85" s="1877"/>
      <c r="CQ85" s="1877"/>
      <c r="CR85" s="1877"/>
      <c r="CS85" s="1877"/>
      <c r="CT85" s="1877"/>
      <c r="CU85" s="1877"/>
      <c r="CV85" s="11"/>
      <c r="CW85" s="1882"/>
    </row>
    <row r="86" spans="1:101">
      <c r="A86" s="1851"/>
      <c r="B86" s="1869"/>
      <c r="C86" s="1871"/>
      <c r="D86" s="1875" t="s">
        <v>527</v>
      </c>
      <c r="E86" s="1871"/>
      <c r="F86" s="1880"/>
      <c r="G86" s="1201"/>
      <c r="H86" s="706"/>
      <c r="I86" s="1877"/>
      <c r="J86" s="1877"/>
      <c r="K86" s="1877"/>
      <c r="L86" s="1877"/>
      <c r="M86" s="1877"/>
      <c r="N86" s="1877"/>
      <c r="O86" s="1877"/>
      <c r="P86" s="1877"/>
      <c r="Q86" s="1877"/>
      <c r="R86" s="1877"/>
      <c r="S86" s="1877"/>
      <c r="T86" s="1877"/>
      <c r="U86" s="1877"/>
      <c r="V86" s="1877"/>
      <c r="W86" s="1877"/>
      <c r="X86" s="1877"/>
      <c r="Y86" s="1877"/>
      <c r="Z86" s="1877"/>
      <c r="AA86" s="1877"/>
      <c r="AB86" s="1877"/>
      <c r="AC86" s="1877"/>
      <c r="AD86" s="1877"/>
      <c r="AE86" s="1877"/>
      <c r="AF86" s="1877"/>
      <c r="AG86" s="1877"/>
      <c r="AH86" s="1877"/>
      <c r="AI86" s="1877"/>
      <c r="AJ86" s="1877"/>
      <c r="AK86" s="1877"/>
      <c r="AL86" s="1877"/>
      <c r="AM86" s="1877"/>
      <c r="AN86" s="1877"/>
      <c r="AO86" s="1877"/>
      <c r="AP86" s="1877"/>
      <c r="AQ86" s="1877"/>
      <c r="AR86" s="1877"/>
      <c r="AS86" s="1877"/>
      <c r="AT86" s="1877"/>
      <c r="AU86" s="1877"/>
      <c r="AV86" s="1877"/>
      <c r="AW86" s="1877"/>
      <c r="AX86" s="1877"/>
      <c r="AY86" s="1877"/>
      <c r="AZ86" s="1877"/>
      <c r="BA86" s="1877"/>
      <c r="BB86" s="1877"/>
      <c r="BC86" s="1877"/>
      <c r="BD86" s="1877"/>
      <c r="BE86" s="1877"/>
      <c r="BF86" s="1877"/>
      <c r="BG86" s="1877"/>
      <c r="BH86" s="1877"/>
      <c r="BI86" s="1877"/>
      <c r="BJ86" s="1877"/>
      <c r="BK86" s="1877"/>
      <c r="BL86" s="1877"/>
      <c r="BM86" s="1877"/>
      <c r="BN86" s="1877"/>
      <c r="BO86" s="1877"/>
      <c r="BP86" s="1877"/>
      <c r="BQ86" s="1877"/>
      <c r="BR86" s="1877"/>
      <c r="BS86" s="1877"/>
      <c r="BT86" s="1877"/>
      <c r="BU86" s="1877"/>
      <c r="BV86" s="1877"/>
      <c r="BW86" s="1877"/>
      <c r="BX86" s="1877"/>
      <c r="BY86" s="1877"/>
      <c r="BZ86" s="1877"/>
      <c r="CA86" s="1877"/>
      <c r="CB86" s="1877"/>
      <c r="CC86" s="1877"/>
      <c r="CD86" s="1877"/>
      <c r="CE86" s="1877"/>
      <c r="CF86" s="1877"/>
      <c r="CG86" s="1877"/>
      <c r="CH86" s="1877"/>
      <c r="CI86" s="1877"/>
      <c r="CJ86" s="1877"/>
      <c r="CK86" s="1877"/>
      <c r="CL86" s="1877"/>
      <c r="CM86" s="1877"/>
      <c r="CN86" s="1877"/>
      <c r="CO86" s="1877"/>
      <c r="CP86" s="1877"/>
      <c r="CQ86" s="1877"/>
      <c r="CR86" s="1877"/>
      <c r="CS86" s="1877"/>
      <c r="CT86" s="1877"/>
      <c r="CU86" s="1877"/>
      <c r="CV86" s="11"/>
      <c r="CW86" s="1882"/>
    </row>
    <row r="87" spans="1:101">
      <c r="A87" s="1851"/>
      <c r="B87" s="1869"/>
      <c r="C87" s="1871"/>
      <c r="D87" s="1875"/>
      <c r="E87" s="1871" t="s">
        <v>1008</v>
      </c>
      <c r="F87" s="1880" t="s">
        <v>1103</v>
      </c>
      <c r="G87" s="691"/>
      <c r="H87" s="693"/>
      <c r="I87" s="692"/>
      <c r="J87" s="692"/>
      <c r="K87" s="692"/>
      <c r="L87" s="692"/>
      <c r="M87" s="692"/>
      <c r="N87" s="692"/>
      <c r="O87" s="692"/>
      <c r="P87" s="692"/>
      <c r="Q87" s="692"/>
      <c r="R87" s="692"/>
      <c r="S87" s="692"/>
      <c r="T87" s="692"/>
      <c r="U87" s="692"/>
      <c r="V87" s="692"/>
      <c r="W87" s="692"/>
      <c r="X87" s="692"/>
      <c r="Y87" s="692"/>
      <c r="Z87" s="692"/>
      <c r="AA87" s="692"/>
      <c r="AB87" s="692"/>
      <c r="AC87" s="692"/>
      <c r="AD87" s="692"/>
      <c r="AE87" s="692"/>
      <c r="AF87" s="692"/>
      <c r="AG87" s="692"/>
      <c r="AH87" s="692"/>
      <c r="AI87" s="692"/>
      <c r="AJ87" s="692"/>
      <c r="AK87" s="692"/>
      <c r="AL87" s="692"/>
      <c r="AM87" s="692"/>
      <c r="AN87" s="692"/>
      <c r="AO87" s="692"/>
      <c r="AP87" s="692"/>
      <c r="AQ87" s="692"/>
      <c r="AR87" s="692"/>
      <c r="AS87" s="692"/>
      <c r="AT87" s="692"/>
      <c r="AU87" s="692"/>
      <c r="AV87" s="692"/>
      <c r="AW87" s="692"/>
      <c r="AX87" s="692"/>
      <c r="AY87" s="692"/>
      <c r="AZ87" s="692"/>
      <c r="BA87" s="692"/>
      <c r="BB87" s="692"/>
      <c r="BC87" s="692"/>
      <c r="BD87" s="692"/>
      <c r="BE87" s="692"/>
      <c r="BF87" s="692"/>
      <c r="BG87" s="692"/>
      <c r="BH87" s="692"/>
      <c r="BI87" s="692"/>
      <c r="BJ87" s="692"/>
      <c r="BK87" s="692"/>
      <c r="BL87" s="692"/>
      <c r="BM87" s="692"/>
      <c r="BN87" s="692"/>
      <c r="BO87" s="692"/>
      <c r="BP87" s="692"/>
      <c r="BQ87" s="692"/>
      <c r="BR87" s="692"/>
      <c r="BS87" s="692"/>
      <c r="BT87" s="692"/>
      <c r="BU87" s="692"/>
      <c r="BV87" s="692"/>
      <c r="BW87" s="692"/>
      <c r="BX87" s="692"/>
      <c r="BY87" s="692"/>
      <c r="BZ87" s="692"/>
      <c r="CA87" s="692"/>
      <c r="CB87" s="692"/>
      <c r="CC87" s="692"/>
      <c r="CD87" s="692"/>
      <c r="CE87" s="692"/>
      <c r="CF87" s="692"/>
      <c r="CG87" s="692"/>
      <c r="CH87" s="692"/>
      <c r="CI87" s="692"/>
      <c r="CJ87" s="692"/>
      <c r="CK87" s="692"/>
      <c r="CL87" s="692"/>
      <c r="CM87" s="692"/>
      <c r="CN87" s="692"/>
      <c r="CO87" s="692"/>
      <c r="CP87" s="692"/>
      <c r="CQ87" s="692"/>
      <c r="CR87" s="692"/>
      <c r="CS87" s="692"/>
      <c r="CT87" s="692"/>
      <c r="CU87" s="692"/>
      <c r="CV87" s="1519"/>
      <c r="CW87" s="1881">
        <f t="shared" ref="CW87:CW92" si="0">SUM(I87:CV87)</f>
        <v>0</v>
      </c>
    </row>
    <row r="88" spans="1:101">
      <c r="A88" s="1851"/>
      <c r="B88" s="1869"/>
      <c r="C88" s="1871"/>
      <c r="D88" s="1875"/>
      <c r="E88" s="1871" t="s">
        <v>1009</v>
      </c>
      <c r="F88" s="1880" t="s">
        <v>1103</v>
      </c>
      <c r="G88" s="691"/>
      <c r="H88" s="693"/>
      <c r="I88" s="692"/>
      <c r="J88" s="692"/>
      <c r="K88" s="692"/>
      <c r="L88" s="692"/>
      <c r="M88" s="692"/>
      <c r="N88" s="692"/>
      <c r="O88" s="692"/>
      <c r="P88" s="692"/>
      <c r="Q88" s="692"/>
      <c r="R88" s="692"/>
      <c r="S88" s="692"/>
      <c r="T88" s="692"/>
      <c r="U88" s="692"/>
      <c r="V88" s="692"/>
      <c r="W88" s="692"/>
      <c r="X88" s="692"/>
      <c r="Y88" s="692"/>
      <c r="Z88" s="692"/>
      <c r="AA88" s="692"/>
      <c r="AB88" s="692"/>
      <c r="AC88" s="692"/>
      <c r="AD88" s="692"/>
      <c r="AE88" s="692"/>
      <c r="AF88" s="692"/>
      <c r="AG88" s="692"/>
      <c r="AH88" s="692"/>
      <c r="AI88" s="692"/>
      <c r="AJ88" s="692"/>
      <c r="AK88" s="692"/>
      <c r="AL88" s="692"/>
      <c r="AM88" s="692"/>
      <c r="AN88" s="692"/>
      <c r="AO88" s="692"/>
      <c r="AP88" s="692"/>
      <c r="AQ88" s="692"/>
      <c r="AR88" s="692"/>
      <c r="AS88" s="692"/>
      <c r="AT88" s="692"/>
      <c r="AU88" s="692"/>
      <c r="AV88" s="692"/>
      <c r="AW88" s="692"/>
      <c r="AX88" s="692"/>
      <c r="AY88" s="692"/>
      <c r="AZ88" s="692"/>
      <c r="BA88" s="692"/>
      <c r="BB88" s="692"/>
      <c r="BC88" s="692"/>
      <c r="BD88" s="692"/>
      <c r="BE88" s="692"/>
      <c r="BF88" s="692"/>
      <c r="BG88" s="692"/>
      <c r="BH88" s="692"/>
      <c r="BI88" s="692"/>
      <c r="BJ88" s="692"/>
      <c r="BK88" s="692"/>
      <c r="BL88" s="692"/>
      <c r="BM88" s="692"/>
      <c r="BN88" s="692"/>
      <c r="BO88" s="692"/>
      <c r="BP88" s="692"/>
      <c r="BQ88" s="692"/>
      <c r="BR88" s="692"/>
      <c r="BS88" s="692"/>
      <c r="BT88" s="692"/>
      <c r="BU88" s="692"/>
      <c r="BV88" s="692"/>
      <c r="BW88" s="692"/>
      <c r="BX88" s="692"/>
      <c r="BY88" s="692"/>
      <c r="BZ88" s="692"/>
      <c r="CA88" s="692"/>
      <c r="CB88" s="692"/>
      <c r="CC88" s="692"/>
      <c r="CD88" s="692"/>
      <c r="CE88" s="692"/>
      <c r="CF88" s="692"/>
      <c r="CG88" s="692"/>
      <c r="CH88" s="692"/>
      <c r="CI88" s="692"/>
      <c r="CJ88" s="692"/>
      <c r="CK88" s="692"/>
      <c r="CL88" s="692"/>
      <c r="CM88" s="692"/>
      <c r="CN88" s="692"/>
      <c r="CO88" s="692"/>
      <c r="CP88" s="692"/>
      <c r="CQ88" s="692"/>
      <c r="CR88" s="692"/>
      <c r="CS88" s="692"/>
      <c r="CT88" s="692"/>
      <c r="CU88" s="692"/>
      <c r="CV88" s="1519"/>
      <c r="CW88" s="1881">
        <f t="shared" si="0"/>
        <v>0</v>
      </c>
    </row>
    <row r="89" spans="1:101">
      <c r="A89" s="1851"/>
      <c r="B89" s="1869"/>
      <c r="C89" s="1871"/>
      <c r="D89" s="1875"/>
      <c r="E89" s="1871" t="s">
        <v>1010</v>
      </c>
      <c r="F89" s="1880" t="s">
        <v>1103</v>
      </c>
      <c r="G89" s="691"/>
      <c r="H89" s="693"/>
      <c r="I89" s="692"/>
      <c r="J89" s="692"/>
      <c r="K89" s="692"/>
      <c r="L89" s="692"/>
      <c r="M89" s="692"/>
      <c r="N89" s="692"/>
      <c r="O89" s="692"/>
      <c r="P89" s="692"/>
      <c r="Q89" s="692"/>
      <c r="R89" s="692"/>
      <c r="S89" s="692"/>
      <c r="T89" s="692"/>
      <c r="U89" s="692"/>
      <c r="V89" s="692"/>
      <c r="W89" s="692"/>
      <c r="X89" s="692"/>
      <c r="Y89" s="692"/>
      <c r="Z89" s="692"/>
      <c r="AA89" s="692"/>
      <c r="AB89" s="692"/>
      <c r="AC89" s="692"/>
      <c r="AD89" s="692"/>
      <c r="AE89" s="692"/>
      <c r="AF89" s="692"/>
      <c r="AG89" s="692"/>
      <c r="AH89" s="692"/>
      <c r="AI89" s="692"/>
      <c r="AJ89" s="692"/>
      <c r="AK89" s="692"/>
      <c r="AL89" s="692"/>
      <c r="AM89" s="692"/>
      <c r="AN89" s="692"/>
      <c r="AO89" s="692"/>
      <c r="AP89" s="692"/>
      <c r="AQ89" s="692"/>
      <c r="AR89" s="692"/>
      <c r="AS89" s="692"/>
      <c r="AT89" s="692"/>
      <c r="AU89" s="692"/>
      <c r="AV89" s="692"/>
      <c r="AW89" s="692"/>
      <c r="AX89" s="692"/>
      <c r="AY89" s="692"/>
      <c r="AZ89" s="692"/>
      <c r="BA89" s="692"/>
      <c r="BB89" s="692"/>
      <c r="BC89" s="692"/>
      <c r="BD89" s="692"/>
      <c r="BE89" s="692"/>
      <c r="BF89" s="692"/>
      <c r="BG89" s="692"/>
      <c r="BH89" s="692"/>
      <c r="BI89" s="692"/>
      <c r="BJ89" s="692"/>
      <c r="BK89" s="692"/>
      <c r="BL89" s="692"/>
      <c r="BM89" s="692"/>
      <c r="BN89" s="692"/>
      <c r="BO89" s="692"/>
      <c r="BP89" s="692"/>
      <c r="BQ89" s="692"/>
      <c r="BR89" s="692"/>
      <c r="BS89" s="692"/>
      <c r="BT89" s="692"/>
      <c r="BU89" s="692"/>
      <c r="BV89" s="692"/>
      <c r="BW89" s="692"/>
      <c r="BX89" s="692"/>
      <c r="BY89" s="692"/>
      <c r="BZ89" s="692"/>
      <c r="CA89" s="692"/>
      <c r="CB89" s="692"/>
      <c r="CC89" s="692"/>
      <c r="CD89" s="692"/>
      <c r="CE89" s="692"/>
      <c r="CF89" s="692"/>
      <c r="CG89" s="692"/>
      <c r="CH89" s="692"/>
      <c r="CI89" s="692"/>
      <c r="CJ89" s="692"/>
      <c r="CK89" s="692"/>
      <c r="CL89" s="692"/>
      <c r="CM89" s="692"/>
      <c r="CN89" s="692"/>
      <c r="CO89" s="692"/>
      <c r="CP89" s="692"/>
      <c r="CQ89" s="692"/>
      <c r="CR89" s="692"/>
      <c r="CS89" s="692"/>
      <c r="CT89" s="692"/>
      <c r="CU89" s="692"/>
      <c r="CV89" s="1519"/>
      <c r="CW89" s="1881">
        <f t="shared" si="0"/>
        <v>0</v>
      </c>
    </row>
    <row r="90" spans="1:101">
      <c r="A90" s="1851"/>
      <c r="B90" s="1869"/>
      <c r="C90" s="1871"/>
      <c r="D90" s="1875"/>
      <c r="E90" s="1871" t="s">
        <v>1011</v>
      </c>
      <c r="F90" s="1880" t="s">
        <v>1103</v>
      </c>
      <c r="G90" s="691"/>
      <c r="H90" s="693"/>
      <c r="I90" s="692"/>
      <c r="J90" s="692"/>
      <c r="K90" s="692"/>
      <c r="L90" s="692"/>
      <c r="M90" s="692"/>
      <c r="N90" s="692"/>
      <c r="O90" s="692"/>
      <c r="P90" s="692"/>
      <c r="Q90" s="692"/>
      <c r="R90" s="692"/>
      <c r="S90" s="692"/>
      <c r="T90" s="692"/>
      <c r="U90" s="692"/>
      <c r="V90" s="692"/>
      <c r="W90" s="692"/>
      <c r="X90" s="692"/>
      <c r="Y90" s="692"/>
      <c r="Z90" s="692"/>
      <c r="AA90" s="692"/>
      <c r="AB90" s="692"/>
      <c r="AC90" s="692"/>
      <c r="AD90" s="692"/>
      <c r="AE90" s="692"/>
      <c r="AF90" s="692"/>
      <c r="AG90" s="692"/>
      <c r="AH90" s="692"/>
      <c r="AI90" s="692"/>
      <c r="AJ90" s="692"/>
      <c r="AK90" s="692"/>
      <c r="AL90" s="692"/>
      <c r="AM90" s="692"/>
      <c r="AN90" s="692"/>
      <c r="AO90" s="692"/>
      <c r="AP90" s="692"/>
      <c r="AQ90" s="692"/>
      <c r="AR90" s="692"/>
      <c r="AS90" s="692"/>
      <c r="AT90" s="692"/>
      <c r="AU90" s="692"/>
      <c r="AV90" s="692"/>
      <c r="AW90" s="692"/>
      <c r="AX90" s="692"/>
      <c r="AY90" s="692"/>
      <c r="AZ90" s="692"/>
      <c r="BA90" s="692"/>
      <c r="BB90" s="692"/>
      <c r="BC90" s="692"/>
      <c r="BD90" s="692"/>
      <c r="BE90" s="692"/>
      <c r="BF90" s="692"/>
      <c r="BG90" s="692"/>
      <c r="BH90" s="692"/>
      <c r="BI90" s="692"/>
      <c r="BJ90" s="692"/>
      <c r="BK90" s="692"/>
      <c r="BL90" s="692"/>
      <c r="BM90" s="692"/>
      <c r="BN90" s="692"/>
      <c r="BO90" s="692"/>
      <c r="BP90" s="692"/>
      <c r="BQ90" s="692"/>
      <c r="BR90" s="692"/>
      <c r="BS90" s="692"/>
      <c r="BT90" s="692"/>
      <c r="BU90" s="692"/>
      <c r="BV90" s="692"/>
      <c r="BW90" s="692"/>
      <c r="BX90" s="692"/>
      <c r="BY90" s="692"/>
      <c r="BZ90" s="692"/>
      <c r="CA90" s="692"/>
      <c r="CB90" s="692"/>
      <c r="CC90" s="692"/>
      <c r="CD90" s="692"/>
      <c r="CE90" s="692"/>
      <c r="CF90" s="692"/>
      <c r="CG90" s="692"/>
      <c r="CH90" s="692"/>
      <c r="CI90" s="692"/>
      <c r="CJ90" s="692"/>
      <c r="CK90" s="692"/>
      <c r="CL90" s="692"/>
      <c r="CM90" s="692"/>
      <c r="CN90" s="692"/>
      <c r="CO90" s="692"/>
      <c r="CP90" s="692"/>
      <c r="CQ90" s="692"/>
      <c r="CR90" s="692"/>
      <c r="CS90" s="692"/>
      <c r="CT90" s="692"/>
      <c r="CU90" s="692"/>
      <c r="CV90" s="1519"/>
      <c r="CW90" s="1881">
        <f t="shared" si="0"/>
        <v>0</v>
      </c>
    </row>
    <row r="91" spans="1:101">
      <c r="A91" s="1851"/>
      <c r="B91" s="1869"/>
      <c r="C91" s="1871"/>
      <c r="D91" s="1875"/>
      <c r="E91" s="1871" t="s">
        <v>1012</v>
      </c>
      <c r="F91" s="1880" t="s">
        <v>1103</v>
      </c>
      <c r="G91" s="691"/>
      <c r="H91" s="693"/>
      <c r="I91" s="692"/>
      <c r="J91" s="692"/>
      <c r="K91" s="692"/>
      <c r="L91" s="692"/>
      <c r="M91" s="692"/>
      <c r="N91" s="692"/>
      <c r="O91" s="692"/>
      <c r="P91" s="692"/>
      <c r="Q91" s="692"/>
      <c r="R91" s="692"/>
      <c r="S91" s="692"/>
      <c r="T91" s="692"/>
      <c r="U91" s="692"/>
      <c r="V91" s="692"/>
      <c r="W91" s="692"/>
      <c r="X91" s="692"/>
      <c r="Y91" s="692"/>
      <c r="Z91" s="692"/>
      <c r="AA91" s="692"/>
      <c r="AB91" s="692"/>
      <c r="AC91" s="692"/>
      <c r="AD91" s="692"/>
      <c r="AE91" s="692"/>
      <c r="AF91" s="692"/>
      <c r="AG91" s="692"/>
      <c r="AH91" s="692"/>
      <c r="AI91" s="692"/>
      <c r="AJ91" s="692"/>
      <c r="AK91" s="692"/>
      <c r="AL91" s="692"/>
      <c r="AM91" s="692"/>
      <c r="AN91" s="692"/>
      <c r="AO91" s="692"/>
      <c r="AP91" s="692"/>
      <c r="AQ91" s="692"/>
      <c r="AR91" s="692"/>
      <c r="AS91" s="692"/>
      <c r="AT91" s="692"/>
      <c r="AU91" s="692"/>
      <c r="AV91" s="692"/>
      <c r="AW91" s="692"/>
      <c r="AX91" s="692"/>
      <c r="AY91" s="692"/>
      <c r="AZ91" s="692"/>
      <c r="BA91" s="692"/>
      <c r="BB91" s="692"/>
      <c r="BC91" s="692"/>
      <c r="BD91" s="692"/>
      <c r="BE91" s="692"/>
      <c r="BF91" s="692"/>
      <c r="BG91" s="692"/>
      <c r="BH91" s="692"/>
      <c r="BI91" s="692"/>
      <c r="BJ91" s="692"/>
      <c r="BK91" s="692"/>
      <c r="BL91" s="692"/>
      <c r="BM91" s="692"/>
      <c r="BN91" s="692"/>
      <c r="BO91" s="692"/>
      <c r="BP91" s="692"/>
      <c r="BQ91" s="692"/>
      <c r="BR91" s="692"/>
      <c r="BS91" s="692"/>
      <c r="BT91" s="692"/>
      <c r="BU91" s="692"/>
      <c r="BV91" s="692"/>
      <c r="BW91" s="692"/>
      <c r="BX91" s="692"/>
      <c r="BY91" s="692"/>
      <c r="BZ91" s="692"/>
      <c r="CA91" s="692"/>
      <c r="CB91" s="692"/>
      <c r="CC91" s="692"/>
      <c r="CD91" s="692"/>
      <c r="CE91" s="692"/>
      <c r="CF91" s="692"/>
      <c r="CG91" s="692"/>
      <c r="CH91" s="692"/>
      <c r="CI91" s="692"/>
      <c r="CJ91" s="692"/>
      <c r="CK91" s="692"/>
      <c r="CL91" s="692"/>
      <c r="CM91" s="692"/>
      <c r="CN91" s="692"/>
      <c r="CO91" s="692"/>
      <c r="CP91" s="692"/>
      <c r="CQ91" s="692"/>
      <c r="CR91" s="692"/>
      <c r="CS91" s="692"/>
      <c r="CT91" s="692"/>
      <c r="CU91" s="692"/>
      <c r="CV91" s="1519"/>
      <c r="CW91" s="1881">
        <f t="shared" si="0"/>
        <v>0</v>
      </c>
    </row>
    <row r="92" spans="1:101">
      <c r="A92" s="1851"/>
      <c r="B92" s="1869"/>
      <c r="C92" s="1871"/>
      <c r="D92" s="1875"/>
      <c r="E92" s="1871" t="s">
        <v>111</v>
      </c>
      <c r="F92" s="1880" t="s">
        <v>1103</v>
      </c>
      <c r="G92" s="691"/>
      <c r="H92" s="693"/>
      <c r="I92" s="692"/>
      <c r="J92" s="692"/>
      <c r="K92" s="692"/>
      <c r="L92" s="692"/>
      <c r="M92" s="692"/>
      <c r="N92" s="692"/>
      <c r="O92" s="692"/>
      <c r="P92" s="692"/>
      <c r="Q92" s="692"/>
      <c r="R92" s="692"/>
      <c r="S92" s="692"/>
      <c r="T92" s="692"/>
      <c r="U92" s="692"/>
      <c r="V92" s="692"/>
      <c r="W92" s="692"/>
      <c r="X92" s="692"/>
      <c r="Y92" s="692"/>
      <c r="Z92" s="692"/>
      <c r="AA92" s="692"/>
      <c r="AB92" s="692"/>
      <c r="AC92" s="692"/>
      <c r="AD92" s="692"/>
      <c r="AE92" s="692"/>
      <c r="AF92" s="692"/>
      <c r="AG92" s="692"/>
      <c r="AH92" s="692"/>
      <c r="AI92" s="692"/>
      <c r="AJ92" s="692"/>
      <c r="AK92" s="692"/>
      <c r="AL92" s="692"/>
      <c r="AM92" s="692"/>
      <c r="AN92" s="692"/>
      <c r="AO92" s="692"/>
      <c r="AP92" s="692"/>
      <c r="AQ92" s="692"/>
      <c r="AR92" s="692"/>
      <c r="AS92" s="692"/>
      <c r="AT92" s="692"/>
      <c r="AU92" s="692"/>
      <c r="AV92" s="692"/>
      <c r="AW92" s="692"/>
      <c r="AX92" s="692"/>
      <c r="AY92" s="692"/>
      <c r="AZ92" s="692"/>
      <c r="BA92" s="692"/>
      <c r="BB92" s="692"/>
      <c r="BC92" s="692"/>
      <c r="BD92" s="692"/>
      <c r="BE92" s="692"/>
      <c r="BF92" s="692"/>
      <c r="BG92" s="692"/>
      <c r="BH92" s="692"/>
      <c r="BI92" s="692"/>
      <c r="BJ92" s="692"/>
      <c r="BK92" s="692"/>
      <c r="BL92" s="692"/>
      <c r="BM92" s="692"/>
      <c r="BN92" s="692"/>
      <c r="BO92" s="692"/>
      <c r="BP92" s="692"/>
      <c r="BQ92" s="692"/>
      <c r="BR92" s="692"/>
      <c r="BS92" s="692"/>
      <c r="BT92" s="692"/>
      <c r="BU92" s="692"/>
      <c r="BV92" s="692"/>
      <c r="BW92" s="692"/>
      <c r="BX92" s="692"/>
      <c r="BY92" s="692"/>
      <c r="BZ92" s="692"/>
      <c r="CA92" s="692"/>
      <c r="CB92" s="692"/>
      <c r="CC92" s="692"/>
      <c r="CD92" s="692"/>
      <c r="CE92" s="692"/>
      <c r="CF92" s="692"/>
      <c r="CG92" s="692"/>
      <c r="CH92" s="692"/>
      <c r="CI92" s="692"/>
      <c r="CJ92" s="692"/>
      <c r="CK92" s="692"/>
      <c r="CL92" s="692"/>
      <c r="CM92" s="692"/>
      <c r="CN92" s="692"/>
      <c r="CO92" s="692"/>
      <c r="CP92" s="692"/>
      <c r="CQ92" s="692"/>
      <c r="CR92" s="692"/>
      <c r="CS92" s="692"/>
      <c r="CT92" s="692"/>
      <c r="CU92" s="692"/>
      <c r="CV92" s="1519"/>
      <c r="CW92" s="1881">
        <f t="shared" si="0"/>
        <v>0</v>
      </c>
    </row>
    <row r="93" spans="1:101">
      <c r="A93" s="1851"/>
      <c r="B93" s="1869"/>
      <c r="C93" s="1871"/>
      <c r="D93" s="1871"/>
      <c r="E93" s="1871"/>
      <c r="F93" s="1880"/>
      <c r="G93" s="1201"/>
      <c r="H93" s="706"/>
      <c r="I93" s="1877"/>
      <c r="J93" s="1877"/>
      <c r="K93" s="1877"/>
      <c r="L93" s="1877"/>
      <c r="M93" s="1877"/>
      <c r="N93" s="1877"/>
      <c r="O93" s="1877"/>
      <c r="P93" s="1877"/>
      <c r="Q93" s="1877"/>
      <c r="R93" s="1877"/>
      <c r="S93" s="1877"/>
      <c r="T93" s="1877"/>
      <c r="U93" s="1877"/>
      <c r="V93" s="1877"/>
      <c r="W93" s="1877"/>
      <c r="X93" s="1877"/>
      <c r="Y93" s="1877"/>
      <c r="Z93" s="1877"/>
      <c r="AA93" s="1877"/>
      <c r="AB93" s="1877"/>
      <c r="AC93" s="1877"/>
      <c r="AD93" s="1877"/>
      <c r="AE93" s="1877"/>
      <c r="AF93" s="1877"/>
      <c r="AG93" s="1877"/>
      <c r="AH93" s="1877"/>
      <c r="AI93" s="1877"/>
      <c r="AJ93" s="1877"/>
      <c r="AK93" s="1877"/>
      <c r="AL93" s="1877"/>
      <c r="AM93" s="1877"/>
      <c r="AN93" s="1877"/>
      <c r="AO93" s="1877"/>
      <c r="AP93" s="1877"/>
      <c r="AQ93" s="1877"/>
      <c r="AR93" s="1877"/>
      <c r="AS93" s="1877"/>
      <c r="AT93" s="1877"/>
      <c r="AU93" s="1877"/>
      <c r="AV93" s="1877"/>
      <c r="AW93" s="1877"/>
      <c r="AX93" s="1877"/>
      <c r="AY93" s="1877"/>
      <c r="AZ93" s="1877"/>
      <c r="BA93" s="1877"/>
      <c r="BB93" s="1877"/>
      <c r="BC93" s="1877"/>
      <c r="BD93" s="1877"/>
      <c r="BE93" s="1877"/>
      <c r="BF93" s="1877"/>
      <c r="BG93" s="1877"/>
      <c r="BH93" s="1877"/>
      <c r="BI93" s="1877"/>
      <c r="BJ93" s="1877"/>
      <c r="BK93" s="1877"/>
      <c r="BL93" s="1877"/>
      <c r="BM93" s="1877"/>
      <c r="BN93" s="1877"/>
      <c r="BO93" s="1877"/>
      <c r="BP93" s="1877"/>
      <c r="BQ93" s="1877"/>
      <c r="BR93" s="1877"/>
      <c r="BS93" s="1877"/>
      <c r="BT93" s="1877"/>
      <c r="BU93" s="1877"/>
      <c r="BV93" s="1877"/>
      <c r="BW93" s="1877"/>
      <c r="BX93" s="1877"/>
      <c r="BY93" s="1877"/>
      <c r="BZ93" s="1877"/>
      <c r="CA93" s="1877"/>
      <c r="CB93" s="1877"/>
      <c r="CC93" s="1877"/>
      <c r="CD93" s="1877"/>
      <c r="CE93" s="1877"/>
      <c r="CF93" s="1877"/>
      <c r="CG93" s="1877"/>
      <c r="CH93" s="1877"/>
      <c r="CI93" s="1877"/>
      <c r="CJ93" s="1877"/>
      <c r="CK93" s="1877"/>
      <c r="CL93" s="1877"/>
      <c r="CM93" s="1877"/>
      <c r="CN93" s="1877"/>
      <c r="CO93" s="1877"/>
      <c r="CP93" s="1877"/>
      <c r="CQ93" s="1877"/>
      <c r="CR93" s="1877"/>
      <c r="CS93" s="1877"/>
      <c r="CT93" s="1877"/>
      <c r="CU93" s="1877"/>
      <c r="CV93" s="11"/>
      <c r="CW93" s="1882"/>
    </row>
    <row r="94" spans="1:101">
      <c r="A94" s="1851"/>
      <c r="B94" s="1869"/>
      <c r="C94" s="1871"/>
      <c r="D94" s="1875" t="s">
        <v>530</v>
      </c>
      <c r="E94" s="1871"/>
      <c r="F94" s="1880"/>
      <c r="G94" s="1201"/>
      <c r="H94" s="706"/>
      <c r="I94" s="1877"/>
      <c r="J94" s="1877"/>
      <c r="K94" s="1877"/>
      <c r="L94" s="1877"/>
      <c r="M94" s="1877"/>
      <c r="N94" s="1877"/>
      <c r="O94" s="1877"/>
      <c r="P94" s="1877"/>
      <c r="Q94" s="1877"/>
      <c r="R94" s="1877"/>
      <c r="S94" s="1877"/>
      <c r="T94" s="1877"/>
      <c r="U94" s="1877"/>
      <c r="V94" s="1877"/>
      <c r="W94" s="1877"/>
      <c r="X94" s="1877"/>
      <c r="Y94" s="1877"/>
      <c r="Z94" s="1877"/>
      <c r="AA94" s="1877"/>
      <c r="AB94" s="1877"/>
      <c r="AC94" s="1877"/>
      <c r="AD94" s="1877"/>
      <c r="AE94" s="1877"/>
      <c r="AF94" s="1877"/>
      <c r="AG94" s="1877"/>
      <c r="AH94" s="1877"/>
      <c r="AI94" s="1877"/>
      <c r="AJ94" s="1877"/>
      <c r="AK94" s="1877"/>
      <c r="AL94" s="1877"/>
      <c r="AM94" s="1877"/>
      <c r="AN94" s="1877"/>
      <c r="AO94" s="1877"/>
      <c r="AP94" s="1877"/>
      <c r="AQ94" s="1877"/>
      <c r="AR94" s="1877"/>
      <c r="AS94" s="1877"/>
      <c r="AT94" s="1877"/>
      <c r="AU94" s="1877"/>
      <c r="AV94" s="1877"/>
      <c r="AW94" s="1877"/>
      <c r="AX94" s="1877"/>
      <c r="AY94" s="1877"/>
      <c r="AZ94" s="1877"/>
      <c r="BA94" s="1877"/>
      <c r="BB94" s="1877"/>
      <c r="BC94" s="1877"/>
      <c r="BD94" s="1877"/>
      <c r="BE94" s="1877"/>
      <c r="BF94" s="1877"/>
      <c r="BG94" s="1877"/>
      <c r="BH94" s="1877"/>
      <c r="BI94" s="1877"/>
      <c r="BJ94" s="1877"/>
      <c r="BK94" s="1877"/>
      <c r="BL94" s="1877"/>
      <c r="BM94" s="1877"/>
      <c r="BN94" s="1877"/>
      <c r="BO94" s="1877"/>
      <c r="BP94" s="1877"/>
      <c r="BQ94" s="1877"/>
      <c r="BR94" s="1877"/>
      <c r="BS94" s="1877"/>
      <c r="BT94" s="1877"/>
      <c r="BU94" s="1877"/>
      <c r="BV94" s="1877"/>
      <c r="BW94" s="1877"/>
      <c r="BX94" s="1877"/>
      <c r="BY94" s="1877"/>
      <c r="BZ94" s="1877"/>
      <c r="CA94" s="1877"/>
      <c r="CB94" s="1877"/>
      <c r="CC94" s="1877"/>
      <c r="CD94" s="1877"/>
      <c r="CE94" s="1877"/>
      <c r="CF94" s="1877"/>
      <c r="CG94" s="1877"/>
      <c r="CH94" s="1877"/>
      <c r="CI94" s="1877"/>
      <c r="CJ94" s="1877"/>
      <c r="CK94" s="1877"/>
      <c r="CL94" s="1877"/>
      <c r="CM94" s="1877"/>
      <c r="CN94" s="1877"/>
      <c r="CO94" s="1877"/>
      <c r="CP94" s="1877"/>
      <c r="CQ94" s="1877"/>
      <c r="CR94" s="1877"/>
      <c r="CS94" s="1877"/>
      <c r="CT94" s="1877"/>
      <c r="CU94" s="1877"/>
      <c r="CV94" s="11"/>
      <c r="CW94" s="1882"/>
    </row>
    <row r="95" spans="1:101">
      <c r="A95" s="1851"/>
      <c r="B95" s="1869"/>
      <c r="C95" s="1871"/>
      <c r="D95" s="1871"/>
      <c r="E95" s="1871" t="s">
        <v>112</v>
      </c>
      <c r="F95" s="1880" t="s">
        <v>1103</v>
      </c>
      <c r="G95" s="691"/>
      <c r="H95" s="693"/>
      <c r="I95" s="692"/>
      <c r="J95" s="692"/>
      <c r="K95" s="692"/>
      <c r="L95" s="692"/>
      <c r="M95" s="692"/>
      <c r="N95" s="692"/>
      <c r="O95" s="692"/>
      <c r="P95" s="692"/>
      <c r="Q95" s="692"/>
      <c r="R95" s="692"/>
      <c r="S95" s="692"/>
      <c r="T95" s="692"/>
      <c r="U95" s="692"/>
      <c r="V95" s="692"/>
      <c r="W95" s="692"/>
      <c r="X95" s="692"/>
      <c r="Y95" s="692"/>
      <c r="Z95" s="692"/>
      <c r="AA95" s="692"/>
      <c r="AB95" s="692"/>
      <c r="AC95" s="692"/>
      <c r="AD95" s="692"/>
      <c r="AE95" s="692"/>
      <c r="AF95" s="692"/>
      <c r="AG95" s="692"/>
      <c r="AH95" s="692"/>
      <c r="AI95" s="692"/>
      <c r="AJ95" s="692"/>
      <c r="AK95" s="692"/>
      <c r="AL95" s="692"/>
      <c r="AM95" s="692"/>
      <c r="AN95" s="692"/>
      <c r="AO95" s="692"/>
      <c r="AP95" s="692"/>
      <c r="AQ95" s="692"/>
      <c r="AR95" s="692"/>
      <c r="AS95" s="692"/>
      <c r="AT95" s="692"/>
      <c r="AU95" s="692"/>
      <c r="AV95" s="692"/>
      <c r="AW95" s="692"/>
      <c r="AX95" s="692"/>
      <c r="AY95" s="692"/>
      <c r="AZ95" s="692"/>
      <c r="BA95" s="692"/>
      <c r="BB95" s="692"/>
      <c r="BC95" s="692"/>
      <c r="BD95" s="692"/>
      <c r="BE95" s="692"/>
      <c r="BF95" s="692"/>
      <c r="BG95" s="692"/>
      <c r="BH95" s="692"/>
      <c r="BI95" s="692"/>
      <c r="BJ95" s="692"/>
      <c r="BK95" s="692"/>
      <c r="BL95" s="692"/>
      <c r="BM95" s="692"/>
      <c r="BN95" s="692"/>
      <c r="BO95" s="692"/>
      <c r="BP95" s="692"/>
      <c r="BQ95" s="692"/>
      <c r="BR95" s="692"/>
      <c r="BS95" s="692"/>
      <c r="BT95" s="692"/>
      <c r="BU95" s="692"/>
      <c r="BV95" s="692"/>
      <c r="BW95" s="692"/>
      <c r="BX95" s="692"/>
      <c r="BY95" s="692"/>
      <c r="BZ95" s="692"/>
      <c r="CA95" s="692"/>
      <c r="CB95" s="692"/>
      <c r="CC95" s="692"/>
      <c r="CD95" s="692"/>
      <c r="CE95" s="692"/>
      <c r="CF95" s="692"/>
      <c r="CG95" s="692"/>
      <c r="CH95" s="692"/>
      <c r="CI95" s="692"/>
      <c r="CJ95" s="692"/>
      <c r="CK95" s="692"/>
      <c r="CL95" s="692"/>
      <c r="CM95" s="692"/>
      <c r="CN95" s="692"/>
      <c r="CO95" s="692"/>
      <c r="CP95" s="692"/>
      <c r="CQ95" s="692"/>
      <c r="CR95" s="692"/>
      <c r="CS95" s="692"/>
      <c r="CT95" s="692"/>
      <c r="CU95" s="692"/>
      <c r="CV95" s="1519"/>
      <c r="CW95" s="1881">
        <f>SUM(I95:CV95)</f>
        <v>0</v>
      </c>
    </row>
    <row r="96" spans="1:101">
      <c r="A96" s="1851"/>
      <c r="B96" s="1869"/>
      <c r="C96" s="1871"/>
      <c r="D96" s="1875"/>
      <c r="E96" s="1871"/>
      <c r="F96" s="1880"/>
      <c r="G96" s="1201"/>
      <c r="H96" s="706"/>
      <c r="I96" s="1877"/>
      <c r="J96" s="1877"/>
      <c r="K96" s="1877"/>
      <c r="L96" s="1877"/>
      <c r="M96" s="1877"/>
      <c r="N96" s="1877"/>
      <c r="O96" s="1877"/>
      <c r="P96" s="1877"/>
      <c r="Q96" s="1877"/>
      <c r="R96" s="1877"/>
      <c r="S96" s="1877"/>
      <c r="T96" s="1877"/>
      <c r="U96" s="1877"/>
      <c r="V96" s="1877"/>
      <c r="W96" s="1877"/>
      <c r="X96" s="1877"/>
      <c r="Y96" s="1877"/>
      <c r="Z96" s="1877"/>
      <c r="AA96" s="1877"/>
      <c r="AB96" s="1877"/>
      <c r="AC96" s="1877"/>
      <c r="AD96" s="1877"/>
      <c r="AE96" s="1877"/>
      <c r="AF96" s="1877"/>
      <c r="AG96" s="1877"/>
      <c r="AH96" s="1877"/>
      <c r="AI96" s="1877"/>
      <c r="AJ96" s="1877"/>
      <c r="AK96" s="1877"/>
      <c r="AL96" s="1877"/>
      <c r="AM96" s="1877"/>
      <c r="AN96" s="1877"/>
      <c r="AO96" s="1877"/>
      <c r="AP96" s="1877"/>
      <c r="AQ96" s="1877"/>
      <c r="AR96" s="1877"/>
      <c r="AS96" s="1877"/>
      <c r="AT96" s="1877"/>
      <c r="AU96" s="1877"/>
      <c r="AV96" s="1877"/>
      <c r="AW96" s="1877"/>
      <c r="AX96" s="1877"/>
      <c r="AY96" s="1877"/>
      <c r="AZ96" s="1877"/>
      <c r="BA96" s="1877"/>
      <c r="BB96" s="1877"/>
      <c r="BC96" s="1877"/>
      <c r="BD96" s="1877"/>
      <c r="BE96" s="1877"/>
      <c r="BF96" s="1877"/>
      <c r="BG96" s="1877"/>
      <c r="BH96" s="1877"/>
      <c r="BI96" s="1877"/>
      <c r="BJ96" s="1877"/>
      <c r="BK96" s="1877"/>
      <c r="BL96" s="1877"/>
      <c r="BM96" s="1877"/>
      <c r="BN96" s="1877"/>
      <c r="BO96" s="1877"/>
      <c r="BP96" s="1877"/>
      <c r="BQ96" s="1877"/>
      <c r="BR96" s="1877"/>
      <c r="BS96" s="1877"/>
      <c r="BT96" s="1877"/>
      <c r="BU96" s="1877"/>
      <c r="BV96" s="1877"/>
      <c r="BW96" s="1877"/>
      <c r="BX96" s="1877"/>
      <c r="BY96" s="1877"/>
      <c r="BZ96" s="1877"/>
      <c r="CA96" s="1877"/>
      <c r="CB96" s="1877"/>
      <c r="CC96" s="1877"/>
      <c r="CD96" s="1877"/>
      <c r="CE96" s="1877"/>
      <c r="CF96" s="1877"/>
      <c r="CG96" s="1877"/>
      <c r="CH96" s="1877"/>
      <c r="CI96" s="1877"/>
      <c r="CJ96" s="1877"/>
      <c r="CK96" s="1877"/>
      <c r="CL96" s="1877"/>
      <c r="CM96" s="1877"/>
      <c r="CN96" s="1877"/>
      <c r="CO96" s="1877"/>
      <c r="CP96" s="1877"/>
      <c r="CQ96" s="1877"/>
      <c r="CR96" s="1877"/>
      <c r="CS96" s="1877"/>
      <c r="CT96" s="1877"/>
      <c r="CU96" s="1877"/>
      <c r="CV96" s="11"/>
      <c r="CW96" s="1882"/>
    </row>
    <row r="97" spans="1:101">
      <c r="A97" s="1851"/>
      <c r="B97" s="1869"/>
      <c r="C97" s="1871"/>
      <c r="D97" s="1875" t="s">
        <v>376</v>
      </c>
      <c r="E97" s="1871"/>
      <c r="F97" s="1880"/>
      <c r="G97" s="1201"/>
      <c r="H97" s="706"/>
      <c r="I97" s="1877"/>
      <c r="J97" s="1877"/>
      <c r="K97" s="1877"/>
      <c r="L97" s="1877"/>
      <c r="M97" s="1877"/>
      <c r="N97" s="1877"/>
      <c r="O97" s="1877"/>
      <c r="P97" s="1877"/>
      <c r="Q97" s="1877"/>
      <c r="R97" s="1877"/>
      <c r="S97" s="1877"/>
      <c r="T97" s="1877"/>
      <c r="U97" s="1877"/>
      <c r="V97" s="1877"/>
      <c r="W97" s="1877"/>
      <c r="X97" s="1877"/>
      <c r="Y97" s="1877"/>
      <c r="Z97" s="1877"/>
      <c r="AA97" s="1877"/>
      <c r="AB97" s="1877"/>
      <c r="AC97" s="1877"/>
      <c r="AD97" s="1877"/>
      <c r="AE97" s="1877"/>
      <c r="AF97" s="1877"/>
      <c r="AG97" s="1877"/>
      <c r="AH97" s="1877"/>
      <c r="AI97" s="1877"/>
      <c r="AJ97" s="1877"/>
      <c r="AK97" s="1877"/>
      <c r="AL97" s="1877"/>
      <c r="AM97" s="1877"/>
      <c r="AN97" s="1877"/>
      <c r="AO97" s="1877"/>
      <c r="AP97" s="1877"/>
      <c r="AQ97" s="1877"/>
      <c r="AR97" s="1877"/>
      <c r="AS97" s="1877"/>
      <c r="AT97" s="1877"/>
      <c r="AU97" s="1877"/>
      <c r="AV97" s="1877"/>
      <c r="AW97" s="1877"/>
      <c r="AX97" s="1877"/>
      <c r="AY97" s="1877"/>
      <c r="AZ97" s="1877"/>
      <c r="BA97" s="1877"/>
      <c r="BB97" s="1877"/>
      <c r="BC97" s="1877"/>
      <c r="BD97" s="1877"/>
      <c r="BE97" s="1877"/>
      <c r="BF97" s="1877"/>
      <c r="BG97" s="1877"/>
      <c r="BH97" s="1877"/>
      <c r="BI97" s="1877"/>
      <c r="BJ97" s="1877"/>
      <c r="BK97" s="1877"/>
      <c r="BL97" s="1877"/>
      <c r="BM97" s="1877"/>
      <c r="BN97" s="1877"/>
      <c r="BO97" s="1877"/>
      <c r="BP97" s="1877"/>
      <c r="BQ97" s="1877"/>
      <c r="BR97" s="1877"/>
      <c r="BS97" s="1877"/>
      <c r="BT97" s="1877"/>
      <c r="BU97" s="1877"/>
      <c r="BV97" s="1877"/>
      <c r="BW97" s="1877"/>
      <c r="BX97" s="1877"/>
      <c r="BY97" s="1877"/>
      <c r="BZ97" s="1877"/>
      <c r="CA97" s="1877"/>
      <c r="CB97" s="1877"/>
      <c r="CC97" s="1877"/>
      <c r="CD97" s="1877"/>
      <c r="CE97" s="1877"/>
      <c r="CF97" s="1877"/>
      <c r="CG97" s="1877"/>
      <c r="CH97" s="1877"/>
      <c r="CI97" s="1877"/>
      <c r="CJ97" s="1877"/>
      <c r="CK97" s="1877"/>
      <c r="CL97" s="1877"/>
      <c r="CM97" s="1877"/>
      <c r="CN97" s="1877"/>
      <c r="CO97" s="1877"/>
      <c r="CP97" s="1877"/>
      <c r="CQ97" s="1877"/>
      <c r="CR97" s="1877"/>
      <c r="CS97" s="1877"/>
      <c r="CT97" s="1877"/>
      <c r="CU97" s="1877"/>
      <c r="CV97" s="11"/>
      <c r="CW97" s="1882"/>
    </row>
    <row r="98" spans="1:101">
      <c r="A98" s="1851"/>
      <c r="B98" s="1869"/>
      <c r="C98" s="1871"/>
      <c r="D98" s="1875"/>
      <c r="E98" s="4" t="s">
        <v>113</v>
      </c>
      <c r="F98" s="1880" t="s">
        <v>533</v>
      </c>
      <c r="G98" s="691"/>
      <c r="H98" s="693"/>
      <c r="I98" s="692"/>
      <c r="J98" s="692"/>
      <c r="K98" s="692"/>
      <c r="L98" s="692"/>
      <c r="M98" s="692"/>
      <c r="N98" s="692"/>
      <c r="O98" s="692"/>
      <c r="P98" s="692"/>
      <c r="Q98" s="692"/>
      <c r="R98" s="692"/>
      <c r="S98" s="692"/>
      <c r="T98" s="692"/>
      <c r="U98" s="692"/>
      <c r="V98" s="692"/>
      <c r="W98" s="692"/>
      <c r="X98" s="692"/>
      <c r="Y98" s="692"/>
      <c r="Z98" s="692"/>
      <c r="AA98" s="692"/>
      <c r="AB98" s="692"/>
      <c r="AC98" s="692"/>
      <c r="AD98" s="692"/>
      <c r="AE98" s="692"/>
      <c r="AF98" s="692"/>
      <c r="AG98" s="692"/>
      <c r="AH98" s="692"/>
      <c r="AI98" s="692"/>
      <c r="AJ98" s="692"/>
      <c r="AK98" s="692"/>
      <c r="AL98" s="692"/>
      <c r="AM98" s="692"/>
      <c r="AN98" s="692"/>
      <c r="AO98" s="692"/>
      <c r="AP98" s="692"/>
      <c r="AQ98" s="692"/>
      <c r="AR98" s="692"/>
      <c r="AS98" s="692"/>
      <c r="AT98" s="692"/>
      <c r="AU98" s="692"/>
      <c r="AV98" s="692"/>
      <c r="AW98" s="692"/>
      <c r="AX98" s="692"/>
      <c r="AY98" s="692"/>
      <c r="AZ98" s="692"/>
      <c r="BA98" s="692"/>
      <c r="BB98" s="692"/>
      <c r="BC98" s="692"/>
      <c r="BD98" s="692"/>
      <c r="BE98" s="692"/>
      <c r="BF98" s="692"/>
      <c r="BG98" s="692"/>
      <c r="BH98" s="692"/>
      <c r="BI98" s="692"/>
      <c r="BJ98" s="692"/>
      <c r="BK98" s="692"/>
      <c r="BL98" s="692"/>
      <c r="BM98" s="692"/>
      <c r="BN98" s="692"/>
      <c r="BO98" s="692"/>
      <c r="BP98" s="692"/>
      <c r="BQ98" s="692"/>
      <c r="BR98" s="692"/>
      <c r="BS98" s="692"/>
      <c r="BT98" s="692"/>
      <c r="BU98" s="692"/>
      <c r="BV98" s="692"/>
      <c r="BW98" s="692"/>
      <c r="BX98" s="692"/>
      <c r="BY98" s="692"/>
      <c r="BZ98" s="692"/>
      <c r="CA98" s="692"/>
      <c r="CB98" s="692"/>
      <c r="CC98" s="692"/>
      <c r="CD98" s="692"/>
      <c r="CE98" s="692"/>
      <c r="CF98" s="692"/>
      <c r="CG98" s="692"/>
      <c r="CH98" s="692"/>
      <c r="CI98" s="692"/>
      <c r="CJ98" s="692"/>
      <c r="CK98" s="692"/>
      <c r="CL98" s="692"/>
      <c r="CM98" s="692"/>
      <c r="CN98" s="692"/>
      <c r="CO98" s="692"/>
      <c r="CP98" s="692"/>
      <c r="CQ98" s="692"/>
      <c r="CR98" s="692"/>
      <c r="CS98" s="692"/>
      <c r="CT98" s="692"/>
      <c r="CU98" s="692"/>
      <c r="CV98" s="1519"/>
      <c r="CW98" s="1881">
        <f>SUM(I98:CV98)</f>
        <v>0</v>
      </c>
    </row>
    <row r="99" spans="1:101">
      <c r="A99" s="1851"/>
      <c r="B99" s="1869"/>
      <c r="C99" s="1871"/>
      <c r="D99" s="1875"/>
      <c r="E99" s="4" t="s">
        <v>114</v>
      </c>
      <c r="F99" s="1880" t="s">
        <v>533</v>
      </c>
      <c r="G99" s="691"/>
      <c r="H99" s="693"/>
      <c r="I99" s="692"/>
      <c r="J99" s="692"/>
      <c r="K99" s="692"/>
      <c r="L99" s="692"/>
      <c r="M99" s="692"/>
      <c r="N99" s="692"/>
      <c r="O99" s="692"/>
      <c r="P99" s="692"/>
      <c r="Q99" s="692"/>
      <c r="R99" s="692"/>
      <c r="S99" s="692"/>
      <c r="T99" s="692"/>
      <c r="U99" s="692"/>
      <c r="V99" s="692"/>
      <c r="W99" s="692"/>
      <c r="X99" s="692"/>
      <c r="Y99" s="692"/>
      <c r="Z99" s="692"/>
      <c r="AA99" s="692"/>
      <c r="AB99" s="692"/>
      <c r="AC99" s="692"/>
      <c r="AD99" s="692"/>
      <c r="AE99" s="692"/>
      <c r="AF99" s="692"/>
      <c r="AG99" s="692"/>
      <c r="AH99" s="692"/>
      <c r="AI99" s="692"/>
      <c r="AJ99" s="692"/>
      <c r="AK99" s="692"/>
      <c r="AL99" s="692"/>
      <c r="AM99" s="692"/>
      <c r="AN99" s="692"/>
      <c r="AO99" s="692"/>
      <c r="AP99" s="692"/>
      <c r="AQ99" s="692"/>
      <c r="AR99" s="692"/>
      <c r="AS99" s="692"/>
      <c r="AT99" s="692"/>
      <c r="AU99" s="692"/>
      <c r="AV99" s="692"/>
      <c r="AW99" s="692"/>
      <c r="AX99" s="692"/>
      <c r="AY99" s="692"/>
      <c r="AZ99" s="692"/>
      <c r="BA99" s="692"/>
      <c r="BB99" s="692"/>
      <c r="BC99" s="692"/>
      <c r="BD99" s="692"/>
      <c r="BE99" s="692"/>
      <c r="BF99" s="692"/>
      <c r="BG99" s="692"/>
      <c r="BH99" s="692"/>
      <c r="BI99" s="692"/>
      <c r="BJ99" s="692"/>
      <c r="BK99" s="692"/>
      <c r="BL99" s="692"/>
      <c r="BM99" s="692"/>
      <c r="BN99" s="692"/>
      <c r="BO99" s="692"/>
      <c r="BP99" s="692"/>
      <c r="BQ99" s="692"/>
      <c r="BR99" s="692"/>
      <c r="BS99" s="692"/>
      <c r="BT99" s="692"/>
      <c r="BU99" s="692"/>
      <c r="BV99" s="692"/>
      <c r="BW99" s="692"/>
      <c r="BX99" s="692"/>
      <c r="BY99" s="692"/>
      <c r="BZ99" s="692"/>
      <c r="CA99" s="692"/>
      <c r="CB99" s="692"/>
      <c r="CC99" s="692"/>
      <c r="CD99" s="692"/>
      <c r="CE99" s="692"/>
      <c r="CF99" s="692"/>
      <c r="CG99" s="692"/>
      <c r="CH99" s="692"/>
      <c r="CI99" s="692"/>
      <c r="CJ99" s="692"/>
      <c r="CK99" s="692"/>
      <c r="CL99" s="692"/>
      <c r="CM99" s="692"/>
      <c r="CN99" s="692"/>
      <c r="CO99" s="692"/>
      <c r="CP99" s="692"/>
      <c r="CQ99" s="692"/>
      <c r="CR99" s="692"/>
      <c r="CS99" s="692"/>
      <c r="CT99" s="692"/>
      <c r="CU99" s="692"/>
      <c r="CV99" s="1519"/>
      <c r="CW99" s="1881">
        <f>SUM(I99:CV99)</f>
        <v>0</v>
      </c>
    </row>
    <row r="100" spans="1:101">
      <c r="A100" s="1851"/>
      <c r="B100" s="1869"/>
      <c r="C100" s="1871"/>
      <c r="D100" s="1875"/>
      <c r="E100" s="4" t="s">
        <v>115</v>
      </c>
      <c r="F100" s="1880" t="s">
        <v>974</v>
      </c>
      <c r="G100" s="691"/>
      <c r="H100" s="693"/>
      <c r="I100" s="692"/>
      <c r="J100" s="692"/>
      <c r="K100" s="692"/>
      <c r="L100" s="692"/>
      <c r="M100" s="692"/>
      <c r="N100" s="692"/>
      <c r="O100" s="692"/>
      <c r="P100" s="692"/>
      <c r="Q100" s="692"/>
      <c r="R100" s="692"/>
      <c r="S100" s="692"/>
      <c r="T100" s="692"/>
      <c r="U100" s="692"/>
      <c r="V100" s="692"/>
      <c r="W100" s="692"/>
      <c r="X100" s="692"/>
      <c r="Y100" s="692"/>
      <c r="Z100" s="692"/>
      <c r="AA100" s="692"/>
      <c r="AB100" s="692"/>
      <c r="AC100" s="692"/>
      <c r="AD100" s="692"/>
      <c r="AE100" s="692"/>
      <c r="AF100" s="692"/>
      <c r="AG100" s="692"/>
      <c r="AH100" s="692"/>
      <c r="AI100" s="692"/>
      <c r="AJ100" s="692"/>
      <c r="AK100" s="692"/>
      <c r="AL100" s="692"/>
      <c r="AM100" s="692"/>
      <c r="AN100" s="692"/>
      <c r="AO100" s="692"/>
      <c r="AP100" s="692"/>
      <c r="AQ100" s="692"/>
      <c r="AR100" s="692"/>
      <c r="AS100" s="692"/>
      <c r="AT100" s="692"/>
      <c r="AU100" s="692"/>
      <c r="AV100" s="692"/>
      <c r="AW100" s="692"/>
      <c r="AX100" s="692"/>
      <c r="AY100" s="692"/>
      <c r="AZ100" s="692"/>
      <c r="BA100" s="692"/>
      <c r="BB100" s="692"/>
      <c r="BC100" s="692"/>
      <c r="BD100" s="692"/>
      <c r="BE100" s="692"/>
      <c r="BF100" s="692"/>
      <c r="BG100" s="692"/>
      <c r="BH100" s="692"/>
      <c r="BI100" s="692"/>
      <c r="BJ100" s="692"/>
      <c r="BK100" s="692"/>
      <c r="BL100" s="692"/>
      <c r="BM100" s="692"/>
      <c r="BN100" s="692"/>
      <c r="BO100" s="692"/>
      <c r="BP100" s="692"/>
      <c r="BQ100" s="692"/>
      <c r="BR100" s="692"/>
      <c r="BS100" s="692"/>
      <c r="BT100" s="692"/>
      <c r="BU100" s="692"/>
      <c r="BV100" s="692"/>
      <c r="BW100" s="692"/>
      <c r="BX100" s="692"/>
      <c r="BY100" s="692"/>
      <c r="BZ100" s="692"/>
      <c r="CA100" s="692"/>
      <c r="CB100" s="692"/>
      <c r="CC100" s="692"/>
      <c r="CD100" s="692"/>
      <c r="CE100" s="692"/>
      <c r="CF100" s="692"/>
      <c r="CG100" s="692"/>
      <c r="CH100" s="692"/>
      <c r="CI100" s="692"/>
      <c r="CJ100" s="692"/>
      <c r="CK100" s="692"/>
      <c r="CL100" s="692"/>
      <c r="CM100" s="692"/>
      <c r="CN100" s="692"/>
      <c r="CO100" s="692"/>
      <c r="CP100" s="692"/>
      <c r="CQ100" s="692"/>
      <c r="CR100" s="692"/>
      <c r="CS100" s="692"/>
      <c r="CT100" s="692"/>
      <c r="CU100" s="692"/>
      <c r="CV100" s="1519"/>
      <c r="CW100" s="1881">
        <f>SUM(I100:CV100)</f>
        <v>0</v>
      </c>
    </row>
    <row r="101" spans="1:101">
      <c r="A101" s="1851"/>
      <c r="B101" s="1869"/>
      <c r="C101" s="1871"/>
      <c r="D101" s="1875"/>
      <c r="E101" s="4" t="s">
        <v>116</v>
      </c>
      <c r="F101" s="1880" t="s">
        <v>974</v>
      </c>
      <c r="G101" s="691"/>
      <c r="H101" s="693"/>
      <c r="I101" s="692"/>
      <c r="J101" s="692"/>
      <c r="K101" s="692"/>
      <c r="L101" s="692"/>
      <c r="M101" s="692"/>
      <c r="N101" s="692"/>
      <c r="O101" s="692"/>
      <c r="P101" s="692"/>
      <c r="Q101" s="692"/>
      <c r="R101" s="692"/>
      <c r="S101" s="692"/>
      <c r="T101" s="692"/>
      <c r="U101" s="692"/>
      <c r="V101" s="692"/>
      <c r="W101" s="692"/>
      <c r="X101" s="692"/>
      <c r="Y101" s="692"/>
      <c r="Z101" s="692"/>
      <c r="AA101" s="692"/>
      <c r="AB101" s="692"/>
      <c r="AC101" s="692"/>
      <c r="AD101" s="692"/>
      <c r="AE101" s="692"/>
      <c r="AF101" s="692"/>
      <c r="AG101" s="692"/>
      <c r="AH101" s="692"/>
      <c r="AI101" s="692"/>
      <c r="AJ101" s="692"/>
      <c r="AK101" s="692"/>
      <c r="AL101" s="692"/>
      <c r="AM101" s="692"/>
      <c r="AN101" s="692"/>
      <c r="AO101" s="692"/>
      <c r="AP101" s="692"/>
      <c r="AQ101" s="692"/>
      <c r="AR101" s="692"/>
      <c r="AS101" s="692"/>
      <c r="AT101" s="692"/>
      <c r="AU101" s="692"/>
      <c r="AV101" s="692"/>
      <c r="AW101" s="692"/>
      <c r="AX101" s="692"/>
      <c r="AY101" s="692"/>
      <c r="AZ101" s="692"/>
      <c r="BA101" s="692"/>
      <c r="BB101" s="692"/>
      <c r="BC101" s="692"/>
      <c r="BD101" s="692"/>
      <c r="BE101" s="692"/>
      <c r="BF101" s="692"/>
      <c r="BG101" s="692"/>
      <c r="BH101" s="692"/>
      <c r="BI101" s="692"/>
      <c r="BJ101" s="692"/>
      <c r="BK101" s="692"/>
      <c r="BL101" s="692"/>
      <c r="BM101" s="692"/>
      <c r="BN101" s="692"/>
      <c r="BO101" s="692"/>
      <c r="BP101" s="692"/>
      <c r="BQ101" s="692"/>
      <c r="BR101" s="692"/>
      <c r="BS101" s="692"/>
      <c r="BT101" s="692"/>
      <c r="BU101" s="692"/>
      <c r="BV101" s="692"/>
      <c r="BW101" s="692"/>
      <c r="BX101" s="692"/>
      <c r="BY101" s="692"/>
      <c r="BZ101" s="692"/>
      <c r="CA101" s="692"/>
      <c r="CB101" s="692"/>
      <c r="CC101" s="692"/>
      <c r="CD101" s="692"/>
      <c r="CE101" s="692"/>
      <c r="CF101" s="692"/>
      <c r="CG101" s="692"/>
      <c r="CH101" s="692"/>
      <c r="CI101" s="692"/>
      <c r="CJ101" s="692"/>
      <c r="CK101" s="692"/>
      <c r="CL101" s="692"/>
      <c r="CM101" s="692"/>
      <c r="CN101" s="692"/>
      <c r="CO101" s="692"/>
      <c r="CP101" s="692"/>
      <c r="CQ101" s="692"/>
      <c r="CR101" s="692"/>
      <c r="CS101" s="692"/>
      <c r="CT101" s="692"/>
      <c r="CU101" s="692"/>
      <c r="CV101" s="1519"/>
      <c r="CW101" s="1881">
        <f>SUM(I101:CV101)</f>
        <v>0</v>
      </c>
    </row>
    <row r="102" spans="1:101">
      <c r="A102" s="1851"/>
      <c r="B102" s="1869"/>
      <c r="C102" s="1871"/>
      <c r="D102" s="1875"/>
      <c r="E102" s="4" t="s">
        <v>117</v>
      </c>
      <c r="F102" s="1880" t="s">
        <v>118</v>
      </c>
      <c r="G102" s="691"/>
      <c r="H102" s="693"/>
      <c r="I102" s="692"/>
      <c r="J102" s="692"/>
      <c r="K102" s="692"/>
      <c r="L102" s="692"/>
      <c r="M102" s="692"/>
      <c r="N102" s="692"/>
      <c r="O102" s="692"/>
      <c r="P102" s="692"/>
      <c r="Q102" s="692"/>
      <c r="R102" s="692"/>
      <c r="S102" s="692"/>
      <c r="T102" s="692"/>
      <c r="U102" s="692"/>
      <c r="V102" s="692"/>
      <c r="W102" s="692"/>
      <c r="X102" s="692"/>
      <c r="Y102" s="692"/>
      <c r="Z102" s="692"/>
      <c r="AA102" s="692"/>
      <c r="AB102" s="692"/>
      <c r="AC102" s="692"/>
      <c r="AD102" s="692"/>
      <c r="AE102" s="692"/>
      <c r="AF102" s="692"/>
      <c r="AG102" s="692"/>
      <c r="AH102" s="692"/>
      <c r="AI102" s="692"/>
      <c r="AJ102" s="692"/>
      <c r="AK102" s="692"/>
      <c r="AL102" s="692"/>
      <c r="AM102" s="692"/>
      <c r="AN102" s="692"/>
      <c r="AO102" s="692"/>
      <c r="AP102" s="692"/>
      <c r="AQ102" s="692"/>
      <c r="AR102" s="692"/>
      <c r="AS102" s="692"/>
      <c r="AT102" s="692"/>
      <c r="AU102" s="692"/>
      <c r="AV102" s="692"/>
      <c r="AW102" s="692"/>
      <c r="AX102" s="692"/>
      <c r="AY102" s="692"/>
      <c r="AZ102" s="692"/>
      <c r="BA102" s="692"/>
      <c r="BB102" s="692"/>
      <c r="BC102" s="692"/>
      <c r="BD102" s="692"/>
      <c r="BE102" s="692"/>
      <c r="BF102" s="692"/>
      <c r="BG102" s="692"/>
      <c r="BH102" s="692"/>
      <c r="BI102" s="692"/>
      <c r="BJ102" s="692"/>
      <c r="BK102" s="692"/>
      <c r="BL102" s="692"/>
      <c r="BM102" s="692"/>
      <c r="BN102" s="692"/>
      <c r="BO102" s="692"/>
      <c r="BP102" s="692"/>
      <c r="BQ102" s="692"/>
      <c r="BR102" s="692"/>
      <c r="BS102" s="692"/>
      <c r="BT102" s="692"/>
      <c r="BU102" s="692"/>
      <c r="BV102" s="692"/>
      <c r="BW102" s="692"/>
      <c r="BX102" s="692"/>
      <c r="BY102" s="692"/>
      <c r="BZ102" s="692"/>
      <c r="CA102" s="692"/>
      <c r="CB102" s="692"/>
      <c r="CC102" s="692"/>
      <c r="CD102" s="692"/>
      <c r="CE102" s="692"/>
      <c r="CF102" s="692"/>
      <c r="CG102" s="692"/>
      <c r="CH102" s="692"/>
      <c r="CI102" s="692"/>
      <c r="CJ102" s="692"/>
      <c r="CK102" s="692"/>
      <c r="CL102" s="692"/>
      <c r="CM102" s="692"/>
      <c r="CN102" s="692"/>
      <c r="CO102" s="692"/>
      <c r="CP102" s="692"/>
      <c r="CQ102" s="692"/>
      <c r="CR102" s="692"/>
      <c r="CS102" s="692"/>
      <c r="CT102" s="692"/>
      <c r="CU102" s="692"/>
      <c r="CV102" s="1519"/>
      <c r="CW102" s="1881">
        <f>SUM(I102:CV102)</f>
        <v>0</v>
      </c>
    </row>
    <row r="103" spans="1:101">
      <c r="A103" s="1851"/>
      <c r="B103" s="1869"/>
      <c r="C103" s="1871"/>
      <c r="D103" s="1875"/>
      <c r="E103" s="4" t="s">
        <v>119</v>
      </c>
      <c r="F103" s="1888" t="s">
        <v>410</v>
      </c>
      <c r="G103" s="1883"/>
      <c r="H103" s="1883"/>
      <c r="I103" s="1883"/>
      <c r="J103" s="1883"/>
      <c r="K103" s="1883"/>
      <c r="L103" s="1883"/>
      <c r="M103" s="1883"/>
      <c r="N103" s="1883"/>
      <c r="O103" s="1883"/>
      <c r="P103" s="1883"/>
      <c r="Q103" s="1883"/>
      <c r="R103" s="1883"/>
      <c r="S103" s="1883"/>
      <c r="T103" s="1883"/>
      <c r="U103" s="1883"/>
      <c r="V103" s="1883"/>
      <c r="W103" s="1883"/>
      <c r="X103" s="1883"/>
      <c r="Y103" s="1883"/>
      <c r="Z103" s="1883"/>
      <c r="AA103" s="1883"/>
      <c r="AB103" s="1883"/>
      <c r="AC103" s="1883"/>
      <c r="AD103" s="1883"/>
      <c r="AE103" s="1883"/>
      <c r="AF103" s="1883"/>
      <c r="AG103" s="1883"/>
      <c r="AH103" s="1883"/>
      <c r="AI103" s="1883"/>
      <c r="AJ103" s="1883"/>
      <c r="AK103" s="1883"/>
      <c r="AL103" s="1883"/>
      <c r="AM103" s="1883"/>
      <c r="AN103" s="1883"/>
      <c r="AO103" s="1883"/>
      <c r="AP103" s="1883"/>
      <c r="AQ103" s="1883"/>
      <c r="AR103" s="1883"/>
      <c r="AS103" s="1883"/>
      <c r="AT103" s="1883"/>
      <c r="AU103" s="1883"/>
      <c r="AV103" s="1883"/>
      <c r="AW103" s="1883"/>
      <c r="AX103" s="1883"/>
      <c r="AY103" s="1883"/>
      <c r="AZ103" s="1883"/>
      <c r="BA103" s="1883"/>
      <c r="BB103" s="1883"/>
      <c r="BC103" s="1883"/>
      <c r="BD103" s="1883"/>
      <c r="BE103" s="1883"/>
      <c r="BF103" s="1883"/>
      <c r="BG103" s="1883"/>
      <c r="BH103" s="1883"/>
      <c r="BI103" s="1883"/>
      <c r="BJ103" s="1883"/>
      <c r="BK103" s="1883"/>
      <c r="BL103" s="1883"/>
      <c r="BM103" s="1883"/>
      <c r="BN103" s="1883"/>
      <c r="BO103" s="1883"/>
      <c r="BP103" s="1883"/>
      <c r="BQ103" s="1883"/>
      <c r="BR103" s="1883"/>
      <c r="BS103" s="1883"/>
      <c r="BT103" s="1883"/>
      <c r="BU103" s="1883"/>
      <c r="BV103" s="1883"/>
      <c r="BW103" s="1883"/>
      <c r="BX103" s="1883"/>
      <c r="BY103" s="1883"/>
      <c r="BZ103" s="1883"/>
      <c r="CA103" s="1883"/>
      <c r="CB103" s="1883"/>
      <c r="CC103" s="1883"/>
      <c r="CD103" s="1883"/>
      <c r="CE103" s="1883"/>
      <c r="CF103" s="1883"/>
      <c r="CG103" s="1883"/>
      <c r="CH103" s="1883"/>
      <c r="CI103" s="1883"/>
      <c r="CJ103" s="1883"/>
      <c r="CK103" s="1883"/>
      <c r="CL103" s="1883"/>
      <c r="CM103" s="1883"/>
      <c r="CN103" s="1883"/>
      <c r="CO103" s="1883"/>
      <c r="CP103" s="1883"/>
      <c r="CQ103" s="1883"/>
      <c r="CR103" s="1883"/>
      <c r="CS103" s="1883"/>
      <c r="CT103" s="1883"/>
      <c r="CU103" s="1883"/>
      <c r="CV103" s="2064"/>
      <c r="CW103" s="2066"/>
    </row>
    <row r="104" spans="1:101">
      <c r="A104" s="1851"/>
      <c r="B104" s="1869"/>
      <c r="C104" s="1871"/>
      <c r="D104" s="1875"/>
      <c r="E104" s="4" t="s">
        <v>120</v>
      </c>
      <c r="F104" s="1880" t="s">
        <v>533</v>
      </c>
      <c r="G104" s="691"/>
      <c r="H104" s="693"/>
      <c r="I104" s="692"/>
      <c r="J104" s="692"/>
      <c r="K104" s="692"/>
      <c r="L104" s="692"/>
      <c r="M104" s="692"/>
      <c r="N104" s="692"/>
      <c r="O104" s="692"/>
      <c r="P104" s="692"/>
      <c r="Q104" s="692"/>
      <c r="R104" s="692"/>
      <c r="S104" s="692"/>
      <c r="T104" s="692"/>
      <c r="U104" s="692"/>
      <c r="V104" s="692"/>
      <c r="W104" s="692"/>
      <c r="X104" s="692"/>
      <c r="Y104" s="692"/>
      <c r="Z104" s="692"/>
      <c r="AA104" s="692"/>
      <c r="AB104" s="692"/>
      <c r="AC104" s="692"/>
      <c r="AD104" s="692"/>
      <c r="AE104" s="692"/>
      <c r="AF104" s="692"/>
      <c r="AG104" s="692"/>
      <c r="AH104" s="692"/>
      <c r="AI104" s="692"/>
      <c r="AJ104" s="692"/>
      <c r="AK104" s="692"/>
      <c r="AL104" s="692"/>
      <c r="AM104" s="692"/>
      <c r="AN104" s="692"/>
      <c r="AO104" s="692"/>
      <c r="AP104" s="692"/>
      <c r="AQ104" s="692"/>
      <c r="AR104" s="692"/>
      <c r="AS104" s="692"/>
      <c r="AT104" s="692"/>
      <c r="AU104" s="692"/>
      <c r="AV104" s="692"/>
      <c r="AW104" s="692"/>
      <c r="AX104" s="692"/>
      <c r="AY104" s="692"/>
      <c r="AZ104" s="692"/>
      <c r="BA104" s="692"/>
      <c r="BB104" s="692"/>
      <c r="BC104" s="692"/>
      <c r="BD104" s="692"/>
      <c r="BE104" s="692"/>
      <c r="BF104" s="692"/>
      <c r="BG104" s="692"/>
      <c r="BH104" s="692"/>
      <c r="BI104" s="692"/>
      <c r="BJ104" s="692"/>
      <c r="BK104" s="692"/>
      <c r="BL104" s="692"/>
      <c r="BM104" s="692"/>
      <c r="BN104" s="692"/>
      <c r="BO104" s="692"/>
      <c r="BP104" s="692"/>
      <c r="BQ104" s="692"/>
      <c r="BR104" s="692"/>
      <c r="BS104" s="692"/>
      <c r="BT104" s="692"/>
      <c r="BU104" s="692"/>
      <c r="BV104" s="692"/>
      <c r="BW104" s="692"/>
      <c r="BX104" s="692"/>
      <c r="BY104" s="692"/>
      <c r="BZ104" s="692"/>
      <c r="CA104" s="692"/>
      <c r="CB104" s="692"/>
      <c r="CC104" s="692"/>
      <c r="CD104" s="692"/>
      <c r="CE104" s="692"/>
      <c r="CF104" s="692"/>
      <c r="CG104" s="692"/>
      <c r="CH104" s="692"/>
      <c r="CI104" s="692"/>
      <c r="CJ104" s="692"/>
      <c r="CK104" s="692"/>
      <c r="CL104" s="692"/>
      <c r="CM104" s="692"/>
      <c r="CN104" s="692"/>
      <c r="CO104" s="692"/>
      <c r="CP104" s="692"/>
      <c r="CQ104" s="692"/>
      <c r="CR104" s="692"/>
      <c r="CS104" s="692"/>
      <c r="CT104" s="692"/>
      <c r="CU104" s="692"/>
      <c r="CV104" s="1519"/>
      <c r="CW104" s="1881">
        <f>SUM(I104:CV104)</f>
        <v>0</v>
      </c>
    </row>
    <row r="105" spans="1:101">
      <c r="A105" s="1851"/>
      <c r="B105" s="1869"/>
      <c r="C105" s="1871"/>
      <c r="D105" s="1875"/>
      <c r="E105" s="4" t="s">
        <v>121</v>
      </c>
      <c r="F105" s="1888" t="s">
        <v>410</v>
      </c>
      <c r="G105" s="1883"/>
      <c r="H105" s="1883"/>
      <c r="I105" s="1883"/>
      <c r="J105" s="1883"/>
      <c r="K105" s="1883"/>
      <c r="L105" s="1883"/>
      <c r="M105" s="1883"/>
      <c r="N105" s="1883"/>
      <c r="O105" s="1883"/>
      <c r="P105" s="1883"/>
      <c r="Q105" s="1883"/>
      <c r="R105" s="1883"/>
      <c r="S105" s="1883"/>
      <c r="T105" s="1883"/>
      <c r="U105" s="1883"/>
      <c r="V105" s="1883"/>
      <c r="W105" s="1883"/>
      <c r="X105" s="1883"/>
      <c r="Y105" s="1883"/>
      <c r="Z105" s="1883"/>
      <c r="AA105" s="1883"/>
      <c r="AB105" s="1883"/>
      <c r="AC105" s="1883"/>
      <c r="AD105" s="1883"/>
      <c r="AE105" s="1883"/>
      <c r="AF105" s="1883"/>
      <c r="AG105" s="1883"/>
      <c r="AH105" s="1883"/>
      <c r="AI105" s="1883"/>
      <c r="AJ105" s="1883"/>
      <c r="AK105" s="1883"/>
      <c r="AL105" s="1883"/>
      <c r="AM105" s="1883"/>
      <c r="AN105" s="1883"/>
      <c r="AO105" s="1883"/>
      <c r="AP105" s="1883"/>
      <c r="AQ105" s="1883"/>
      <c r="AR105" s="1883"/>
      <c r="AS105" s="1883"/>
      <c r="AT105" s="1883"/>
      <c r="AU105" s="1883"/>
      <c r="AV105" s="1883"/>
      <c r="AW105" s="1883"/>
      <c r="AX105" s="1883"/>
      <c r="AY105" s="1883"/>
      <c r="AZ105" s="1883"/>
      <c r="BA105" s="1883"/>
      <c r="BB105" s="1883"/>
      <c r="BC105" s="1883"/>
      <c r="BD105" s="1883"/>
      <c r="BE105" s="1883"/>
      <c r="BF105" s="1883"/>
      <c r="BG105" s="1883"/>
      <c r="BH105" s="1883"/>
      <c r="BI105" s="1883"/>
      <c r="BJ105" s="1883"/>
      <c r="BK105" s="1883"/>
      <c r="BL105" s="1883"/>
      <c r="BM105" s="1883"/>
      <c r="BN105" s="1883"/>
      <c r="BO105" s="1883"/>
      <c r="BP105" s="1883"/>
      <c r="BQ105" s="1883"/>
      <c r="BR105" s="1883"/>
      <c r="BS105" s="1883"/>
      <c r="BT105" s="1883"/>
      <c r="BU105" s="1883"/>
      <c r="BV105" s="1883"/>
      <c r="BW105" s="1883"/>
      <c r="BX105" s="1883"/>
      <c r="BY105" s="1883"/>
      <c r="BZ105" s="1883"/>
      <c r="CA105" s="1883"/>
      <c r="CB105" s="1883"/>
      <c r="CC105" s="1883"/>
      <c r="CD105" s="1883"/>
      <c r="CE105" s="1883"/>
      <c r="CF105" s="1883"/>
      <c r="CG105" s="1883"/>
      <c r="CH105" s="1883"/>
      <c r="CI105" s="1883"/>
      <c r="CJ105" s="1883"/>
      <c r="CK105" s="1883"/>
      <c r="CL105" s="1883"/>
      <c r="CM105" s="1883"/>
      <c r="CN105" s="1883"/>
      <c r="CO105" s="1883"/>
      <c r="CP105" s="1883"/>
      <c r="CQ105" s="1883"/>
      <c r="CR105" s="1883"/>
      <c r="CS105" s="1883"/>
      <c r="CT105" s="1883"/>
      <c r="CU105" s="1883"/>
      <c r="CV105" s="2064"/>
      <c r="CW105" s="2066"/>
    </row>
    <row r="106" spans="1:101">
      <c r="A106" s="1851"/>
      <c r="B106" s="1869"/>
      <c r="C106" s="1871"/>
      <c r="D106" s="1875"/>
      <c r="E106" s="1871"/>
      <c r="F106" s="1880"/>
      <c r="G106" s="1201"/>
      <c r="H106" s="706"/>
      <c r="I106" s="1877"/>
      <c r="J106" s="1877"/>
      <c r="K106" s="1877"/>
      <c r="L106" s="1877"/>
      <c r="M106" s="1877"/>
      <c r="N106" s="1877"/>
      <c r="O106" s="1877"/>
      <c r="P106" s="1877"/>
      <c r="Q106" s="1877"/>
      <c r="R106" s="1877"/>
      <c r="S106" s="1877"/>
      <c r="T106" s="1877"/>
      <c r="U106" s="1877"/>
      <c r="V106" s="1877"/>
      <c r="W106" s="1877"/>
      <c r="X106" s="1877"/>
      <c r="Y106" s="1877"/>
      <c r="Z106" s="1877"/>
      <c r="AA106" s="1877"/>
      <c r="AB106" s="1877"/>
      <c r="AC106" s="1877"/>
      <c r="AD106" s="1877"/>
      <c r="AE106" s="1877"/>
      <c r="AF106" s="1877"/>
      <c r="AG106" s="1877"/>
      <c r="AH106" s="1877"/>
      <c r="AI106" s="1877"/>
      <c r="AJ106" s="1877"/>
      <c r="AK106" s="1877"/>
      <c r="AL106" s="1877"/>
      <c r="AM106" s="1877"/>
      <c r="AN106" s="1877"/>
      <c r="AO106" s="1877"/>
      <c r="AP106" s="1877"/>
      <c r="AQ106" s="1877"/>
      <c r="AR106" s="1877"/>
      <c r="AS106" s="1877"/>
      <c r="AT106" s="1877"/>
      <c r="AU106" s="1877"/>
      <c r="AV106" s="1877"/>
      <c r="AW106" s="1877"/>
      <c r="AX106" s="1877"/>
      <c r="AY106" s="1877"/>
      <c r="AZ106" s="1877"/>
      <c r="BA106" s="1877"/>
      <c r="BB106" s="1877"/>
      <c r="BC106" s="1877"/>
      <c r="BD106" s="1877"/>
      <c r="BE106" s="1877"/>
      <c r="BF106" s="1877"/>
      <c r="BG106" s="1877"/>
      <c r="BH106" s="1877"/>
      <c r="BI106" s="1877"/>
      <c r="BJ106" s="1877"/>
      <c r="BK106" s="1877"/>
      <c r="BL106" s="1877"/>
      <c r="BM106" s="1877"/>
      <c r="BN106" s="1877"/>
      <c r="BO106" s="1877"/>
      <c r="BP106" s="1877"/>
      <c r="BQ106" s="1877"/>
      <c r="BR106" s="1877"/>
      <c r="BS106" s="1877"/>
      <c r="BT106" s="1877"/>
      <c r="BU106" s="1877"/>
      <c r="BV106" s="1877"/>
      <c r="BW106" s="1877"/>
      <c r="BX106" s="1877"/>
      <c r="BY106" s="1877"/>
      <c r="BZ106" s="1877"/>
      <c r="CA106" s="1877"/>
      <c r="CB106" s="1877"/>
      <c r="CC106" s="1877"/>
      <c r="CD106" s="1877"/>
      <c r="CE106" s="1877"/>
      <c r="CF106" s="1877"/>
      <c r="CG106" s="1877"/>
      <c r="CH106" s="1877"/>
      <c r="CI106" s="1877"/>
      <c r="CJ106" s="1877"/>
      <c r="CK106" s="1877"/>
      <c r="CL106" s="1877"/>
      <c r="CM106" s="1877"/>
      <c r="CN106" s="1877"/>
      <c r="CO106" s="1877"/>
      <c r="CP106" s="1877"/>
      <c r="CQ106" s="1877"/>
      <c r="CR106" s="1877"/>
      <c r="CS106" s="1877"/>
      <c r="CT106" s="1877"/>
      <c r="CU106" s="1877"/>
      <c r="CV106" s="11"/>
      <c r="CW106" s="1882"/>
    </row>
    <row r="107" spans="1:101">
      <c r="A107" s="1851"/>
      <c r="B107" s="1869"/>
      <c r="C107" s="1871"/>
      <c r="D107" s="1875" t="s">
        <v>417</v>
      </c>
      <c r="E107" s="1871"/>
      <c r="F107" s="1880"/>
      <c r="G107" s="1201"/>
      <c r="H107" s="706"/>
      <c r="I107" s="1877"/>
      <c r="J107" s="1877"/>
      <c r="K107" s="1877"/>
      <c r="L107" s="1877"/>
      <c r="M107" s="1877"/>
      <c r="N107" s="1877"/>
      <c r="O107" s="1877"/>
      <c r="P107" s="1877"/>
      <c r="Q107" s="1877"/>
      <c r="R107" s="1877"/>
      <c r="S107" s="1877"/>
      <c r="T107" s="1877"/>
      <c r="U107" s="1877"/>
      <c r="V107" s="1877"/>
      <c r="W107" s="1877"/>
      <c r="X107" s="1877"/>
      <c r="Y107" s="1877"/>
      <c r="Z107" s="1877"/>
      <c r="AA107" s="1877"/>
      <c r="AB107" s="1877"/>
      <c r="AC107" s="1877"/>
      <c r="AD107" s="1877"/>
      <c r="AE107" s="1877"/>
      <c r="AF107" s="1877"/>
      <c r="AG107" s="1877"/>
      <c r="AH107" s="1877"/>
      <c r="AI107" s="1877"/>
      <c r="AJ107" s="1877"/>
      <c r="AK107" s="1877"/>
      <c r="AL107" s="1877"/>
      <c r="AM107" s="1877"/>
      <c r="AN107" s="1877"/>
      <c r="AO107" s="1877"/>
      <c r="AP107" s="1877"/>
      <c r="AQ107" s="1877"/>
      <c r="AR107" s="1877"/>
      <c r="AS107" s="1877"/>
      <c r="AT107" s="1877"/>
      <c r="AU107" s="1877"/>
      <c r="AV107" s="1877"/>
      <c r="AW107" s="1877"/>
      <c r="AX107" s="1877"/>
      <c r="AY107" s="1877"/>
      <c r="AZ107" s="1877"/>
      <c r="BA107" s="1877"/>
      <c r="BB107" s="1877"/>
      <c r="BC107" s="1877"/>
      <c r="BD107" s="1877"/>
      <c r="BE107" s="1877"/>
      <c r="BF107" s="1877"/>
      <c r="BG107" s="1877"/>
      <c r="BH107" s="1877"/>
      <c r="BI107" s="1877"/>
      <c r="BJ107" s="1877"/>
      <c r="BK107" s="1877"/>
      <c r="BL107" s="1877"/>
      <c r="BM107" s="1877"/>
      <c r="BN107" s="1877"/>
      <c r="BO107" s="1877"/>
      <c r="BP107" s="1877"/>
      <c r="BQ107" s="1877"/>
      <c r="BR107" s="1877"/>
      <c r="BS107" s="1877"/>
      <c r="BT107" s="1877"/>
      <c r="BU107" s="1877"/>
      <c r="BV107" s="1877"/>
      <c r="BW107" s="1877"/>
      <c r="BX107" s="1877"/>
      <c r="BY107" s="1877"/>
      <c r="BZ107" s="1877"/>
      <c r="CA107" s="1877"/>
      <c r="CB107" s="1877"/>
      <c r="CC107" s="1877"/>
      <c r="CD107" s="1877"/>
      <c r="CE107" s="1877"/>
      <c r="CF107" s="1877"/>
      <c r="CG107" s="1877"/>
      <c r="CH107" s="1877"/>
      <c r="CI107" s="1877"/>
      <c r="CJ107" s="1877"/>
      <c r="CK107" s="1877"/>
      <c r="CL107" s="1877"/>
      <c r="CM107" s="1877"/>
      <c r="CN107" s="1877"/>
      <c r="CO107" s="1877"/>
      <c r="CP107" s="1877"/>
      <c r="CQ107" s="1877"/>
      <c r="CR107" s="1877"/>
      <c r="CS107" s="1877"/>
      <c r="CT107" s="1877"/>
      <c r="CU107" s="1877"/>
      <c r="CV107" s="11"/>
      <c r="CW107" s="1882"/>
    </row>
    <row r="108" spans="1:101">
      <c r="A108" s="1851"/>
      <c r="B108" s="1869"/>
      <c r="C108" s="1871"/>
      <c r="D108" s="1871"/>
      <c r="E108" s="4" t="s">
        <v>122</v>
      </c>
      <c r="F108" s="1880" t="s">
        <v>970</v>
      </c>
      <c r="G108" s="691"/>
      <c r="H108" s="693"/>
      <c r="I108" s="692"/>
      <c r="J108" s="692"/>
      <c r="K108" s="692"/>
      <c r="L108" s="692"/>
      <c r="M108" s="692"/>
      <c r="N108" s="692"/>
      <c r="O108" s="692"/>
      <c r="P108" s="692"/>
      <c r="Q108" s="692"/>
      <c r="R108" s="692"/>
      <c r="S108" s="692"/>
      <c r="T108" s="692"/>
      <c r="U108" s="692"/>
      <c r="V108" s="692"/>
      <c r="W108" s="692"/>
      <c r="X108" s="692"/>
      <c r="Y108" s="692"/>
      <c r="Z108" s="692"/>
      <c r="AA108" s="692"/>
      <c r="AB108" s="692"/>
      <c r="AC108" s="692"/>
      <c r="AD108" s="692"/>
      <c r="AE108" s="692"/>
      <c r="AF108" s="692"/>
      <c r="AG108" s="692"/>
      <c r="AH108" s="692"/>
      <c r="AI108" s="692"/>
      <c r="AJ108" s="692"/>
      <c r="AK108" s="692"/>
      <c r="AL108" s="692"/>
      <c r="AM108" s="692"/>
      <c r="AN108" s="692"/>
      <c r="AO108" s="692"/>
      <c r="AP108" s="692"/>
      <c r="AQ108" s="692"/>
      <c r="AR108" s="692"/>
      <c r="AS108" s="692"/>
      <c r="AT108" s="692"/>
      <c r="AU108" s="692"/>
      <c r="AV108" s="692"/>
      <c r="AW108" s="692"/>
      <c r="AX108" s="692"/>
      <c r="AY108" s="692"/>
      <c r="AZ108" s="692"/>
      <c r="BA108" s="692"/>
      <c r="BB108" s="692"/>
      <c r="BC108" s="692"/>
      <c r="BD108" s="692"/>
      <c r="BE108" s="692"/>
      <c r="BF108" s="692"/>
      <c r="BG108" s="692"/>
      <c r="BH108" s="692"/>
      <c r="BI108" s="692"/>
      <c r="BJ108" s="692"/>
      <c r="BK108" s="692"/>
      <c r="BL108" s="692"/>
      <c r="BM108" s="692"/>
      <c r="BN108" s="692"/>
      <c r="BO108" s="692"/>
      <c r="BP108" s="692"/>
      <c r="BQ108" s="692"/>
      <c r="BR108" s="692"/>
      <c r="BS108" s="692"/>
      <c r="BT108" s="692"/>
      <c r="BU108" s="692"/>
      <c r="BV108" s="692"/>
      <c r="BW108" s="692"/>
      <c r="BX108" s="692"/>
      <c r="BY108" s="692"/>
      <c r="BZ108" s="692"/>
      <c r="CA108" s="692"/>
      <c r="CB108" s="692"/>
      <c r="CC108" s="692"/>
      <c r="CD108" s="692"/>
      <c r="CE108" s="692"/>
      <c r="CF108" s="692"/>
      <c r="CG108" s="692"/>
      <c r="CH108" s="692"/>
      <c r="CI108" s="692"/>
      <c r="CJ108" s="692"/>
      <c r="CK108" s="692"/>
      <c r="CL108" s="692"/>
      <c r="CM108" s="692"/>
      <c r="CN108" s="692"/>
      <c r="CO108" s="692"/>
      <c r="CP108" s="692"/>
      <c r="CQ108" s="692"/>
      <c r="CR108" s="692"/>
      <c r="CS108" s="692"/>
      <c r="CT108" s="692"/>
      <c r="CU108" s="692"/>
      <c r="CV108" s="1519"/>
      <c r="CW108" s="1881">
        <f>SUM(I108:CV108)</f>
        <v>0</v>
      </c>
    </row>
    <row r="109" spans="1:101">
      <c r="A109" s="1851"/>
      <c r="B109" s="1869"/>
      <c r="C109" s="1871"/>
      <c r="D109" s="1871"/>
      <c r="E109" s="4" t="s">
        <v>123</v>
      </c>
      <c r="F109" s="1880" t="s">
        <v>970</v>
      </c>
      <c r="G109" s="691"/>
      <c r="H109" s="693"/>
      <c r="I109" s="692"/>
      <c r="J109" s="692"/>
      <c r="K109" s="692"/>
      <c r="L109" s="692"/>
      <c r="M109" s="692"/>
      <c r="N109" s="692"/>
      <c r="O109" s="692"/>
      <c r="P109" s="692"/>
      <c r="Q109" s="692"/>
      <c r="R109" s="692"/>
      <c r="S109" s="692"/>
      <c r="T109" s="692"/>
      <c r="U109" s="692"/>
      <c r="V109" s="692"/>
      <c r="W109" s="692"/>
      <c r="X109" s="692"/>
      <c r="Y109" s="692"/>
      <c r="Z109" s="692"/>
      <c r="AA109" s="692"/>
      <c r="AB109" s="692"/>
      <c r="AC109" s="692"/>
      <c r="AD109" s="692"/>
      <c r="AE109" s="692"/>
      <c r="AF109" s="692"/>
      <c r="AG109" s="692"/>
      <c r="AH109" s="692"/>
      <c r="AI109" s="692"/>
      <c r="AJ109" s="692"/>
      <c r="AK109" s="692"/>
      <c r="AL109" s="692"/>
      <c r="AM109" s="692"/>
      <c r="AN109" s="692"/>
      <c r="AO109" s="692"/>
      <c r="AP109" s="692"/>
      <c r="AQ109" s="692"/>
      <c r="AR109" s="692"/>
      <c r="AS109" s="692"/>
      <c r="AT109" s="692"/>
      <c r="AU109" s="692"/>
      <c r="AV109" s="692"/>
      <c r="AW109" s="692"/>
      <c r="AX109" s="692"/>
      <c r="AY109" s="692"/>
      <c r="AZ109" s="692"/>
      <c r="BA109" s="692"/>
      <c r="BB109" s="692"/>
      <c r="BC109" s="692"/>
      <c r="BD109" s="692"/>
      <c r="BE109" s="692"/>
      <c r="BF109" s="692"/>
      <c r="BG109" s="692"/>
      <c r="BH109" s="692"/>
      <c r="BI109" s="692"/>
      <c r="BJ109" s="692"/>
      <c r="BK109" s="692"/>
      <c r="BL109" s="692"/>
      <c r="BM109" s="692"/>
      <c r="BN109" s="692"/>
      <c r="BO109" s="692"/>
      <c r="BP109" s="692"/>
      <c r="BQ109" s="692"/>
      <c r="BR109" s="692"/>
      <c r="BS109" s="692"/>
      <c r="BT109" s="692"/>
      <c r="BU109" s="692"/>
      <c r="BV109" s="692"/>
      <c r="BW109" s="692"/>
      <c r="BX109" s="692"/>
      <c r="BY109" s="692"/>
      <c r="BZ109" s="692"/>
      <c r="CA109" s="692"/>
      <c r="CB109" s="692"/>
      <c r="CC109" s="692"/>
      <c r="CD109" s="692"/>
      <c r="CE109" s="692"/>
      <c r="CF109" s="692"/>
      <c r="CG109" s="692"/>
      <c r="CH109" s="692"/>
      <c r="CI109" s="692"/>
      <c r="CJ109" s="692"/>
      <c r="CK109" s="692"/>
      <c r="CL109" s="692"/>
      <c r="CM109" s="692"/>
      <c r="CN109" s="692"/>
      <c r="CO109" s="692"/>
      <c r="CP109" s="692"/>
      <c r="CQ109" s="692"/>
      <c r="CR109" s="692"/>
      <c r="CS109" s="692"/>
      <c r="CT109" s="692"/>
      <c r="CU109" s="692"/>
      <c r="CV109" s="1519"/>
      <c r="CW109" s="1881">
        <f>SUM(I109:CV109)</f>
        <v>0</v>
      </c>
    </row>
    <row r="110" spans="1:101">
      <c r="A110" s="1851"/>
      <c r="B110" s="1869"/>
      <c r="C110" s="1871"/>
      <c r="D110" s="1871"/>
      <c r="E110" s="1871" t="s">
        <v>124</v>
      </c>
      <c r="F110" s="1880" t="s">
        <v>970</v>
      </c>
      <c r="G110" s="1883"/>
      <c r="H110" s="1883"/>
      <c r="I110" s="1883"/>
      <c r="J110" s="1883"/>
      <c r="K110" s="1883"/>
      <c r="L110" s="1883"/>
      <c r="M110" s="1883"/>
      <c r="N110" s="1883"/>
      <c r="O110" s="1883"/>
      <c r="P110" s="1883"/>
      <c r="Q110" s="1883"/>
      <c r="R110" s="1883"/>
      <c r="S110" s="1883"/>
      <c r="T110" s="1883"/>
      <c r="U110" s="1883"/>
      <c r="V110" s="1883"/>
      <c r="W110" s="1883"/>
      <c r="X110" s="1883"/>
      <c r="Y110" s="1883"/>
      <c r="Z110" s="1883"/>
      <c r="AA110" s="1883"/>
      <c r="AB110" s="1883"/>
      <c r="AC110" s="1883"/>
      <c r="AD110" s="1883"/>
      <c r="AE110" s="1883"/>
      <c r="AF110" s="1883"/>
      <c r="AG110" s="1883"/>
      <c r="AH110" s="1883"/>
      <c r="AI110" s="1883"/>
      <c r="AJ110" s="1883"/>
      <c r="AK110" s="1883"/>
      <c r="AL110" s="1883"/>
      <c r="AM110" s="1883"/>
      <c r="AN110" s="1883"/>
      <c r="AO110" s="1883"/>
      <c r="AP110" s="1883"/>
      <c r="AQ110" s="1883"/>
      <c r="AR110" s="1883"/>
      <c r="AS110" s="1883"/>
      <c r="AT110" s="1883"/>
      <c r="AU110" s="1883"/>
      <c r="AV110" s="1883"/>
      <c r="AW110" s="1883"/>
      <c r="AX110" s="1883"/>
      <c r="AY110" s="1883"/>
      <c r="AZ110" s="1883"/>
      <c r="BA110" s="1883"/>
      <c r="BB110" s="1883"/>
      <c r="BC110" s="1883"/>
      <c r="BD110" s="1883"/>
      <c r="BE110" s="1883"/>
      <c r="BF110" s="1883"/>
      <c r="BG110" s="1883"/>
      <c r="BH110" s="1883"/>
      <c r="BI110" s="1883"/>
      <c r="BJ110" s="1883"/>
      <c r="BK110" s="1883"/>
      <c r="BL110" s="1883"/>
      <c r="BM110" s="1883"/>
      <c r="BN110" s="1883"/>
      <c r="BO110" s="1883"/>
      <c r="BP110" s="1883"/>
      <c r="BQ110" s="1883"/>
      <c r="BR110" s="1883"/>
      <c r="BS110" s="1883"/>
      <c r="BT110" s="1883"/>
      <c r="BU110" s="1883"/>
      <c r="BV110" s="1883"/>
      <c r="BW110" s="1883"/>
      <c r="BX110" s="1883"/>
      <c r="BY110" s="1883"/>
      <c r="BZ110" s="1883"/>
      <c r="CA110" s="1883"/>
      <c r="CB110" s="1883"/>
      <c r="CC110" s="1883"/>
      <c r="CD110" s="1883"/>
      <c r="CE110" s="1883"/>
      <c r="CF110" s="1883"/>
      <c r="CG110" s="1883"/>
      <c r="CH110" s="1883"/>
      <c r="CI110" s="1883"/>
      <c r="CJ110" s="1883"/>
      <c r="CK110" s="1883"/>
      <c r="CL110" s="1883"/>
      <c r="CM110" s="1883"/>
      <c r="CN110" s="1883"/>
      <c r="CO110" s="1883"/>
      <c r="CP110" s="1883"/>
      <c r="CQ110" s="1883"/>
      <c r="CR110" s="1883"/>
      <c r="CS110" s="1883"/>
      <c r="CT110" s="1883"/>
      <c r="CU110" s="1883"/>
      <c r="CV110" s="2064"/>
      <c r="CW110" s="2066"/>
    </row>
    <row r="111" spans="1:101">
      <c r="A111" s="1851"/>
      <c r="B111" s="1869"/>
      <c r="C111" s="1871"/>
      <c r="D111" s="1871"/>
      <c r="E111" s="4" t="s">
        <v>125</v>
      </c>
      <c r="F111" s="1880" t="s">
        <v>970</v>
      </c>
      <c r="G111" s="691"/>
      <c r="H111" s="693"/>
      <c r="I111" s="692"/>
      <c r="J111" s="692"/>
      <c r="K111" s="692"/>
      <c r="L111" s="692"/>
      <c r="M111" s="692"/>
      <c r="N111" s="692"/>
      <c r="O111" s="692"/>
      <c r="P111" s="692"/>
      <c r="Q111" s="692"/>
      <c r="R111" s="692"/>
      <c r="S111" s="692"/>
      <c r="T111" s="692"/>
      <c r="U111" s="692"/>
      <c r="V111" s="692"/>
      <c r="W111" s="692"/>
      <c r="X111" s="692"/>
      <c r="Y111" s="692"/>
      <c r="Z111" s="692"/>
      <c r="AA111" s="692"/>
      <c r="AB111" s="692"/>
      <c r="AC111" s="692"/>
      <c r="AD111" s="692"/>
      <c r="AE111" s="692"/>
      <c r="AF111" s="692"/>
      <c r="AG111" s="692"/>
      <c r="AH111" s="692"/>
      <c r="AI111" s="692"/>
      <c r="AJ111" s="692"/>
      <c r="AK111" s="692"/>
      <c r="AL111" s="692"/>
      <c r="AM111" s="692"/>
      <c r="AN111" s="692"/>
      <c r="AO111" s="692"/>
      <c r="AP111" s="692"/>
      <c r="AQ111" s="692"/>
      <c r="AR111" s="692"/>
      <c r="AS111" s="692"/>
      <c r="AT111" s="692"/>
      <c r="AU111" s="692"/>
      <c r="AV111" s="692"/>
      <c r="AW111" s="692"/>
      <c r="AX111" s="692"/>
      <c r="AY111" s="692"/>
      <c r="AZ111" s="692"/>
      <c r="BA111" s="692"/>
      <c r="BB111" s="692"/>
      <c r="BC111" s="692"/>
      <c r="BD111" s="692"/>
      <c r="BE111" s="692"/>
      <c r="BF111" s="692"/>
      <c r="BG111" s="692"/>
      <c r="BH111" s="692"/>
      <c r="BI111" s="692"/>
      <c r="BJ111" s="692"/>
      <c r="BK111" s="692"/>
      <c r="BL111" s="692"/>
      <c r="BM111" s="692"/>
      <c r="BN111" s="692"/>
      <c r="BO111" s="692"/>
      <c r="BP111" s="692"/>
      <c r="BQ111" s="692"/>
      <c r="BR111" s="692"/>
      <c r="BS111" s="692"/>
      <c r="BT111" s="692"/>
      <c r="BU111" s="692"/>
      <c r="BV111" s="692"/>
      <c r="BW111" s="692"/>
      <c r="BX111" s="692"/>
      <c r="BY111" s="692"/>
      <c r="BZ111" s="692"/>
      <c r="CA111" s="692"/>
      <c r="CB111" s="692"/>
      <c r="CC111" s="692"/>
      <c r="CD111" s="692"/>
      <c r="CE111" s="692"/>
      <c r="CF111" s="692"/>
      <c r="CG111" s="692"/>
      <c r="CH111" s="692"/>
      <c r="CI111" s="692"/>
      <c r="CJ111" s="692"/>
      <c r="CK111" s="692"/>
      <c r="CL111" s="692"/>
      <c r="CM111" s="692"/>
      <c r="CN111" s="692"/>
      <c r="CO111" s="692"/>
      <c r="CP111" s="692"/>
      <c r="CQ111" s="692"/>
      <c r="CR111" s="692"/>
      <c r="CS111" s="692"/>
      <c r="CT111" s="692"/>
      <c r="CU111" s="692"/>
      <c r="CV111" s="1519"/>
      <c r="CW111" s="1881">
        <f>SUM(I111:CV111)</f>
        <v>0</v>
      </c>
    </row>
    <row r="112" spans="1:101" ht="13.5" thickBot="1">
      <c r="A112" s="1851"/>
      <c r="B112" s="1869"/>
      <c r="C112" s="1871"/>
      <c r="D112" s="1875"/>
      <c r="E112" s="1871" t="s">
        <v>497</v>
      </c>
      <c r="F112" s="1880" t="s">
        <v>970</v>
      </c>
      <c r="G112" s="1883"/>
      <c r="H112" s="1883"/>
      <c r="I112" s="1883"/>
      <c r="J112" s="1883"/>
      <c r="K112" s="1883"/>
      <c r="L112" s="1883"/>
      <c r="M112" s="1883"/>
      <c r="N112" s="1883"/>
      <c r="O112" s="1883"/>
      <c r="P112" s="1883"/>
      <c r="Q112" s="1883"/>
      <c r="R112" s="1883"/>
      <c r="S112" s="1883"/>
      <c r="T112" s="1883"/>
      <c r="U112" s="1883"/>
      <c r="V112" s="1883"/>
      <c r="W112" s="1883"/>
      <c r="X112" s="1883"/>
      <c r="Y112" s="1883"/>
      <c r="Z112" s="1883"/>
      <c r="AA112" s="1883"/>
      <c r="AB112" s="1883"/>
      <c r="AC112" s="1883"/>
      <c r="AD112" s="1883"/>
      <c r="AE112" s="1883"/>
      <c r="AF112" s="1883"/>
      <c r="AG112" s="1883"/>
      <c r="AH112" s="1883"/>
      <c r="AI112" s="1883"/>
      <c r="AJ112" s="1883"/>
      <c r="AK112" s="1883"/>
      <c r="AL112" s="1883"/>
      <c r="AM112" s="1883"/>
      <c r="AN112" s="1883"/>
      <c r="AO112" s="1883"/>
      <c r="AP112" s="1883"/>
      <c r="AQ112" s="1883"/>
      <c r="AR112" s="1883"/>
      <c r="AS112" s="1883"/>
      <c r="AT112" s="1883"/>
      <c r="AU112" s="1883"/>
      <c r="AV112" s="1883"/>
      <c r="AW112" s="1883"/>
      <c r="AX112" s="1883"/>
      <c r="AY112" s="1883"/>
      <c r="AZ112" s="1883"/>
      <c r="BA112" s="1883"/>
      <c r="BB112" s="1883"/>
      <c r="BC112" s="1883"/>
      <c r="BD112" s="1883"/>
      <c r="BE112" s="1883"/>
      <c r="BF112" s="1883"/>
      <c r="BG112" s="1883"/>
      <c r="BH112" s="1883"/>
      <c r="BI112" s="1883"/>
      <c r="BJ112" s="1883"/>
      <c r="BK112" s="1883"/>
      <c r="BL112" s="1883"/>
      <c r="BM112" s="1883"/>
      <c r="BN112" s="1883"/>
      <c r="BO112" s="1883"/>
      <c r="BP112" s="1883"/>
      <c r="BQ112" s="1883"/>
      <c r="BR112" s="1883"/>
      <c r="BS112" s="1883"/>
      <c r="BT112" s="1883"/>
      <c r="BU112" s="1883"/>
      <c r="BV112" s="1883"/>
      <c r="BW112" s="1883"/>
      <c r="BX112" s="1883"/>
      <c r="BY112" s="1883"/>
      <c r="BZ112" s="1883"/>
      <c r="CA112" s="1883"/>
      <c r="CB112" s="1883"/>
      <c r="CC112" s="1883"/>
      <c r="CD112" s="1883"/>
      <c r="CE112" s="1883"/>
      <c r="CF112" s="1883"/>
      <c r="CG112" s="1883"/>
      <c r="CH112" s="1883"/>
      <c r="CI112" s="1883"/>
      <c r="CJ112" s="1883"/>
      <c r="CK112" s="1883"/>
      <c r="CL112" s="1883"/>
      <c r="CM112" s="1883"/>
      <c r="CN112" s="1883"/>
      <c r="CO112" s="1883"/>
      <c r="CP112" s="1883"/>
      <c r="CQ112" s="1883"/>
      <c r="CR112" s="1883"/>
      <c r="CS112" s="1883"/>
      <c r="CT112" s="1883"/>
      <c r="CU112" s="1883"/>
      <c r="CV112" s="2064"/>
      <c r="CW112" s="2066"/>
    </row>
    <row r="113" spans="1:101" ht="16.5" customHeight="1" thickBot="1">
      <c r="A113" s="1851"/>
      <c r="B113" s="1863"/>
      <c r="C113" s="1864"/>
      <c r="D113" s="1864"/>
      <c r="E113" s="1865"/>
      <c r="F113" s="1884"/>
      <c r="G113" s="1889"/>
      <c r="H113" s="1865"/>
      <c r="I113" s="1890"/>
      <c r="J113" s="1890"/>
      <c r="K113" s="1890"/>
      <c r="L113" s="1890"/>
      <c r="M113" s="1890"/>
      <c r="N113" s="1890"/>
      <c r="O113" s="1890"/>
      <c r="P113" s="1890"/>
      <c r="Q113" s="1890"/>
      <c r="R113" s="1890"/>
      <c r="S113" s="1890"/>
      <c r="T113" s="1890"/>
      <c r="U113" s="1890"/>
      <c r="V113" s="1890"/>
      <c r="W113" s="1890"/>
      <c r="X113" s="1890"/>
      <c r="Y113" s="1890"/>
      <c r="Z113" s="1890"/>
      <c r="AA113" s="1890"/>
      <c r="AB113" s="1890"/>
      <c r="AC113" s="1890"/>
      <c r="AD113" s="1890"/>
      <c r="AE113" s="1890"/>
      <c r="AF113" s="1890"/>
      <c r="AG113" s="1890"/>
      <c r="AH113" s="1890"/>
      <c r="AI113" s="1890"/>
      <c r="AJ113" s="1890"/>
      <c r="AK113" s="1890"/>
      <c r="AL113" s="1890"/>
      <c r="AM113" s="1890"/>
      <c r="AN113" s="1890"/>
      <c r="AO113" s="1890"/>
      <c r="AP113" s="1890"/>
      <c r="AQ113" s="1890"/>
      <c r="AR113" s="1890"/>
      <c r="AS113" s="1890"/>
      <c r="AT113" s="1890"/>
      <c r="AU113" s="1890"/>
      <c r="AV113" s="1890"/>
      <c r="AW113" s="1890"/>
      <c r="AX113" s="1890"/>
      <c r="AY113" s="1890"/>
      <c r="AZ113" s="1890"/>
      <c r="BA113" s="1890"/>
      <c r="BB113" s="1890"/>
      <c r="BC113" s="1890"/>
      <c r="BD113" s="1890"/>
      <c r="BE113" s="1890"/>
      <c r="BF113" s="1890"/>
      <c r="BG113" s="1890"/>
      <c r="BH113" s="1890"/>
      <c r="BI113" s="1890"/>
      <c r="BJ113" s="1890"/>
      <c r="BK113" s="1890"/>
      <c r="BL113" s="1890"/>
      <c r="BM113" s="1890"/>
      <c r="BN113" s="1890"/>
      <c r="BO113" s="1890"/>
      <c r="BP113" s="1890"/>
      <c r="BQ113" s="1890"/>
      <c r="BR113" s="1890"/>
      <c r="BS113" s="1890"/>
      <c r="BT113" s="1890"/>
      <c r="BU113" s="1890"/>
      <c r="BV113" s="1890"/>
      <c r="BW113" s="1890"/>
      <c r="BX113" s="1890"/>
      <c r="BY113" s="1890"/>
      <c r="BZ113" s="1890"/>
      <c r="CA113" s="1890"/>
      <c r="CB113" s="1890"/>
      <c r="CC113" s="1890"/>
      <c r="CD113" s="1890"/>
      <c r="CE113" s="1890"/>
      <c r="CF113" s="1890"/>
      <c r="CG113" s="1890"/>
      <c r="CH113" s="1890"/>
      <c r="CI113" s="1890"/>
      <c r="CJ113" s="1890"/>
      <c r="CK113" s="1890"/>
      <c r="CL113" s="1890"/>
      <c r="CM113" s="1890"/>
      <c r="CN113" s="1890"/>
      <c r="CO113" s="1890"/>
      <c r="CP113" s="1890"/>
      <c r="CQ113" s="1890"/>
      <c r="CR113" s="1890"/>
      <c r="CS113" s="1890"/>
      <c r="CT113" s="1890"/>
      <c r="CU113" s="1890"/>
      <c r="CV113" s="2065"/>
      <c r="CW113" s="1884"/>
    </row>
    <row r="114" spans="1:101">
      <c r="A114" s="1851"/>
      <c r="B114" s="1886"/>
      <c r="C114" s="1887" t="s">
        <v>498</v>
      </c>
      <c r="D114" s="1887"/>
      <c r="F114" s="1888"/>
      <c r="G114" s="1201"/>
      <c r="H114" s="706"/>
      <c r="I114" s="1877"/>
      <c r="J114" s="1877"/>
      <c r="K114" s="1877"/>
      <c r="L114" s="1877"/>
      <c r="M114" s="1877"/>
      <c r="N114" s="1877"/>
      <c r="O114" s="1877"/>
      <c r="P114" s="1877"/>
      <c r="Q114" s="1877"/>
      <c r="R114" s="1877"/>
      <c r="S114" s="1877"/>
      <c r="T114" s="1877"/>
      <c r="U114" s="1877"/>
      <c r="V114" s="1877"/>
      <c r="W114" s="1877"/>
      <c r="X114" s="1877"/>
      <c r="Y114" s="1877"/>
      <c r="Z114" s="1877"/>
      <c r="AA114" s="1877"/>
      <c r="AB114" s="1877"/>
      <c r="AC114" s="1877"/>
      <c r="AD114" s="1877"/>
      <c r="AE114" s="1877"/>
      <c r="AF114" s="1877"/>
      <c r="AG114" s="1877"/>
      <c r="AH114" s="1877"/>
      <c r="AI114" s="1877"/>
      <c r="AJ114" s="1877"/>
      <c r="AK114" s="1877"/>
      <c r="AL114" s="1877"/>
      <c r="AM114" s="1877"/>
      <c r="AN114" s="1877"/>
      <c r="AO114" s="1877"/>
      <c r="AP114" s="1877"/>
      <c r="AQ114" s="1877"/>
      <c r="AR114" s="1877"/>
      <c r="AS114" s="1877"/>
      <c r="AT114" s="1877"/>
      <c r="AU114" s="1877"/>
      <c r="AV114" s="1877"/>
      <c r="AW114" s="1877"/>
      <c r="AX114" s="1877"/>
      <c r="AY114" s="1877"/>
      <c r="AZ114" s="1877"/>
      <c r="BA114" s="1877"/>
      <c r="BB114" s="1877"/>
      <c r="BC114" s="1877"/>
      <c r="BD114" s="1877"/>
      <c r="BE114" s="1877"/>
      <c r="BF114" s="1877"/>
      <c r="BG114" s="1877"/>
      <c r="BH114" s="1877"/>
      <c r="BI114" s="1877"/>
      <c r="BJ114" s="1877"/>
      <c r="BK114" s="1877"/>
      <c r="BL114" s="1877"/>
      <c r="BM114" s="1877"/>
      <c r="BN114" s="1877"/>
      <c r="BO114" s="1877"/>
      <c r="BP114" s="1877"/>
      <c r="BQ114" s="1877"/>
      <c r="BR114" s="1877"/>
      <c r="BS114" s="1877"/>
      <c r="BT114" s="1877"/>
      <c r="BU114" s="1877"/>
      <c r="BV114" s="1877"/>
      <c r="BW114" s="1877"/>
      <c r="BX114" s="1877"/>
      <c r="BY114" s="1877"/>
      <c r="BZ114" s="1877"/>
      <c r="CA114" s="1877"/>
      <c r="CB114" s="1877"/>
      <c r="CC114" s="1877"/>
      <c r="CD114" s="1877"/>
      <c r="CE114" s="1877"/>
      <c r="CF114" s="1877"/>
      <c r="CG114" s="1877"/>
      <c r="CH114" s="1877"/>
      <c r="CI114" s="1877"/>
      <c r="CJ114" s="1877"/>
      <c r="CK114" s="1877"/>
      <c r="CL114" s="1877"/>
      <c r="CM114" s="1877"/>
      <c r="CN114" s="1877"/>
      <c r="CO114" s="1877"/>
      <c r="CP114" s="1877"/>
      <c r="CQ114" s="1877"/>
      <c r="CR114" s="1877"/>
      <c r="CS114" s="1877"/>
      <c r="CT114" s="1877"/>
      <c r="CU114" s="1877"/>
      <c r="CV114" s="11"/>
      <c r="CW114" s="1882"/>
    </row>
    <row r="115" spans="1:101">
      <c r="A115" s="1851"/>
      <c r="B115" s="1869"/>
      <c r="C115" s="1871"/>
      <c r="D115" s="1875" t="s">
        <v>1101</v>
      </c>
      <c r="E115" s="1871"/>
      <c r="F115" s="1880"/>
      <c r="G115" s="1201"/>
      <c r="H115" s="706"/>
      <c r="I115" s="1877"/>
      <c r="J115" s="1877"/>
      <c r="K115" s="1877"/>
      <c r="L115" s="1877"/>
      <c r="M115" s="1877"/>
      <c r="N115" s="1877"/>
      <c r="O115" s="1877"/>
      <c r="P115" s="1877"/>
      <c r="Q115" s="1877"/>
      <c r="R115" s="1877"/>
      <c r="S115" s="1877"/>
      <c r="T115" s="1877"/>
      <c r="U115" s="1877"/>
      <c r="V115" s="1877"/>
      <c r="W115" s="1877"/>
      <c r="X115" s="1877"/>
      <c r="Y115" s="1877"/>
      <c r="Z115" s="1877"/>
      <c r="AA115" s="1877"/>
      <c r="AB115" s="1877"/>
      <c r="AC115" s="1877"/>
      <c r="AD115" s="1877"/>
      <c r="AE115" s="1877"/>
      <c r="AF115" s="1877"/>
      <c r="AG115" s="1877"/>
      <c r="AH115" s="1877"/>
      <c r="AI115" s="1877"/>
      <c r="AJ115" s="1877"/>
      <c r="AK115" s="1877"/>
      <c r="AL115" s="1877"/>
      <c r="AM115" s="1877"/>
      <c r="AN115" s="1877"/>
      <c r="AO115" s="1877"/>
      <c r="AP115" s="1877"/>
      <c r="AQ115" s="1877"/>
      <c r="AR115" s="1877"/>
      <c r="AS115" s="1877"/>
      <c r="AT115" s="1877"/>
      <c r="AU115" s="1877"/>
      <c r="AV115" s="1877"/>
      <c r="AW115" s="1877"/>
      <c r="AX115" s="1877"/>
      <c r="AY115" s="1877"/>
      <c r="AZ115" s="1877"/>
      <c r="BA115" s="1877"/>
      <c r="BB115" s="1877"/>
      <c r="BC115" s="1877"/>
      <c r="BD115" s="1877"/>
      <c r="BE115" s="1877"/>
      <c r="BF115" s="1877"/>
      <c r="BG115" s="1877"/>
      <c r="BH115" s="1877"/>
      <c r="BI115" s="1877"/>
      <c r="BJ115" s="1877"/>
      <c r="BK115" s="1877"/>
      <c r="BL115" s="1877"/>
      <c r="BM115" s="1877"/>
      <c r="BN115" s="1877"/>
      <c r="BO115" s="1877"/>
      <c r="BP115" s="1877"/>
      <c r="BQ115" s="1877"/>
      <c r="BR115" s="1877"/>
      <c r="BS115" s="1877"/>
      <c r="BT115" s="1877"/>
      <c r="BU115" s="1877"/>
      <c r="BV115" s="1877"/>
      <c r="BW115" s="1877"/>
      <c r="BX115" s="1877"/>
      <c r="BY115" s="1877"/>
      <c r="BZ115" s="1877"/>
      <c r="CA115" s="1877"/>
      <c r="CB115" s="1877"/>
      <c r="CC115" s="1877"/>
      <c r="CD115" s="1877"/>
      <c r="CE115" s="1877"/>
      <c r="CF115" s="1877"/>
      <c r="CG115" s="1877"/>
      <c r="CH115" s="1877"/>
      <c r="CI115" s="1877"/>
      <c r="CJ115" s="1877"/>
      <c r="CK115" s="1877"/>
      <c r="CL115" s="1877"/>
      <c r="CM115" s="1877"/>
      <c r="CN115" s="1877"/>
      <c r="CO115" s="1877"/>
      <c r="CP115" s="1877"/>
      <c r="CQ115" s="1877"/>
      <c r="CR115" s="1877"/>
      <c r="CS115" s="1877"/>
      <c r="CT115" s="1877"/>
      <c r="CU115" s="1877"/>
      <c r="CV115" s="11"/>
      <c r="CW115" s="1882"/>
    </row>
    <row r="116" spans="1:101">
      <c r="A116" s="1851"/>
      <c r="B116" s="1869"/>
      <c r="C116" s="1871"/>
      <c r="D116" s="1875"/>
      <c r="E116" s="1871" t="s">
        <v>499</v>
      </c>
      <c r="F116" s="1880" t="s">
        <v>1103</v>
      </c>
      <c r="G116" s="691"/>
      <c r="H116" s="693"/>
      <c r="I116" s="692"/>
      <c r="J116" s="692"/>
      <c r="K116" s="692"/>
      <c r="L116" s="692"/>
      <c r="M116" s="692"/>
      <c r="N116" s="692"/>
      <c r="O116" s="692"/>
      <c r="P116" s="692"/>
      <c r="Q116" s="692"/>
      <c r="R116" s="692"/>
      <c r="S116" s="692"/>
      <c r="T116" s="692"/>
      <c r="U116" s="692"/>
      <c r="V116" s="692"/>
      <c r="W116" s="692"/>
      <c r="X116" s="692"/>
      <c r="Y116" s="692"/>
      <c r="Z116" s="692"/>
      <c r="AA116" s="692"/>
      <c r="AB116" s="692"/>
      <c r="AC116" s="692"/>
      <c r="AD116" s="692"/>
      <c r="AE116" s="692"/>
      <c r="AF116" s="692"/>
      <c r="AG116" s="692"/>
      <c r="AH116" s="692"/>
      <c r="AI116" s="692"/>
      <c r="AJ116" s="692"/>
      <c r="AK116" s="692"/>
      <c r="AL116" s="692"/>
      <c r="AM116" s="692"/>
      <c r="AN116" s="692"/>
      <c r="AO116" s="692"/>
      <c r="AP116" s="692"/>
      <c r="AQ116" s="692"/>
      <c r="AR116" s="692"/>
      <c r="AS116" s="692"/>
      <c r="AT116" s="692"/>
      <c r="AU116" s="692"/>
      <c r="AV116" s="692"/>
      <c r="AW116" s="692"/>
      <c r="AX116" s="692"/>
      <c r="AY116" s="692"/>
      <c r="AZ116" s="692"/>
      <c r="BA116" s="692"/>
      <c r="BB116" s="692"/>
      <c r="BC116" s="692"/>
      <c r="BD116" s="692"/>
      <c r="BE116" s="692"/>
      <c r="BF116" s="692"/>
      <c r="BG116" s="692"/>
      <c r="BH116" s="692"/>
      <c r="BI116" s="692"/>
      <c r="BJ116" s="692"/>
      <c r="BK116" s="692"/>
      <c r="BL116" s="692"/>
      <c r="BM116" s="692"/>
      <c r="BN116" s="692"/>
      <c r="BO116" s="692"/>
      <c r="BP116" s="692"/>
      <c r="BQ116" s="692"/>
      <c r="BR116" s="692"/>
      <c r="BS116" s="692"/>
      <c r="BT116" s="692"/>
      <c r="BU116" s="692"/>
      <c r="BV116" s="692"/>
      <c r="BW116" s="692"/>
      <c r="BX116" s="692"/>
      <c r="BY116" s="692"/>
      <c r="BZ116" s="692"/>
      <c r="CA116" s="692"/>
      <c r="CB116" s="692"/>
      <c r="CC116" s="692"/>
      <c r="CD116" s="692"/>
      <c r="CE116" s="692"/>
      <c r="CF116" s="692"/>
      <c r="CG116" s="692"/>
      <c r="CH116" s="692"/>
      <c r="CI116" s="692"/>
      <c r="CJ116" s="692"/>
      <c r="CK116" s="692"/>
      <c r="CL116" s="692"/>
      <c r="CM116" s="692"/>
      <c r="CN116" s="692"/>
      <c r="CO116" s="692"/>
      <c r="CP116" s="692"/>
      <c r="CQ116" s="692"/>
      <c r="CR116" s="692"/>
      <c r="CS116" s="692"/>
      <c r="CT116" s="692"/>
      <c r="CU116" s="692"/>
      <c r="CV116" s="1519"/>
      <c r="CW116" s="1881">
        <f>SUM(I116:CV116)</f>
        <v>0</v>
      </c>
    </row>
    <row r="117" spans="1:101">
      <c r="A117" s="1851"/>
      <c r="B117" s="1869"/>
      <c r="C117" s="1871"/>
      <c r="D117" s="1875"/>
      <c r="E117" s="1871" t="s">
        <v>1201</v>
      </c>
      <c r="F117" s="1880" t="s">
        <v>1103</v>
      </c>
      <c r="G117" s="691"/>
      <c r="H117" s="693"/>
      <c r="I117" s="692"/>
      <c r="J117" s="692"/>
      <c r="K117" s="692"/>
      <c r="L117" s="692"/>
      <c r="M117" s="692"/>
      <c r="N117" s="692"/>
      <c r="O117" s="692"/>
      <c r="P117" s="692"/>
      <c r="Q117" s="692"/>
      <c r="R117" s="692"/>
      <c r="S117" s="692"/>
      <c r="T117" s="692"/>
      <c r="U117" s="692"/>
      <c r="V117" s="692"/>
      <c r="W117" s="692"/>
      <c r="X117" s="692"/>
      <c r="Y117" s="692"/>
      <c r="Z117" s="692"/>
      <c r="AA117" s="692"/>
      <c r="AB117" s="692"/>
      <c r="AC117" s="692"/>
      <c r="AD117" s="692"/>
      <c r="AE117" s="692"/>
      <c r="AF117" s="692"/>
      <c r="AG117" s="692"/>
      <c r="AH117" s="692"/>
      <c r="AI117" s="692"/>
      <c r="AJ117" s="692"/>
      <c r="AK117" s="692"/>
      <c r="AL117" s="692"/>
      <c r="AM117" s="692"/>
      <c r="AN117" s="692"/>
      <c r="AO117" s="692"/>
      <c r="AP117" s="692"/>
      <c r="AQ117" s="692"/>
      <c r="AR117" s="692"/>
      <c r="AS117" s="692"/>
      <c r="AT117" s="692"/>
      <c r="AU117" s="692"/>
      <c r="AV117" s="692"/>
      <c r="AW117" s="692"/>
      <c r="AX117" s="692"/>
      <c r="AY117" s="692"/>
      <c r="AZ117" s="692"/>
      <c r="BA117" s="692"/>
      <c r="BB117" s="692"/>
      <c r="BC117" s="692"/>
      <c r="BD117" s="692"/>
      <c r="BE117" s="692"/>
      <c r="BF117" s="692"/>
      <c r="BG117" s="692"/>
      <c r="BH117" s="692"/>
      <c r="BI117" s="692"/>
      <c r="BJ117" s="692"/>
      <c r="BK117" s="692"/>
      <c r="BL117" s="692"/>
      <c r="BM117" s="692"/>
      <c r="BN117" s="692"/>
      <c r="BO117" s="692"/>
      <c r="BP117" s="692"/>
      <c r="BQ117" s="692"/>
      <c r="BR117" s="692"/>
      <c r="BS117" s="692"/>
      <c r="BT117" s="692"/>
      <c r="BU117" s="692"/>
      <c r="BV117" s="692"/>
      <c r="BW117" s="692"/>
      <c r="BX117" s="692"/>
      <c r="BY117" s="692"/>
      <c r="BZ117" s="692"/>
      <c r="CA117" s="692"/>
      <c r="CB117" s="692"/>
      <c r="CC117" s="692"/>
      <c r="CD117" s="692"/>
      <c r="CE117" s="692"/>
      <c r="CF117" s="692"/>
      <c r="CG117" s="692"/>
      <c r="CH117" s="692"/>
      <c r="CI117" s="692"/>
      <c r="CJ117" s="692"/>
      <c r="CK117" s="692"/>
      <c r="CL117" s="692"/>
      <c r="CM117" s="692"/>
      <c r="CN117" s="692"/>
      <c r="CO117" s="692"/>
      <c r="CP117" s="692"/>
      <c r="CQ117" s="692"/>
      <c r="CR117" s="692"/>
      <c r="CS117" s="692"/>
      <c r="CT117" s="692"/>
      <c r="CU117" s="692"/>
      <c r="CV117" s="1519"/>
      <c r="CW117" s="1881">
        <f>SUM(I117:CV117)</f>
        <v>0</v>
      </c>
    </row>
    <row r="118" spans="1:101">
      <c r="A118" s="1851"/>
      <c r="B118" s="1869"/>
      <c r="C118" s="1871"/>
      <c r="D118" s="1875"/>
      <c r="F118" s="1880"/>
      <c r="G118" s="1201"/>
      <c r="H118" s="706"/>
      <c r="I118" s="1877"/>
      <c r="J118" s="1877"/>
      <c r="K118" s="1877"/>
      <c r="L118" s="1877"/>
      <c r="M118" s="1877"/>
      <c r="N118" s="1877"/>
      <c r="O118" s="1877"/>
      <c r="P118" s="1877"/>
      <c r="Q118" s="1877"/>
      <c r="R118" s="1877"/>
      <c r="S118" s="1877"/>
      <c r="T118" s="1877"/>
      <c r="U118" s="1877"/>
      <c r="V118" s="1877"/>
      <c r="W118" s="1877"/>
      <c r="X118" s="1877"/>
      <c r="Y118" s="1877"/>
      <c r="Z118" s="1877"/>
      <c r="AA118" s="1877"/>
      <c r="AB118" s="1877"/>
      <c r="AC118" s="1877"/>
      <c r="AD118" s="1877"/>
      <c r="AE118" s="1877"/>
      <c r="AF118" s="1877"/>
      <c r="AG118" s="1877"/>
      <c r="AH118" s="1877"/>
      <c r="AI118" s="1877"/>
      <c r="AJ118" s="1877"/>
      <c r="AK118" s="1877"/>
      <c r="AL118" s="1877"/>
      <c r="AM118" s="1877"/>
      <c r="AN118" s="1877"/>
      <c r="AO118" s="1877"/>
      <c r="AP118" s="1877"/>
      <c r="AQ118" s="1877"/>
      <c r="AR118" s="1877"/>
      <c r="AS118" s="1877"/>
      <c r="AT118" s="1877"/>
      <c r="AU118" s="1877"/>
      <c r="AV118" s="1877"/>
      <c r="AW118" s="1877"/>
      <c r="AX118" s="1877"/>
      <c r="AY118" s="1877"/>
      <c r="AZ118" s="1877"/>
      <c r="BA118" s="1877"/>
      <c r="BB118" s="1877"/>
      <c r="BC118" s="1877"/>
      <c r="BD118" s="1877"/>
      <c r="BE118" s="1877"/>
      <c r="BF118" s="1877"/>
      <c r="BG118" s="1877"/>
      <c r="BH118" s="1877"/>
      <c r="BI118" s="1877"/>
      <c r="BJ118" s="1877"/>
      <c r="BK118" s="1877"/>
      <c r="BL118" s="1877"/>
      <c r="BM118" s="1877"/>
      <c r="BN118" s="1877"/>
      <c r="BO118" s="1877"/>
      <c r="BP118" s="1877"/>
      <c r="BQ118" s="1877"/>
      <c r="BR118" s="1877"/>
      <c r="BS118" s="1877"/>
      <c r="BT118" s="1877"/>
      <c r="BU118" s="1877"/>
      <c r="BV118" s="1877"/>
      <c r="BW118" s="1877"/>
      <c r="BX118" s="1877"/>
      <c r="BY118" s="1877"/>
      <c r="BZ118" s="1877"/>
      <c r="CA118" s="1877"/>
      <c r="CB118" s="1877"/>
      <c r="CC118" s="1877"/>
      <c r="CD118" s="1877"/>
      <c r="CE118" s="1877"/>
      <c r="CF118" s="1877"/>
      <c r="CG118" s="1877"/>
      <c r="CH118" s="1877"/>
      <c r="CI118" s="1877"/>
      <c r="CJ118" s="1877"/>
      <c r="CK118" s="1877"/>
      <c r="CL118" s="1877"/>
      <c r="CM118" s="1877"/>
      <c r="CN118" s="1877"/>
      <c r="CO118" s="1877"/>
      <c r="CP118" s="1877"/>
      <c r="CQ118" s="1877"/>
      <c r="CR118" s="1877"/>
      <c r="CS118" s="1877"/>
      <c r="CT118" s="1877"/>
      <c r="CU118" s="1877"/>
      <c r="CV118" s="11"/>
      <c r="CW118" s="1882"/>
    </row>
    <row r="119" spans="1:101">
      <c r="A119" s="1851"/>
      <c r="B119" s="1869"/>
      <c r="C119" s="1871"/>
      <c r="D119" s="1875" t="s">
        <v>1106</v>
      </c>
      <c r="E119" s="1871"/>
      <c r="F119" s="1888"/>
      <c r="G119" s="1201"/>
      <c r="H119" s="706"/>
      <c r="I119" s="1877"/>
      <c r="J119" s="1877"/>
      <c r="K119" s="1877"/>
      <c r="L119" s="1877"/>
      <c r="M119" s="1877"/>
      <c r="N119" s="1877"/>
      <c r="O119" s="1877"/>
      <c r="P119" s="1877"/>
      <c r="Q119" s="1877"/>
      <c r="R119" s="1877"/>
      <c r="S119" s="1877"/>
      <c r="T119" s="1877"/>
      <c r="U119" s="1877"/>
      <c r="V119" s="1877"/>
      <c r="W119" s="1877"/>
      <c r="X119" s="1877"/>
      <c r="Y119" s="1877"/>
      <c r="Z119" s="1877"/>
      <c r="AA119" s="1877"/>
      <c r="AB119" s="1877"/>
      <c r="AC119" s="1877"/>
      <c r="AD119" s="1877"/>
      <c r="AE119" s="1877"/>
      <c r="AF119" s="1877"/>
      <c r="AG119" s="1877"/>
      <c r="AH119" s="1877"/>
      <c r="AI119" s="1877"/>
      <c r="AJ119" s="1877"/>
      <c r="AK119" s="1877"/>
      <c r="AL119" s="1877"/>
      <c r="AM119" s="1877"/>
      <c r="AN119" s="1877"/>
      <c r="AO119" s="1877"/>
      <c r="AP119" s="1877"/>
      <c r="AQ119" s="1877"/>
      <c r="AR119" s="1877"/>
      <c r="AS119" s="1877"/>
      <c r="AT119" s="1877"/>
      <c r="AU119" s="1877"/>
      <c r="AV119" s="1877"/>
      <c r="AW119" s="1877"/>
      <c r="AX119" s="1877"/>
      <c r="AY119" s="1877"/>
      <c r="AZ119" s="1877"/>
      <c r="BA119" s="1877"/>
      <c r="BB119" s="1877"/>
      <c r="BC119" s="1877"/>
      <c r="BD119" s="1877"/>
      <c r="BE119" s="1877"/>
      <c r="BF119" s="1877"/>
      <c r="BG119" s="1877"/>
      <c r="BH119" s="1877"/>
      <c r="BI119" s="1877"/>
      <c r="BJ119" s="1877"/>
      <c r="BK119" s="1877"/>
      <c r="BL119" s="1877"/>
      <c r="BM119" s="1877"/>
      <c r="BN119" s="1877"/>
      <c r="BO119" s="1877"/>
      <c r="BP119" s="1877"/>
      <c r="BQ119" s="1877"/>
      <c r="BR119" s="1877"/>
      <c r="BS119" s="1877"/>
      <c r="BT119" s="1877"/>
      <c r="BU119" s="1877"/>
      <c r="BV119" s="1877"/>
      <c r="BW119" s="1877"/>
      <c r="BX119" s="1877"/>
      <c r="BY119" s="1877"/>
      <c r="BZ119" s="1877"/>
      <c r="CA119" s="1877"/>
      <c r="CB119" s="1877"/>
      <c r="CC119" s="1877"/>
      <c r="CD119" s="1877"/>
      <c r="CE119" s="1877"/>
      <c r="CF119" s="1877"/>
      <c r="CG119" s="1877"/>
      <c r="CH119" s="1877"/>
      <c r="CI119" s="1877"/>
      <c r="CJ119" s="1877"/>
      <c r="CK119" s="1877"/>
      <c r="CL119" s="1877"/>
      <c r="CM119" s="1877"/>
      <c r="CN119" s="1877"/>
      <c r="CO119" s="1877"/>
      <c r="CP119" s="1877"/>
      <c r="CQ119" s="1877"/>
      <c r="CR119" s="1877"/>
      <c r="CS119" s="1877"/>
      <c r="CT119" s="1877"/>
      <c r="CU119" s="1877"/>
      <c r="CV119" s="11"/>
      <c r="CW119" s="1882"/>
    </row>
    <row r="120" spans="1:101">
      <c r="A120" s="1851"/>
      <c r="B120" s="1869"/>
      <c r="C120" s="1871"/>
      <c r="D120" s="1875"/>
      <c r="E120" s="1871" t="s">
        <v>351</v>
      </c>
      <c r="F120" s="1880" t="s">
        <v>1107</v>
      </c>
      <c r="G120" s="691"/>
      <c r="H120" s="693"/>
      <c r="I120" s="692"/>
      <c r="J120" s="692"/>
      <c r="K120" s="692"/>
      <c r="L120" s="692"/>
      <c r="M120" s="692"/>
      <c r="N120" s="692"/>
      <c r="O120" s="692"/>
      <c r="P120" s="692"/>
      <c r="Q120" s="692"/>
      <c r="R120" s="692"/>
      <c r="S120" s="692"/>
      <c r="T120" s="692"/>
      <c r="U120" s="692"/>
      <c r="V120" s="692"/>
      <c r="W120" s="692"/>
      <c r="X120" s="692"/>
      <c r="Y120" s="692"/>
      <c r="Z120" s="692"/>
      <c r="AA120" s="692"/>
      <c r="AB120" s="692"/>
      <c r="AC120" s="692"/>
      <c r="AD120" s="692"/>
      <c r="AE120" s="692"/>
      <c r="AF120" s="692"/>
      <c r="AG120" s="692"/>
      <c r="AH120" s="692"/>
      <c r="AI120" s="692"/>
      <c r="AJ120" s="692"/>
      <c r="AK120" s="692"/>
      <c r="AL120" s="692"/>
      <c r="AM120" s="692"/>
      <c r="AN120" s="692"/>
      <c r="AO120" s="692"/>
      <c r="AP120" s="692"/>
      <c r="AQ120" s="692"/>
      <c r="AR120" s="692"/>
      <c r="AS120" s="692"/>
      <c r="AT120" s="692"/>
      <c r="AU120" s="692"/>
      <c r="AV120" s="692"/>
      <c r="AW120" s="692"/>
      <c r="AX120" s="692"/>
      <c r="AY120" s="692"/>
      <c r="AZ120" s="692"/>
      <c r="BA120" s="692"/>
      <c r="BB120" s="692"/>
      <c r="BC120" s="692"/>
      <c r="BD120" s="692"/>
      <c r="BE120" s="692"/>
      <c r="BF120" s="692"/>
      <c r="BG120" s="692"/>
      <c r="BH120" s="692"/>
      <c r="BI120" s="692"/>
      <c r="BJ120" s="692"/>
      <c r="BK120" s="692"/>
      <c r="BL120" s="692"/>
      <c r="BM120" s="692"/>
      <c r="BN120" s="692"/>
      <c r="BO120" s="692"/>
      <c r="BP120" s="692"/>
      <c r="BQ120" s="692"/>
      <c r="BR120" s="692"/>
      <c r="BS120" s="692"/>
      <c r="BT120" s="692"/>
      <c r="BU120" s="692"/>
      <c r="BV120" s="692"/>
      <c r="BW120" s="692"/>
      <c r="BX120" s="692"/>
      <c r="BY120" s="692"/>
      <c r="BZ120" s="692"/>
      <c r="CA120" s="692"/>
      <c r="CB120" s="692"/>
      <c r="CC120" s="692"/>
      <c r="CD120" s="692"/>
      <c r="CE120" s="692"/>
      <c r="CF120" s="692"/>
      <c r="CG120" s="692"/>
      <c r="CH120" s="692"/>
      <c r="CI120" s="692"/>
      <c r="CJ120" s="692"/>
      <c r="CK120" s="692"/>
      <c r="CL120" s="692"/>
      <c r="CM120" s="692"/>
      <c r="CN120" s="692"/>
      <c r="CO120" s="692"/>
      <c r="CP120" s="692"/>
      <c r="CQ120" s="692"/>
      <c r="CR120" s="692"/>
      <c r="CS120" s="692"/>
      <c r="CT120" s="692"/>
      <c r="CU120" s="692"/>
      <c r="CV120" s="1519"/>
      <c r="CW120" s="1881">
        <f>SUM(I120:CV120)</f>
        <v>0</v>
      </c>
    </row>
    <row r="121" spans="1:101">
      <c r="A121" s="1851"/>
      <c r="B121" s="1869"/>
      <c r="C121" s="1871"/>
      <c r="D121" s="1875"/>
      <c r="E121" s="1871" t="s">
        <v>55</v>
      </c>
      <c r="F121" s="1880" t="s">
        <v>1005</v>
      </c>
      <c r="G121" s="691"/>
      <c r="H121" s="693"/>
      <c r="I121" s="692"/>
      <c r="J121" s="692"/>
      <c r="K121" s="692"/>
      <c r="L121" s="692"/>
      <c r="M121" s="692"/>
      <c r="N121" s="692"/>
      <c r="O121" s="692"/>
      <c r="P121" s="692"/>
      <c r="Q121" s="692"/>
      <c r="R121" s="692"/>
      <c r="S121" s="692"/>
      <c r="T121" s="692"/>
      <c r="U121" s="692"/>
      <c r="V121" s="692"/>
      <c r="W121" s="692"/>
      <c r="X121" s="692"/>
      <c r="Y121" s="692"/>
      <c r="Z121" s="692"/>
      <c r="AA121" s="692"/>
      <c r="AB121" s="692"/>
      <c r="AC121" s="692"/>
      <c r="AD121" s="692"/>
      <c r="AE121" s="692"/>
      <c r="AF121" s="692"/>
      <c r="AG121" s="692"/>
      <c r="AH121" s="692"/>
      <c r="AI121" s="692"/>
      <c r="AJ121" s="692"/>
      <c r="AK121" s="692"/>
      <c r="AL121" s="692"/>
      <c r="AM121" s="692"/>
      <c r="AN121" s="692"/>
      <c r="AO121" s="692"/>
      <c r="AP121" s="692"/>
      <c r="AQ121" s="692"/>
      <c r="AR121" s="692"/>
      <c r="AS121" s="692"/>
      <c r="AT121" s="692"/>
      <c r="AU121" s="692"/>
      <c r="AV121" s="692"/>
      <c r="AW121" s="692"/>
      <c r="AX121" s="692"/>
      <c r="AY121" s="692"/>
      <c r="AZ121" s="692"/>
      <c r="BA121" s="692"/>
      <c r="BB121" s="692"/>
      <c r="BC121" s="692"/>
      <c r="BD121" s="692"/>
      <c r="BE121" s="692"/>
      <c r="BF121" s="692"/>
      <c r="BG121" s="692"/>
      <c r="BH121" s="692"/>
      <c r="BI121" s="692"/>
      <c r="BJ121" s="692"/>
      <c r="BK121" s="692"/>
      <c r="BL121" s="692"/>
      <c r="BM121" s="692"/>
      <c r="BN121" s="692"/>
      <c r="BO121" s="692"/>
      <c r="BP121" s="692"/>
      <c r="BQ121" s="692"/>
      <c r="BR121" s="692"/>
      <c r="BS121" s="692"/>
      <c r="BT121" s="692"/>
      <c r="BU121" s="692"/>
      <c r="BV121" s="692"/>
      <c r="BW121" s="692"/>
      <c r="BX121" s="692"/>
      <c r="BY121" s="692"/>
      <c r="BZ121" s="692"/>
      <c r="CA121" s="692"/>
      <c r="CB121" s="692"/>
      <c r="CC121" s="692"/>
      <c r="CD121" s="692"/>
      <c r="CE121" s="692"/>
      <c r="CF121" s="692"/>
      <c r="CG121" s="692"/>
      <c r="CH121" s="692"/>
      <c r="CI121" s="692"/>
      <c r="CJ121" s="692"/>
      <c r="CK121" s="692"/>
      <c r="CL121" s="692"/>
      <c r="CM121" s="692"/>
      <c r="CN121" s="692"/>
      <c r="CO121" s="692"/>
      <c r="CP121" s="692"/>
      <c r="CQ121" s="692"/>
      <c r="CR121" s="692"/>
      <c r="CS121" s="692"/>
      <c r="CT121" s="692"/>
      <c r="CU121" s="692"/>
      <c r="CV121" s="1519"/>
      <c r="CW121" s="1881">
        <f>SUM(I121:CV121)</f>
        <v>0</v>
      </c>
    </row>
    <row r="122" spans="1:101">
      <c r="A122" s="1851"/>
      <c r="B122" s="1869"/>
      <c r="C122" s="1871"/>
      <c r="D122" s="1875"/>
      <c r="E122" s="4" t="s">
        <v>56</v>
      </c>
      <c r="F122" s="1880" t="s">
        <v>57</v>
      </c>
      <c r="G122" s="691"/>
      <c r="H122" s="693"/>
      <c r="I122" s="692"/>
      <c r="J122" s="692"/>
      <c r="K122" s="692"/>
      <c r="L122" s="692"/>
      <c r="M122" s="692"/>
      <c r="N122" s="692"/>
      <c r="O122" s="692"/>
      <c r="P122" s="692"/>
      <c r="Q122" s="692"/>
      <c r="R122" s="692"/>
      <c r="S122" s="692"/>
      <c r="T122" s="692"/>
      <c r="U122" s="692"/>
      <c r="V122" s="692"/>
      <c r="W122" s="692"/>
      <c r="X122" s="692"/>
      <c r="Y122" s="692"/>
      <c r="Z122" s="692"/>
      <c r="AA122" s="692"/>
      <c r="AB122" s="692"/>
      <c r="AC122" s="692"/>
      <c r="AD122" s="692"/>
      <c r="AE122" s="692"/>
      <c r="AF122" s="692"/>
      <c r="AG122" s="692"/>
      <c r="AH122" s="692"/>
      <c r="AI122" s="692"/>
      <c r="AJ122" s="692"/>
      <c r="AK122" s="692"/>
      <c r="AL122" s="692"/>
      <c r="AM122" s="692"/>
      <c r="AN122" s="692"/>
      <c r="AO122" s="692"/>
      <c r="AP122" s="692"/>
      <c r="AQ122" s="692"/>
      <c r="AR122" s="692"/>
      <c r="AS122" s="692"/>
      <c r="AT122" s="692"/>
      <c r="AU122" s="692"/>
      <c r="AV122" s="692"/>
      <c r="AW122" s="692"/>
      <c r="AX122" s="692"/>
      <c r="AY122" s="692"/>
      <c r="AZ122" s="692"/>
      <c r="BA122" s="692"/>
      <c r="BB122" s="692"/>
      <c r="BC122" s="692"/>
      <c r="BD122" s="692"/>
      <c r="BE122" s="692"/>
      <c r="BF122" s="692"/>
      <c r="BG122" s="692"/>
      <c r="BH122" s="692"/>
      <c r="BI122" s="692"/>
      <c r="BJ122" s="692"/>
      <c r="BK122" s="692"/>
      <c r="BL122" s="692"/>
      <c r="BM122" s="692"/>
      <c r="BN122" s="692"/>
      <c r="BO122" s="692"/>
      <c r="BP122" s="692"/>
      <c r="BQ122" s="692"/>
      <c r="BR122" s="692"/>
      <c r="BS122" s="692"/>
      <c r="BT122" s="692"/>
      <c r="BU122" s="692"/>
      <c r="BV122" s="692"/>
      <c r="BW122" s="692"/>
      <c r="BX122" s="692"/>
      <c r="BY122" s="692"/>
      <c r="BZ122" s="692"/>
      <c r="CA122" s="692"/>
      <c r="CB122" s="692"/>
      <c r="CC122" s="692"/>
      <c r="CD122" s="692"/>
      <c r="CE122" s="692"/>
      <c r="CF122" s="692"/>
      <c r="CG122" s="692"/>
      <c r="CH122" s="692"/>
      <c r="CI122" s="692"/>
      <c r="CJ122" s="692"/>
      <c r="CK122" s="692"/>
      <c r="CL122" s="692"/>
      <c r="CM122" s="692"/>
      <c r="CN122" s="692"/>
      <c r="CO122" s="692"/>
      <c r="CP122" s="692"/>
      <c r="CQ122" s="692"/>
      <c r="CR122" s="692"/>
      <c r="CS122" s="692"/>
      <c r="CT122" s="692"/>
      <c r="CU122" s="692"/>
      <c r="CV122" s="1519"/>
      <c r="CW122" s="1881">
        <f>SUM(I122:CV122)</f>
        <v>0</v>
      </c>
    </row>
    <row r="123" spans="1:101">
      <c r="A123" s="1851"/>
      <c r="B123" s="1869"/>
      <c r="C123" s="1871"/>
      <c r="D123" s="1871"/>
      <c r="E123" s="1871"/>
      <c r="F123" s="1880"/>
      <c r="G123" s="1201"/>
      <c r="H123" s="706"/>
      <c r="I123" s="1877"/>
      <c r="J123" s="1877"/>
      <c r="K123" s="1877"/>
      <c r="L123" s="1877"/>
      <c r="M123" s="1877"/>
      <c r="N123" s="1877"/>
      <c r="O123" s="1877"/>
      <c r="P123" s="1877"/>
      <c r="Q123" s="1877"/>
      <c r="R123" s="1877"/>
      <c r="S123" s="1877"/>
      <c r="T123" s="1877"/>
      <c r="U123" s="1877"/>
      <c r="V123" s="1877"/>
      <c r="W123" s="1877"/>
      <c r="X123" s="1877"/>
      <c r="Y123" s="1877"/>
      <c r="Z123" s="1877"/>
      <c r="AA123" s="1877"/>
      <c r="AB123" s="1877"/>
      <c r="AC123" s="1877"/>
      <c r="AD123" s="1877"/>
      <c r="AE123" s="1877"/>
      <c r="AF123" s="1877"/>
      <c r="AG123" s="1877"/>
      <c r="AH123" s="1877"/>
      <c r="AI123" s="1877"/>
      <c r="AJ123" s="1877"/>
      <c r="AK123" s="1877"/>
      <c r="AL123" s="1877"/>
      <c r="AM123" s="1877"/>
      <c r="AN123" s="1877"/>
      <c r="AO123" s="1877"/>
      <c r="AP123" s="1877"/>
      <c r="AQ123" s="1877"/>
      <c r="AR123" s="1877"/>
      <c r="AS123" s="1877"/>
      <c r="AT123" s="1877"/>
      <c r="AU123" s="1877"/>
      <c r="AV123" s="1877"/>
      <c r="AW123" s="1877"/>
      <c r="AX123" s="1877"/>
      <c r="AY123" s="1877"/>
      <c r="AZ123" s="1877"/>
      <c r="BA123" s="1877"/>
      <c r="BB123" s="1877"/>
      <c r="BC123" s="1877"/>
      <c r="BD123" s="1877"/>
      <c r="BE123" s="1877"/>
      <c r="BF123" s="1877"/>
      <c r="BG123" s="1877"/>
      <c r="BH123" s="1877"/>
      <c r="BI123" s="1877"/>
      <c r="BJ123" s="1877"/>
      <c r="BK123" s="1877"/>
      <c r="BL123" s="1877"/>
      <c r="BM123" s="1877"/>
      <c r="BN123" s="1877"/>
      <c r="BO123" s="1877"/>
      <c r="BP123" s="1877"/>
      <c r="BQ123" s="1877"/>
      <c r="BR123" s="1877"/>
      <c r="BS123" s="1877"/>
      <c r="BT123" s="1877"/>
      <c r="BU123" s="1877"/>
      <c r="BV123" s="1877"/>
      <c r="BW123" s="1877"/>
      <c r="BX123" s="1877"/>
      <c r="BY123" s="1877"/>
      <c r="BZ123" s="1877"/>
      <c r="CA123" s="1877"/>
      <c r="CB123" s="1877"/>
      <c r="CC123" s="1877"/>
      <c r="CD123" s="1877"/>
      <c r="CE123" s="1877"/>
      <c r="CF123" s="1877"/>
      <c r="CG123" s="1877"/>
      <c r="CH123" s="1877"/>
      <c r="CI123" s="1877"/>
      <c r="CJ123" s="1877"/>
      <c r="CK123" s="1877"/>
      <c r="CL123" s="1877"/>
      <c r="CM123" s="1877"/>
      <c r="CN123" s="1877"/>
      <c r="CO123" s="1877"/>
      <c r="CP123" s="1877"/>
      <c r="CQ123" s="1877"/>
      <c r="CR123" s="1877"/>
      <c r="CS123" s="1877"/>
      <c r="CT123" s="1877"/>
      <c r="CU123" s="1877"/>
      <c r="CV123" s="11"/>
      <c r="CW123" s="1882"/>
    </row>
    <row r="124" spans="1:101">
      <c r="A124" s="1851"/>
      <c r="B124" s="1869"/>
      <c r="C124" s="1871"/>
      <c r="D124" s="1875" t="s">
        <v>527</v>
      </c>
      <c r="E124" s="1871"/>
      <c r="F124" s="1888"/>
      <c r="G124" s="1201"/>
      <c r="H124" s="706"/>
      <c r="I124" s="1877"/>
      <c r="J124" s="1877"/>
      <c r="K124" s="1877"/>
      <c r="L124" s="1877"/>
      <c r="M124" s="1877"/>
      <c r="N124" s="1877"/>
      <c r="O124" s="1877"/>
      <c r="P124" s="1877"/>
      <c r="Q124" s="1877"/>
      <c r="R124" s="1877"/>
      <c r="S124" s="1877"/>
      <c r="T124" s="1877"/>
      <c r="U124" s="1877"/>
      <c r="V124" s="1877"/>
      <c r="W124" s="1877"/>
      <c r="X124" s="1877"/>
      <c r="Y124" s="1877"/>
      <c r="Z124" s="1877"/>
      <c r="AA124" s="1877"/>
      <c r="AB124" s="1877"/>
      <c r="AC124" s="1877"/>
      <c r="AD124" s="1877"/>
      <c r="AE124" s="1877"/>
      <c r="AF124" s="1877"/>
      <c r="AG124" s="1877"/>
      <c r="AH124" s="1877"/>
      <c r="AI124" s="1877"/>
      <c r="AJ124" s="1877"/>
      <c r="AK124" s="1877"/>
      <c r="AL124" s="1877"/>
      <c r="AM124" s="1877"/>
      <c r="AN124" s="1877"/>
      <c r="AO124" s="1877"/>
      <c r="AP124" s="1877"/>
      <c r="AQ124" s="1877"/>
      <c r="AR124" s="1877"/>
      <c r="AS124" s="1877"/>
      <c r="AT124" s="1877"/>
      <c r="AU124" s="1877"/>
      <c r="AV124" s="1877"/>
      <c r="AW124" s="1877"/>
      <c r="AX124" s="1877"/>
      <c r="AY124" s="1877"/>
      <c r="AZ124" s="1877"/>
      <c r="BA124" s="1877"/>
      <c r="BB124" s="1877"/>
      <c r="BC124" s="1877"/>
      <c r="BD124" s="1877"/>
      <c r="BE124" s="1877"/>
      <c r="BF124" s="1877"/>
      <c r="BG124" s="1877"/>
      <c r="BH124" s="1877"/>
      <c r="BI124" s="1877"/>
      <c r="BJ124" s="1877"/>
      <c r="BK124" s="1877"/>
      <c r="BL124" s="1877"/>
      <c r="BM124" s="1877"/>
      <c r="BN124" s="1877"/>
      <c r="BO124" s="1877"/>
      <c r="BP124" s="1877"/>
      <c r="BQ124" s="1877"/>
      <c r="BR124" s="1877"/>
      <c r="BS124" s="1877"/>
      <c r="BT124" s="1877"/>
      <c r="BU124" s="1877"/>
      <c r="BV124" s="1877"/>
      <c r="BW124" s="1877"/>
      <c r="BX124" s="1877"/>
      <c r="BY124" s="1877"/>
      <c r="BZ124" s="1877"/>
      <c r="CA124" s="1877"/>
      <c r="CB124" s="1877"/>
      <c r="CC124" s="1877"/>
      <c r="CD124" s="1877"/>
      <c r="CE124" s="1877"/>
      <c r="CF124" s="1877"/>
      <c r="CG124" s="1877"/>
      <c r="CH124" s="1877"/>
      <c r="CI124" s="1877"/>
      <c r="CJ124" s="1877"/>
      <c r="CK124" s="1877"/>
      <c r="CL124" s="1877"/>
      <c r="CM124" s="1877"/>
      <c r="CN124" s="1877"/>
      <c r="CO124" s="1877"/>
      <c r="CP124" s="1877"/>
      <c r="CQ124" s="1877"/>
      <c r="CR124" s="1877"/>
      <c r="CS124" s="1877"/>
      <c r="CT124" s="1877"/>
      <c r="CU124" s="1877"/>
      <c r="CV124" s="11"/>
      <c r="CW124" s="1882"/>
    </row>
    <row r="125" spans="1:101">
      <c r="A125" s="1851"/>
      <c r="B125" s="1869"/>
      <c r="C125" s="1871"/>
      <c r="D125" s="1871"/>
      <c r="E125" s="1871" t="s">
        <v>58</v>
      </c>
      <c r="F125" s="1880" t="s">
        <v>1103</v>
      </c>
      <c r="G125" s="691"/>
      <c r="H125" s="693"/>
      <c r="I125" s="692"/>
      <c r="J125" s="692"/>
      <c r="K125" s="692"/>
      <c r="L125" s="692"/>
      <c r="M125" s="692"/>
      <c r="N125" s="692"/>
      <c r="O125" s="692"/>
      <c r="P125" s="692"/>
      <c r="Q125" s="692"/>
      <c r="R125" s="692"/>
      <c r="S125" s="692"/>
      <c r="T125" s="692"/>
      <c r="U125" s="692"/>
      <c r="V125" s="692"/>
      <c r="W125" s="692"/>
      <c r="X125" s="692"/>
      <c r="Y125" s="692"/>
      <c r="Z125" s="692"/>
      <c r="AA125" s="692"/>
      <c r="AB125" s="692"/>
      <c r="AC125" s="692"/>
      <c r="AD125" s="692"/>
      <c r="AE125" s="692"/>
      <c r="AF125" s="692"/>
      <c r="AG125" s="692"/>
      <c r="AH125" s="692"/>
      <c r="AI125" s="692"/>
      <c r="AJ125" s="692"/>
      <c r="AK125" s="692"/>
      <c r="AL125" s="692"/>
      <c r="AM125" s="692"/>
      <c r="AN125" s="692"/>
      <c r="AO125" s="692"/>
      <c r="AP125" s="692"/>
      <c r="AQ125" s="692"/>
      <c r="AR125" s="692"/>
      <c r="AS125" s="692"/>
      <c r="AT125" s="692"/>
      <c r="AU125" s="692"/>
      <c r="AV125" s="692"/>
      <c r="AW125" s="692"/>
      <c r="AX125" s="692"/>
      <c r="AY125" s="692"/>
      <c r="AZ125" s="692"/>
      <c r="BA125" s="692"/>
      <c r="BB125" s="692"/>
      <c r="BC125" s="692"/>
      <c r="BD125" s="692"/>
      <c r="BE125" s="692"/>
      <c r="BF125" s="692"/>
      <c r="BG125" s="692"/>
      <c r="BH125" s="692"/>
      <c r="BI125" s="692"/>
      <c r="BJ125" s="692"/>
      <c r="BK125" s="692"/>
      <c r="BL125" s="692"/>
      <c r="BM125" s="692"/>
      <c r="BN125" s="692"/>
      <c r="BO125" s="692"/>
      <c r="BP125" s="692"/>
      <c r="BQ125" s="692"/>
      <c r="BR125" s="692"/>
      <c r="BS125" s="692"/>
      <c r="BT125" s="692"/>
      <c r="BU125" s="692"/>
      <c r="BV125" s="692"/>
      <c r="BW125" s="692"/>
      <c r="BX125" s="692"/>
      <c r="BY125" s="692"/>
      <c r="BZ125" s="692"/>
      <c r="CA125" s="692"/>
      <c r="CB125" s="692"/>
      <c r="CC125" s="692"/>
      <c r="CD125" s="692"/>
      <c r="CE125" s="692"/>
      <c r="CF125" s="692"/>
      <c r="CG125" s="692"/>
      <c r="CH125" s="692"/>
      <c r="CI125" s="692"/>
      <c r="CJ125" s="692"/>
      <c r="CK125" s="692"/>
      <c r="CL125" s="692"/>
      <c r="CM125" s="692"/>
      <c r="CN125" s="692"/>
      <c r="CO125" s="692"/>
      <c r="CP125" s="692"/>
      <c r="CQ125" s="692"/>
      <c r="CR125" s="692"/>
      <c r="CS125" s="692"/>
      <c r="CT125" s="692"/>
      <c r="CU125" s="692"/>
      <c r="CV125" s="1519"/>
      <c r="CW125" s="1881">
        <f>SUM(I125:CV125)</f>
        <v>0</v>
      </c>
    </row>
    <row r="126" spans="1:101">
      <c r="A126" s="1851"/>
      <c r="B126" s="1869"/>
      <c r="C126" s="1871"/>
      <c r="D126" s="1871"/>
      <c r="E126" s="1871" t="s">
        <v>59</v>
      </c>
      <c r="F126" s="1880" t="s">
        <v>1103</v>
      </c>
      <c r="G126" s="691"/>
      <c r="H126" s="693"/>
      <c r="I126" s="692"/>
      <c r="J126" s="692"/>
      <c r="K126" s="692"/>
      <c r="L126" s="692"/>
      <c r="M126" s="692"/>
      <c r="N126" s="692"/>
      <c r="O126" s="692"/>
      <c r="P126" s="692"/>
      <c r="Q126" s="692"/>
      <c r="R126" s="692"/>
      <c r="S126" s="692"/>
      <c r="T126" s="692"/>
      <c r="U126" s="692"/>
      <c r="V126" s="692"/>
      <c r="W126" s="692"/>
      <c r="X126" s="692"/>
      <c r="Y126" s="692"/>
      <c r="Z126" s="692"/>
      <c r="AA126" s="692"/>
      <c r="AB126" s="692"/>
      <c r="AC126" s="692"/>
      <c r="AD126" s="692"/>
      <c r="AE126" s="692"/>
      <c r="AF126" s="692"/>
      <c r="AG126" s="692"/>
      <c r="AH126" s="692"/>
      <c r="AI126" s="692"/>
      <c r="AJ126" s="692"/>
      <c r="AK126" s="692"/>
      <c r="AL126" s="692"/>
      <c r="AM126" s="692"/>
      <c r="AN126" s="692"/>
      <c r="AO126" s="692"/>
      <c r="AP126" s="692"/>
      <c r="AQ126" s="692"/>
      <c r="AR126" s="692"/>
      <c r="AS126" s="692"/>
      <c r="AT126" s="692"/>
      <c r="AU126" s="692"/>
      <c r="AV126" s="692"/>
      <c r="AW126" s="692"/>
      <c r="AX126" s="692"/>
      <c r="AY126" s="692"/>
      <c r="AZ126" s="692"/>
      <c r="BA126" s="692"/>
      <c r="BB126" s="692"/>
      <c r="BC126" s="692"/>
      <c r="BD126" s="692"/>
      <c r="BE126" s="692"/>
      <c r="BF126" s="692"/>
      <c r="BG126" s="692"/>
      <c r="BH126" s="692"/>
      <c r="BI126" s="692"/>
      <c r="BJ126" s="692"/>
      <c r="BK126" s="692"/>
      <c r="BL126" s="692"/>
      <c r="BM126" s="692"/>
      <c r="BN126" s="692"/>
      <c r="BO126" s="692"/>
      <c r="BP126" s="692"/>
      <c r="BQ126" s="692"/>
      <c r="BR126" s="692"/>
      <c r="BS126" s="692"/>
      <c r="BT126" s="692"/>
      <c r="BU126" s="692"/>
      <c r="BV126" s="692"/>
      <c r="BW126" s="692"/>
      <c r="BX126" s="692"/>
      <c r="BY126" s="692"/>
      <c r="BZ126" s="692"/>
      <c r="CA126" s="692"/>
      <c r="CB126" s="692"/>
      <c r="CC126" s="692"/>
      <c r="CD126" s="692"/>
      <c r="CE126" s="692"/>
      <c r="CF126" s="692"/>
      <c r="CG126" s="692"/>
      <c r="CH126" s="692"/>
      <c r="CI126" s="692"/>
      <c r="CJ126" s="692"/>
      <c r="CK126" s="692"/>
      <c r="CL126" s="692"/>
      <c r="CM126" s="692"/>
      <c r="CN126" s="692"/>
      <c r="CO126" s="692"/>
      <c r="CP126" s="692"/>
      <c r="CQ126" s="692"/>
      <c r="CR126" s="692"/>
      <c r="CS126" s="692"/>
      <c r="CT126" s="692"/>
      <c r="CU126" s="692"/>
      <c r="CV126" s="1519"/>
      <c r="CW126" s="1881">
        <f>SUM(I126:CV126)</f>
        <v>0</v>
      </c>
    </row>
    <row r="127" spans="1:101">
      <c r="A127" s="1851"/>
      <c r="B127" s="1869"/>
      <c r="C127" s="1871"/>
      <c r="D127" s="1871"/>
      <c r="E127" s="1871" t="s">
        <v>341</v>
      </c>
      <c r="F127" s="1880" t="s">
        <v>1103</v>
      </c>
      <c r="G127" s="691"/>
      <c r="H127" s="693"/>
      <c r="I127" s="692"/>
      <c r="J127" s="692"/>
      <c r="K127" s="692"/>
      <c r="L127" s="692"/>
      <c r="M127" s="692"/>
      <c r="N127" s="692"/>
      <c r="O127" s="692"/>
      <c r="P127" s="692"/>
      <c r="Q127" s="692"/>
      <c r="R127" s="692"/>
      <c r="S127" s="692"/>
      <c r="T127" s="692"/>
      <c r="U127" s="692"/>
      <c r="V127" s="692"/>
      <c r="W127" s="692"/>
      <c r="X127" s="692"/>
      <c r="Y127" s="692"/>
      <c r="Z127" s="692"/>
      <c r="AA127" s="692"/>
      <c r="AB127" s="692"/>
      <c r="AC127" s="692"/>
      <c r="AD127" s="692"/>
      <c r="AE127" s="692"/>
      <c r="AF127" s="692"/>
      <c r="AG127" s="692"/>
      <c r="AH127" s="692"/>
      <c r="AI127" s="692"/>
      <c r="AJ127" s="692"/>
      <c r="AK127" s="692"/>
      <c r="AL127" s="692"/>
      <c r="AM127" s="692"/>
      <c r="AN127" s="692"/>
      <c r="AO127" s="692"/>
      <c r="AP127" s="692"/>
      <c r="AQ127" s="692"/>
      <c r="AR127" s="692"/>
      <c r="AS127" s="692"/>
      <c r="AT127" s="692"/>
      <c r="AU127" s="692"/>
      <c r="AV127" s="692"/>
      <c r="AW127" s="692"/>
      <c r="AX127" s="692"/>
      <c r="AY127" s="692"/>
      <c r="AZ127" s="692"/>
      <c r="BA127" s="692"/>
      <c r="BB127" s="692"/>
      <c r="BC127" s="692"/>
      <c r="BD127" s="692"/>
      <c r="BE127" s="692"/>
      <c r="BF127" s="692"/>
      <c r="BG127" s="692"/>
      <c r="BH127" s="692"/>
      <c r="BI127" s="692"/>
      <c r="BJ127" s="692"/>
      <c r="BK127" s="692"/>
      <c r="BL127" s="692"/>
      <c r="BM127" s="692"/>
      <c r="BN127" s="692"/>
      <c r="BO127" s="692"/>
      <c r="BP127" s="692"/>
      <c r="BQ127" s="692"/>
      <c r="BR127" s="692"/>
      <c r="BS127" s="692"/>
      <c r="BT127" s="692"/>
      <c r="BU127" s="692"/>
      <c r="BV127" s="692"/>
      <c r="BW127" s="692"/>
      <c r="BX127" s="692"/>
      <c r="BY127" s="692"/>
      <c r="BZ127" s="692"/>
      <c r="CA127" s="692"/>
      <c r="CB127" s="692"/>
      <c r="CC127" s="692"/>
      <c r="CD127" s="692"/>
      <c r="CE127" s="692"/>
      <c r="CF127" s="692"/>
      <c r="CG127" s="692"/>
      <c r="CH127" s="692"/>
      <c r="CI127" s="692"/>
      <c r="CJ127" s="692"/>
      <c r="CK127" s="692"/>
      <c r="CL127" s="692"/>
      <c r="CM127" s="692"/>
      <c r="CN127" s="692"/>
      <c r="CO127" s="692"/>
      <c r="CP127" s="692"/>
      <c r="CQ127" s="692"/>
      <c r="CR127" s="692"/>
      <c r="CS127" s="692"/>
      <c r="CT127" s="692"/>
      <c r="CU127" s="692"/>
      <c r="CV127" s="1519"/>
      <c r="CW127" s="1881">
        <f>SUM(I127:CV127)</f>
        <v>0</v>
      </c>
    </row>
    <row r="128" spans="1:101">
      <c r="A128" s="1851"/>
      <c r="B128" s="1869"/>
      <c r="C128" s="1871"/>
      <c r="D128" s="1871"/>
      <c r="E128" s="1871"/>
      <c r="F128" s="1876"/>
      <c r="G128" s="1201"/>
      <c r="H128" s="706"/>
      <c r="I128" s="1877"/>
      <c r="J128" s="1877"/>
      <c r="K128" s="1877"/>
      <c r="L128" s="1877"/>
      <c r="M128" s="1877"/>
      <c r="N128" s="1877"/>
      <c r="O128" s="1877"/>
      <c r="P128" s="1877"/>
      <c r="Q128" s="1877"/>
      <c r="R128" s="1877"/>
      <c r="S128" s="1877"/>
      <c r="T128" s="1877"/>
      <c r="U128" s="1877"/>
      <c r="V128" s="1877"/>
      <c r="W128" s="1877"/>
      <c r="X128" s="1877"/>
      <c r="Y128" s="1877"/>
      <c r="Z128" s="1877"/>
      <c r="AA128" s="1877"/>
      <c r="AB128" s="1877"/>
      <c r="AC128" s="1877"/>
      <c r="AD128" s="1877"/>
      <c r="AE128" s="1877"/>
      <c r="AF128" s="1877"/>
      <c r="AG128" s="1877"/>
      <c r="AH128" s="1877"/>
      <c r="AI128" s="1877"/>
      <c r="AJ128" s="1877"/>
      <c r="AK128" s="1877"/>
      <c r="AL128" s="1877"/>
      <c r="AM128" s="1877"/>
      <c r="AN128" s="1877"/>
      <c r="AO128" s="1877"/>
      <c r="AP128" s="1877"/>
      <c r="AQ128" s="1877"/>
      <c r="AR128" s="1877"/>
      <c r="AS128" s="1877"/>
      <c r="AT128" s="1877"/>
      <c r="AU128" s="1877"/>
      <c r="AV128" s="1877"/>
      <c r="AW128" s="1877"/>
      <c r="AX128" s="1877"/>
      <c r="AY128" s="1877"/>
      <c r="AZ128" s="1877"/>
      <c r="BA128" s="1877"/>
      <c r="BB128" s="1877"/>
      <c r="BC128" s="1877"/>
      <c r="BD128" s="1877"/>
      <c r="BE128" s="1877"/>
      <c r="BF128" s="1877"/>
      <c r="BG128" s="1877"/>
      <c r="BH128" s="1877"/>
      <c r="BI128" s="1877"/>
      <c r="BJ128" s="1877"/>
      <c r="BK128" s="1877"/>
      <c r="BL128" s="1877"/>
      <c r="BM128" s="1877"/>
      <c r="BN128" s="1877"/>
      <c r="BO128" s="1877"/>
      <c r="BP128" s="1877"/>
      <c r="BQ128" s="1877"/>
      <c r="BR128" s="1877"/>
      <c r="BS128" s="1877"/>
      <c r="BT128" s="1877"/>
      <c r="BU128" s="1877"/>
      <c r="BV128" s="1877"/>
      <c r="BW128" s="1877"/>
      <c r="BX128" s="1877"/>
      <c r="BY128" s="1877"/>
      <c r="BZ128" s="1877"/>
      <c r="CA128" s="1877"/>
      <c r="CB128" s="1877"/>
      <c r="CC128" s="1877"/>
      <c r="CD128" s="1877"/>
      <c r="CE128" s="1877"/>
      <c r="CF128" s="1877"/>
      <c r="CG128" s="1877"/>
      <c r="CH128" s="1877"/>
      <c r="CI128" s="1877"/>
      <c r="CJ128" s="1877"/>
      <c r="CK128" s="1877"/>
      <c r="CL128" s="1877"/>
      <c r="CM128" s="1877"/>
      <c r="CN128" s="1877"/>
      <c r="CO128" s="1877"/>
      <c r="CP128" s="1877"/>
      <c r="CQ128" s="1877"/>
      <c r="CR128" s="1877"/>
      <c r="CS128" s="1877"/>
      <c r="CT128" s="1877"/>
      <c r="CU128" s="1877"/>
      <c r="CV128" s="11"/>
      <c r="CW128" s="1882"/>
    </row>
    <row r="129" spans="1:101">
      <c r="A129" s="1851"/>
      <c r="B129" s="1869"/>
      <c r="C129" s="1871"/>
      <c r="D129" s="1875" t="s">
        <v>530</v>
      </c>
      <c r="E129" s="1871"/>
      <c r="F129" s="1876"/>
      <c r="G129" s="1201"/>
      <c r="H129" s="706"/>
      <c r="I129" s="1877"/>
      <c r="J129" s="1877"/>
      <c r="K129" s="1877"/>
      <c r="L129" s="1877"/>
      <c r="M129" s="1877"/>
      <c r="N129" s="1877"/>
      <c r="O129" s="1877"/>
      <c r="P129" s="1877"/>
      <c r="Q129" s="1877"/>
      <c r="R129" s="1877"/>
      <c r="S129" s="1877"/>
      <c r="T129" s="1877"/>
      <c r="U129" s="1877"/>
      <c r="V129" s="1877"/>
      <c r="W129" s="1877"/>
      <c r="X129" s="1877"/>
      <c r="Y129" s="1877"/>
      <c r="Z129" s="1877"/>
      <c r="AA129" s="1877"/>
      <c r="AB129" s="1877"/>
      <c r="AC129" s="1877"/>
      <c r="AD129" s="1877"/>
      <c r="AE129" s="1877"/>
      <c r="AF129" s="1877"/>
      <c r="AG129" s="1877"/>
      <c r="AH129" s="1877"/>
      <c r="AI129" s="1877"/>
      <c r="AJ129" s="1877"/>
      <c r="AK129" s="1877"/>
      <c r="AL129" s="1877"/>
      <c r="AM129" s="1877"/>
      <c r="AN129" s="1877"/>
      <c r="AO129" s="1877"/>
      <c r="AP129" s="1877"/>
      <c r="AQ129" s="1877"/>
      <c r="AR129" s="1877"/>
      <c r="AS129" s="1877"/>
      <c r="AT129" s="1877"/>
      <c r="AU129" s="1877"/>
      <c r="AV129" s="1877"/>
      <c r="AW129" s="1877"/>
      <c r="AX129" s="1877"/>
      <c r="AY129" s="1877"/>
      <c r="AZ129" s="1877"/>
      <c r="BA129" s="1877"/>
      <c r="BB129" s="1877"/>
      <c r="BC129" s="1877"/>
      <c r="BD129" s="1877"/>
      <c r="BE129" s="1877"/>
      <c r="BF129" s="1877"/>
      <c r="BG129" s="1877"/>
      <c r="BH129" s="1877"/>
      <c r="BI129" s="1877"/>
      <c r="BJ129" s="1877"/>
      <c r="BK129" s="1877"/>
      <c r="BL129" s="1877"/>
      <c r="BM129" s="1877"/>
      <c r="BN129" s="1877"/>
      <c r="BO129" s="1877"/>
      <c r="BP129" s="1877"/>
      <c r="BQ129" s="1877"/>
      <c r="BR129" s="1877"/>
      <c r="BS129" s="1877"/>
      <c r="BT129" s="1877"/>
      <c r="BU129" s="1877"/>
      <c r="BV129" s="1877"/>
      <c r="BW129" s="1877"/>
      <c r="BX129" s="1877"/>
      <c r="BY129" s="1877"/>
      <c r="BZ129" s="1877"/>
      <c r="CA129" s="1877"/>
      <c r="CB129" s="1877"/>
      <c r="CC129" s="1877"/>
      <c r="CD129" s="1877"/>
      <c r="CE129" s="1877"/>
      <c r="CF129" s="1877"/>
      <c r="CG129" s="1877"/>
      <c r="CH129" s="1877"/>
      <c r="CI129" s="1877"/>
      <c r="CJ129" s="1877"/>
      <c r="CK129" s="1877"/>
      <c r="CL129" s="1877"/>
      <c r="CM129" s="1877"/>
      <c r="CN129" s="1877"/>
      <c r="CO129" s="1877"/>
      <c r="CP129" s="1877"/>
      <c r="CQ129" s="1877"/>
      <c r="CR129" s="1877"/>
      <c r="CS129" s="1877"/>
      <c r="CT129" s="1877"/>
      <c r="CU129" s="1877"/>
      <c r="CV129" s="11"/>
      <c r="CW129" s="1882"/>
    </row>
    <row r="130" spans="1:101">
      <c r="A130" s="1851"/>
      <c r="B130" s="1869"/>
      <c r="C130" s="1871"/>
      <c r="D130" s="1871"/>
      <c r="E130" s="4" t="s">
        <v>342</v>
      </c>
      <c r="F130" s="1880" t="s">
        <v>1103</v>
      </c>
      <c r="G130" s="691"/>
      <c r="H130" s="693"/>
      <c r="I130" s="692"/>
      <c r="J130" s="692"/>
      <c r="K130" s="692"/>
      <c r="L130" s="692"/>
      <c r="M130" s="692"/>
      <c r="N130" s="692"/>
      <c r="O130" s="692"/>
      <c r="P130" s="692"/>
      <c r="Q130" s="692"/>
      <c r="R130" s="692"/>
      <c r="S130" s="692"/>
      <c r="T130" s="692"/>
      <c r="U130" s="692"/>
      <c r="V130" s="692"/>
      <c r="W130" s="692"/>
      <c r="X130" s="692"/>
      <c r="Y130" s="692"/>
      <c r="Z130" s="692"/>
      <c r="AA130" s="692"/>
      <c r="AB130" s="692"/>
      <c r="AC130" s="692"/>
      <c r="AD130" s="692"/>
      <c r="AE130" s="692"/>
      <c r="AF130" s="692"/>
      <c r="AG130" s="692"/>
      <c r="AH130" s="692"/>
      <c r="AI130" s="692"/>
      <c r="AJ130" s="692"/>
      <c r="AK130" s="692"/>
      <c r="AL130" s="692"/>
      <c r="AM130" s="692"/>
      <c r="AN130" s="692"/>
      <c r="AO130" s="692"/>
      <c r="AP130" s="692"/>
      <c r="AQ130" s="692"/>
      <c r="AR130" s="692"/>
      <c r="AS130" s="692"/>
      <c r="AT130" s="692"/>
      <c r="AU130" s="692"/>
      <c r="AV130" s="692"/>
      <c r="AW130" s="692"/>
      <c r="AX130" s="692"/>
      <c r="AY130" s="692"/>
      <c r="AZ130" s="692"/>
      <c r="BA130" s="692"/>
      <c r="BB130" s="692"/>
      <c r="BC130" s="692"/>
      <c r="BD130" s="692"/>
      <c r="BE130" s="692"/>
      <c r="BF130" s="692"/>
      <c r="BG130" s="692"/>
      <c r="BH130" s="692"/>
      <c r="BI130" s="692"/>
      <c r="BJ130" s="692"/>
      <c r="BK130" s="692"/>
      <c r="BL130" s="692"/>
      <c r="BM130" s="692"/>
      <c r="BN130" s="692"/>
      <c r="BO130" s="692"/>
      <c r="BP130" s="692"/>
      <c r="BQ130" s="692"/>
      <c r="BR130" s="692"/>
      <c r="BS130" s="692"/>
      <c r="BT130" s="692"/>
      <c r="BU130" s="692"/>
      <c r="BV130" s="692"/>
      <c r="BW130" s="692"/>
      <c r="BX130" s="692"/>
      <c r="BY130" s="692"/>
      <c r="BZ130" s="692"/>
      <c r="CA130" s="692"/>
      <c r="CB130" s="692"/>
      <c r="CC130" s="692"/>
      <c r="CD130" s="692"/>
      <c r="CE130" s="692"/>
      <c r="CF130" s="692"/>
      <c r="CG130" s="692"/>
      <c r="CH130" s="692"/>
      <c r="CI130" s="692"/>
      <c r="CJ130" s="692"/>
      <c r="CK130" s="692"/>
      <c r="CL130" s="692"/>
      <c r="CM130" s="692"/>
      <c r="CN130" s="692"/>
      <c r="CO130" s="692"/>
      <c r="CP130" s="692"/>
      <c r="CQ130" s="692"/>
      <c r="CR130" s="692"/>
      <c r="CS130" s="692"/>
      <c r="CT130" s="692"/>
      <c r="CU130" s="692"/>
      <c r="CV130" s="1519"/>
      <c r="CW130" s="1881">
        <f>SUM(I130:CV130)</f>
        <v>0</v>
      </c>
    </row>
    <row r="131" spans="1:101">
      <c r="A131" s="1851"/>
      <c r="B131" s="1869"/>
      <c r="C131" s="1871"/>
      <c r="D131" s="1871"/>
      <c r="E131" s="1871"/>
      <c r="F131" s="1876"/>
      <c r="G131" s="1201"/>
      <c r="H131" s="706"/>
      <c r="I131" s="1877"/>
      <c r="J131" s="1877"/>
      <c r="K131" s="1877"/>
      <c r="L131" s="1877"/>
      <c r="M131" s="1877"/>
      <c r="N131" s="1877"/>
      <c r="O131" s="1877"/>
      <c r="P131" s="1877"/>
      <c r="Q131" s="1877"/>
      <c r="R131" s="1877"/>
      <c r="S131" s="1877"/>
      <c r="T131" s="1877"/>
      <c r="U131" s="1877"/>
      <c r="V131" s="1877"/>
      <c r="W131" s="1877"/>
      <c r="X131" s="1877"/>
      <c r="Y131" s="1877"/>
      <c r="Z131" s="1877"/>
      <c r="AA131" s="1877"/>
      <c r="AB131" s="1877"/>
      <c r="AC131" s="1877"/>
      <c r="AD131" s="1877"/>
      <c r="AE131" s="1877"/>
      <c r="AF131" s="1877"/>
      <c r="AG131" s="1877"/>
      <c r="AH131" s="1877"/>
      <c r="AI131" s="1877"/>
      <c r="AJ131" s="1877"/>
      <c r="AK131" s="1877"/>
      <c r="AL131" s="1877"/>
      <c r="AM131" s="1877"/>
      <c r="AN131" s="1877"/>
      <c r="AO131" s="1877"/>
      <c r="AP131" s="1877"/>
      <c r="AQ131" s="1877"/>
      <c r="AR131" s="1877"/>
      <c r="AS131" s="1877"/>
      <c r="AT131" s="1877"/>
      <c r="AU131" s="1877"/>
      <c r="AV131" s="1877"/>
      <c r="AW131" s="1877"/>
      <c r="AX131" s="1877"/>
      <c r="AY131" s="1877"/>
      <c r="AZ131" s="1877"/>
      <c r="BA131" s="1877"/>
      <c r="BB131" s="1877"/>
      <c r="BC131" s="1877"/>
      <c r="BD131" s="1877"/>
      <c r="BE131" s="1877"/>
      <c r="BF131" s="1877"/>
      <c r="BG131" s="1877"/>
      <c r="BH131" s="1877"/>
      <c r="BI131" s="1877"/>
      <c r="BJ131" s="1877"/>
      <c r="BK131" s="1877"/>
      <c r="BL131" s="1877"/>
      <c r="BM131" s="1877"/>
      <c r="BN131" s="1877"/>
      <c r="BO131" s="1877"/>
      <c r="BP131" s="1877"/>
      <c r="BQ131" s="1877"/>
      <c r="BR131" s="1877"/>
      <c r="BS131" s="1877"/>
      <c r="BT131" s="1877"/>
      <c r="BU131" s="1877"/>
      <c r="BV131" s="1877"/>
      <c r="BW131" s="1877"/>
      <c r="BX131" s="1877"/>
      <c r="BY131" s="1877"/>
      <c r="BZ131" s="1877"/>
      <c r="CA131" s="1877"/>
      <c r="CB131" s="1877"/>
      <c r="CC131" s="1877"/>
      <c r="CD131" s="1877"/>
      <c r="CE131" s="1877"/>
      <c r="CF131" s="1877"/>
      <c r="CG131" s="1877"/>
      <c r="CH131" s="1877"/>
      <c r="CI131" s="1877"/>
      <c r="CJ131" s="1877"/>
      <c r="CK131" s="1877"/>
      <c r="CL131" s="1877"/>
      <c r="CM131" s="1877"/>
      <c r="CN131" s="1877"/>
      <c r="CO131" s="1877"/>
      <c r="CP131" s="1877"/>
      <c r="CQ131" s="1877"/>
      <c r="CR131" s="1877"/>
      <c r="CS131" s="1877"/>
      <c r="CT131" s="1877"/>
      <c r="CU131" s="1877"/>
      <c r="CV131" s="11"/>
      <c r="CW131" s="1882"/>
    </row>
    <row r="132" spans="1:101">
      <c r="A132" s="1851"/>
      <c r="B132" s="1869"/>
      <c r="C132" s="1871"/>
      <c r="D132" s="1875" t="s">
        <v>376</v>
      </c>
      <c r="E132" s="1871"/>
      <c r="F132" s="1876"/>
      <c r="G132" s="1201"/>
      <c r="H132" s="706"/>
      <c r="I132" s="1877"/>
      <c r="J132" s="1877"/>
      <c r="K132" s="1877"/>
      <c r="L132" s="1877"/>
      <c r="M132" s="1877"/>
      <c r="N132" s="1877"/>
      <c r="O132" s="1877"/>
      <c r="P132" s="1877"/>
      <c r="Q132" s="1877"/>
      <c r="R132" s="1877"/>
      <c r="S132" s="1877"/>
      <c r="T132" s="1877"/>
      <c r="U132" s="1877"/>
      <c r="V132" s="1877"/>
      <c r="W132" s="1877"/>
      <c r="X132" s="1877"/>
      <c r="Y132" s="1877"/>
      <c r="Z132" s="1877"/>
      <c r="AA132" s="1877"/>
      <c r="AB132" s="1877"/>
      <c r="AC132" s="1877"/>
      <c r="AD132" s="1877"/>
      <c r="AE132" s="1877"/>
      <c r="AF132" s="1877"/>
      <c r="AG132" s="1877"/>
      <c r="AH132" s="1877"/>
      <c r="AI132" s="1877"/>
      <c r="AJ132" s="1877"/>
      <c r="AK132" s="1877"/>
      <c r="AL132" s="1877"/>
      <c r="AM132" s="1877"/>
      <c r="AN132" s="1877"/>
      <c r="AO132" s="1877"/>
      <c r="AP132" s="1877"/>
      <c r="AQ132" s="1877"/>
      <c r="AR132" s="1877"/>
      <c r="AS132" s="1877"/>
      <c r="AT132" s="1877"/>
      <c r="AU132" s="1877"/>
      <c r="AV132" s="1877"/>
      <c r="AW132" s="1877"/>
      <c r="AX132" s="1877"/>
      <c r="AY132" s="1877"/>
      <c r="AZ132" s="1877"/>
      <c r="BA132" s="1877"/>
      <c r="BB132" s="1877"/>
      <c r="BC132" s="1877"/>
      <c r="BD132" s="1877"/>
      <c r="BE132" s="1877"/>
      <c r="BF132" s="1877"/>
      <c r="BG132" s="1877"/>
      <c r="BH132" s="1877"/>
      <c r="BI132" s="1877"/>
      <c r="BJ132" s="1877"/>
      <c r="BK132" s="1877"/>
      <c r="BL132" s="1877"/>
      <c r="BM132" s="1877"/>
      <c r="BN132" s="1877"/>
      <c r="BO132" s="1877"/>
      <c r="BP132" s="1877"/>
      <c r="BQ132" s="1877"/>
      <c r="BR132" s="1877"/>
      <c r="BS132" s="1877"/>
      <c r="BT132" s="1877"/>
      <c r="BU132" s="1877"/>
      <c r="BV132" s="1877"/>
      <c r="BW132" s="1877"/>
      <c r="BX132" s="1877"/>
      <c r="BY132" s="1877"/>
      <c r="BZ132" s="1877"/>
      <c r="CA132" s="1877"/>
      <c r="CB132" s="1877"/>
      <c r="CC132" s="1877"/>
      <c r="CD132" s="1877"/>
      <c r="CE132" s="1877"/>
      <c r="CF132" s="1877"/>
      <c r="CG132" s="1877"/>
      <c r="CH132" s="1877"/>
      <c r="CI132" s="1877"/>
      <c r="CJ132" s="1877"/>
      <c r="CK132" s="1877"/>
      <c r="CL132" s="1877"/>
      <c r="CM132" s="1877"/>
      <c r="CN132" s="1877"/>
      <c r="CO132" s="1877"/>
      <c r="CP132" s="1877"/>
      <c r="CQ132" s="1877"/>
      <c r="CR132" s="1877"/>
      <c r="CS132" s="1877"/>
      <c r="CT132" s="1877"/>
      <c r="CU132" s="1877"/>
      <c r="CV132" s="11"/>
      <c r="CW132" s="1882"/>
    </row>
    <row r="133" spans="1:101">
      <c r="A133" s="1851"/>
      <c r="B133" s="1869"/>
      <c r="C133" s="1871"/>
      <c r="D133" s="1871"/>
      <c r="E133" s="1871" t="s">
        <v>343</v>
      </c>
      <c r="F133" s="1880" t="s">
        <v>533</v>
      </c>
      <c r="G133" s="691"/>
      <c r="H133" s="693"/>
      <c r="I133" s="692"/>
      <c r="J133" s="692"/>
      <c r="K133" s="692"/>
      <c r="L133" s="692"/>
      <c r="M133" s="692"/>
      <c r="N133" s="692"/>
      <c r="O133" s="692"/>
      <c r="P133" s="692"/>
      <c r="Q133" s="692"/>
      <c r="R133" s="692"/>
      <c r="S133" s="692"/>
      <c r="T133" s="692"/>
      <c r="U133" s="692"/>
      <c r="V133" s="692"/>
      <c r="W133" s="692"/>
      <c r="X133" s="692"/>
      <c r="Y133" s="692"/>
      <c r="Z133" s="692"/>
      <c r="AA133" s="692"/>
      <c r="AB133" s="692"/>
      <c r="AC133" s="692"/>
      <c r="AD133" s="692"/>
      <c r="AE133" s="692"/>
      <c r="AF133" s="692"/>
      <c r="AG133" s="692"/>
      <c r="AH133" s="692"/>
      <c r="AI133" s="692"/>
      <c r="AJ133" s="692"/>
      <c r="AK133" s="692"/>
      <c r="AL133" s="692"/>
      <c r="AM133" s="692"/>
      <c r="AN133" s="692"/>
      <c r="AO133" s="692"/>
      <c r="AP133" s="692"/>
      <c r="AQ133" s="692"/>
      <c r="AR133" s="692"/>
      <c r="AS133" s="692"/>
      <c r="AT133" s="692"/>
      <c r="AU133" s="692"/>
      <c r="AV133" s="692"/>
      <c r="AW133" s="692"/>
      <c r="AX133" s="692"/>
      <c r="AY133" s="692"/>
      <c r="AZ133" s="692"/>
      <c r="BA133" s="692"/>
      <c r="BB133" s="692"/>
      <c r="BC133" s="692"/>
      <c r="BD133" s="692"/>
      <c r="BE133" s="692"/>
      <c r="BF133" s="692"/>
      <c r="BG133" s="692"/>
      <c r="BH133" s="692"/>
      <c r="BI133" s="692"/>
      <c r="BJ133" s="692"/>
      <c r="BK133" s="692"/>
      <c r="BL133" s="692"/>
      <c r="BM133" s="692"/>
      <c r="BN133" s="692"/>
      <c r="BO133" s="692"/>
      <c r="BP133" s="692"/>
      <c r="BQ133" s="692"/>
      <c r="BR133" s="692"/>
      <c r="BS133" s="692"/>
      <c r="BT133" s="692"/>
      <c r="BU133" s="692"/>
      <c r="BV133" s="692"/>
      <c r="BW133" s="692"/>
      <c r="BX133" s="692"/>
      <c r="BY133" s="692"/>
      <c r="BZ133" s="692"/>
      <c r="CA133" s="692"/>
      <c r="CB133" s="692"/>
      <c r="CC133" s="692"/>
      <c r="CD133" s="692"/>
      <c r="CE133" s="692"/>
      <c r="CF133" s="692"/>
      <c r="CG133" s="692"/>
      <c r="CH133" s="692"/>
      <c r="CI133" s="692"/>
      <c r="CJ133" s="692"/>
      <c r="CK133" s="692"/>
      <c r="CL133" s="692"/>
      <c r="CM133" s="692"/>
      <c r="CN133" s="692"/>
      <c r="CO133" s="692"/>
      <c r="CP133" s="692"/>
      <c r="CQ133" s="692"/>
      <c r="CR133" s="692"/>
      <c r="CS133" s="692"/>
      <c r="CT133" s="692"/>
      <c r="CU133" s="692"/>
      <c r="CV133" s="1519"/>
      <c r="CW133" s="1881">
        <f>SUM(I133:CV133)</f>
        <v>0</v>
      </c>
    </row>
    <row r="134" spans="1:101">
      <c r="A134" s="1851"/>
      <c r="B134" s="1869"/>
      <c r="C134" s="1871"/>
      <c r="D134" s="1871"/>
      <c r="E134" s="1871" t="s">
        <v>344</v>
      </c>
      <c r="F134" s="1880" t="s">
        <v>410</v>
      </c>
      <c r="G134" s="1883"/>
      <c r="H134" s="1883"/>
      <c r="I134" s="1883"/>
      <c r="J134" s="1883"/>
      <c r="K134" s="1883"/>
      <c r="L134" s="1883"/>
      <c r="M134" s="1883"/>
      <c r="N134" s="1883"/>
      <c r="O134" s="1883"/>
      <c r="P134" s="1883"/>
      <c r="Q134" s="1883"/>
      <c r="R134" s="1883"/>
      <c r="S134" s="1883"/>
      <c r="T134" s="1883"/>
      <c r="U134" s="1883"/>
      <c r="V134" s="1883"/>
      <c r="W134" s="1883"/>
      <c r="X134" s="1883"/>
      <c r="Y134" s="1883"/>
      <c r="Z134" s="1883"/>
      <c r="AA134" s="1883"/>
      <c r="AB134" s="1883"/>
      <c r="AC134" s="1883"/>
      <c r="AD134" s="1883"/>
      <c r="AE134" s="1883"/>
      <c r="AF134" s="1883"/>
      <c r="AG134" s="1883"/>
      <c r="AH134" s="1883"/>
      <c r="AI134" s="1883"/>
      <c r="AJ134" s="1883"/>
      <c r="AK134" s="1883"/>
      <c r="AL134" s="1883"/>
      <c r="AM134" s="1883"/>
      <c r="AN134" s="1883"/>
      <c r="AO134" s="1883"/>
      <c r="AP134" s="1883"/>
      <c r="AQ134" s="1883"/>
      <c r="AR134" s="1883"/>
      <c r="AS134" s="1883"/>
      <c r="AT134" s="1883"/>
      <c r="AU134" s="1883"/>
      <c r="AV134" s="1883"/>
      <c r="AW134" s="1883"/>
      <c r="AX134" s="1883"/>
      <c r="AY134" s="1883"/>
      <c r="AZ134" s="1883"/>
      <c r="BA134" s="1883"/>
      <c r="BB134" s="1883"/>
      <c r="BC134" s="1883"/>
      <c r="BD134" s="1883"/>
      <c r="BE134" s="1883"/>
      <c r="BF134" s="1883"/>
      <c r="BG134" s="1883"/>
      <c r="BH134" s="1883"/>
      <c r="BI134" s="1883"/>
      <c r="BJ134" s="1883"/>
      <c r="BK134" s="1883"/>
      <c r="BL134" s="1883"/>
      <c r="BM134" s="1883"/>
      <c r="BN134" s="1883"/>
      <c r="BO134" s="1883"/>
      <c r="BP134" s="1883"/>
      <c r="BQ134" s="1883"/>
      <c r="BR134" s="1883"/>
      <c r="BS134" s="1883"/>
      <c r="BT134" s="1883"/>
      <c r="BU134" s="1883"/>
      <c r="BV134" s="1883"/>
      <c r="BW134" s="1883"/>
      <c r="BX134" s="1883"/>
      <c r="BY134" s="1883"/>
      <c r="BZ134" s="1883"/>
      <c r="CA134" s="1883"/>
      <c r="CB134" s="1883"/>
      <c r="CC134" s="1883"/>
      <c r="CD134" s="1883"/>
      <c r="CE134" s="1883"/>
      <c r="CF134" s="1883"/>
      <c r="CG134" s="1883"/>
      <c r="CH134" s="1883"/>
      <c r="CI134" s="1883"/>
      <c r="CJ134" s="1883"/>
      <c r="CK134" s="1883"/>
      <c r="CL134" s="1883"/>
      <c r="CM134" s="1883"/>
      <c r="CN134" s="1883"/>
      <c r="CO134" s="1883"/>
      <c r="CP134" s="1883"/>
      <c r="CQ134" s="1883"/>
      <c r="CR134" s="1883"/>
      <c r="CS134" s="1883"/>
      <c r="CT134" s="1883"/>
      <c r="CU134" s="1883"/>
      <c r="CV134" s="2064"/>
      <c r="CW134" s="2066"/>
    </row>
    <row r="135" spans="1:101">
      <c r="A135" s="1851"/>
      <c r="B135" s="1869"/>
      <c r="C135" s="1871"/>
      <c r="D135" s="1871"/>
      <c r="E135" s="1871"/>
      <c r="F135" s="1876"/>
      <c r="G135" s="1201"/>
      <c r="H135" s="706"/>
      <c r="I135" s="1877"/>
      <c r="J135" s="1877"/>
      <c r="K135" s="1877"/>
      <c r="L135" s="1877"/>
      <c r="M135" s="1877"/>
      <c r="N135" s="1877"/>
      <c r="O135" s="1877"/>
      <c r="P135" s="1877"/>
      <c r="Q135" s="1877"/>
      <c r="R135" s="1877"/>
      <c r="S135" s="1877"/>
      <c r="T135" s="1877"/>
      <c r="U135" s="1877"/>
      <c r="V135" s="1877"/>
      <c r="W135" s="1877"/>
      <c r="X135" s="1877"/>
      <c r="Y135" s="1877"/>
      <c r="Z135" s="1877"/>
      <c r="AA135" s="1877"/>
      <c r="AB135" s="1877"/>
      <c r="AC135" s="1877"/>
      <c r="AD135" s="1877"/>
      <c r="AE135" s="1877"/>
      <c r="AF135" s="1877"/>
      <c r="AG135" s="1877"/>
      <c r="AH135" s="1877"/>
      <c r="AI135" s="1877"/>
      <c r="AJ135" s="1877"/>
      <c r="AK135" s="1877"/>
      <c r="AL135" s="1877"/>
      <c r="AM135" s="1877"/>
      <c r="AN135" s="1877"/>
      <c r="AO135" s="1877"/>
      <c r="AP135" s="1877"/>
      <c r="AQ135" s="1877"/>
      <c r="AR135" s="1877"/>
      <c r="AS135" s="1877"/>
      <c r="AT135" s="1877"/>
      <c r="AU135" s="1877"/>
      <c r="AV135" s="1877"/>
      <c r="AW135" s="1877"/>
      <c r="AX135" s="1877"/>
      <c r="AY135" s="1877"/>
      <c r="AZ135" s="1877"/>
      <c r="BA135" s="1877"/>
      <c r="BB135" s="1877"/>
      <c r="BC135" s="1877"/>
      <c r="BD135" s="1877"/>
      <c r="BE135" s="1877"/>
      <c r="BF135" s="1877"/>
      <c r="BG135" s="1877"/>
      <c r="BH135" s="1877"/>
      <c r="BI135" s="1877"/>
      <c r="BJ135" s="1877"/>
      <c r="BK135" s="1877"/>
      <c r="BL135" s="1877"/>
      <c r="BM135" s="1877"/>
      <c r="BN135" s="1877"/>
      <c r="BO135" s="1877"/>
      <c r="BP135" s="1877"/>
      <c r="BQ135" s="1877"/>
      <c r="BR135" s="1877"/>
      <c r="BS135" s="1877"/>
      <c r="BT135" s="1877"/>
      <c r="BU135" s="1877"/>
      <c r="BV135" s="1877"/>
      <c r="BW135" s="1877"/>
      <c r="BX135" s="1877"/>
      <c r="BY135" s="1877"/>
      <c r="BZ135" s="1877"/>
      <c r="CA135" s="1877"/>
      <c r="CB135" s="1877"/>
      <c r="CC135" s="1877"/>
      <c r="CD135" s="1877"/>
      <c r="CE135" s="1877"/>
      <c r="CF135" s="1877"/>
      <c r="CG135" s="1877"/>
      <c r="CH135" s="1877"/>
      <c r="CI135" s="1877"/>
      <c r="CJ135" s="1877"/>
      <c r="CK135" s="1877"/>
      <c r="CL135" s="1877"/>
      <c r="CM135" s="1877"/>
      <c r="CN135" s="1877"/>
      <c r="CO135" s="1877"/>
      <c r="CP135" s="1877"/>
      <c r="CQ135" s="1877"/>
      <c r="CR135" s="1877"/>
      <c r="CS135" s="1877"/>
      <c r="CT135" s="1877"/>
      <c r="CU135" s="1877"/>
      <c r="CV135" s="11"/>
      <c r="CW135" s="1882"/>
    </row>
    <row r="136" spans="1:101">
      <c r="A136" s="1851"/>
      <c r="B136" s="1869"/>
      <c r="C136" s="1871"/>
      <c r="D136" s="1875" t="s">
        <v>417</v>
      </c>
      <c r="E136" s="1871"/>
      <c r="F136" s="1880"/>
      <c r="G136" s="1201"/>
      <c r="H136" s="706"/>
      <c r="I136" s="1877"/>
      <c r="J136" s="1877"/>
      <c r="K136" s="1877"/>
      <c r="L136" s="1877"/>
      <c r="M136" s="1877"/>
      <c r="N136" s="1877"/>
      <c r="O136" s="1877"/>
      <c r="P136" s="1877"/>
      <c r="Q136" s="1877"/>
      <c r="R136" s="1877"/>
      <c r="S136" s="1877"/>
      <c r="T136" s="1877"/>
      <c r="U136" s="1877"/>
      <c r="V136" s="1877"/>
      <c r="W136" s="1877"/>
      <c r="X136" s="1877"/>
      <c r="Y136" s="1877"/>
      <c r="Z136" s="1877"/>
      <c r="AA136" s="1877"/>
      <c r="AB136" s="1877"/>
      <c r="AC136" s="1877"/>
      <c r="AD136" s="1877"/>
      <c r="AE136" s="1877"/>
      <c r="AF136" s="1877"/>
      <c r="AG136" s="1877"/>
      <c r="AH136" s="1877"/>
      <c r="AI136" s="1877"/>
      <c r="AJ136" s="1877"/>
      <c r="AK136" s="1877"/>
      <c r="AL136" s="1877"/>
      <c r="AM136" s="1877"/>
      <c r="AN136" s="1877"/>
      <c r="AO136" s="1877"/>
      <c r="AP136" s="1877"/>
      <c r="AQ136" s="1877"/>
      <c r="AR136" s="1877"/>
      <c r="AS136" s="1877"/>
      <c r="AT136" s="1877"/>
      <c r="AU136" s="1877"/>
      <c r="AV136" s="1877"/>
      <c r="AW136" s="1877"/>
      <c r="AX136" s="1877"/>
      <c r="AY136" s="1877"/>
      <c r="AZ136" s="1877"/>
      <c r="BA136" s="1877"/>
      <c r="BB136" s="1877"/>
      <c r="BC136" s="1877"/>
      <c r="BD136" s="1877"/>
      <c r="BE136" s="1877"/>
      <c r="BF136" s="1877"/>
      <c r="BG136" s="1877"/>
      <c r="BH136" s="1877"/>
      <c r="BI136" s="1877"/>
      <c r="BJ136" s="1877"/>
      <c r="BK136" s="1877"/>
      <c r="BL136" s="1877"/>
      <c r="BM136" s="1877"/>
      <c r="BN136" s="1877"/>
      <c r="BO136" s="1877"/>
      <c r="BP136" s="1877"/>
      <c r="BQ136" s="1877"/>
      <c r="BR136" s="1877"/>
      <c r="BS136" s="1877"/>
      <c r="BT136" s="1877"/>
      <c r="BU136" s="1877"/>
      <c r="BV136" s="1877"/>
      <c r="BW136" s="1877"/>
      <c r="BX136" s="1877"/>
      <c r="BY136" s="1877"/>
      <c r="BZ136" s="1877"/>
      <c r="CA136" s="1877"/>
      <c r="CB136" s="1877"/>
      <c r="CC136" s="1877"/>
      <c r="CD136" s="1877"/>
      <c r="CE136" s="1877"/>
      <c r="CF136" s="1877"/>
      <c r="CG136" s="1877"/>
      <c r="CH136" s="1877"/>
      <c r="CI136" s="1877"/>
      <c r="CJ136" s="1877"/>
      <c r="CK136" s="1877"/>
      <c r="CL136" s="1877"/>
      <c r="CM136" s="1877"/>
      <c r="CN136" s="1877"/>
      <c r="CO136" s="1877"/>
      <c r="CP136" s="1877"/>
      <c r="CQ136" s="1877"/>
      <c r="CR136" s="1877"/>
      <c r="CS136" s="1877"/>
      <c r="CT136" s="1877"/>
      <c r="CU136" s="1877"/>
      <c r="CV136" s="11"/>
      <c r="CW136" s="1882"/>
    </row>
    <row r="137" spans="1:101">
      <c r="A137" s="1851"/>
      <c r="B137" s="1869"/>
      <c r="C137" s="1871"/>
      <c r="D137" s="1871"/>
      <c r="E137" s="4" t="s">
        <v>345</v>
      </c>
      <c r="F137" s="1880" t="s">
        <v>970</v>
      </c>
      <c r="G137" s="691"/>
      <c r="H137" s="693"/>
      <c r="I137" s="692"/>
      <c r="J137" s="692"/>
      <c r="K137" s="692"/>
      <c r="L137" s="692"/>
      <c r="M137" s="692"/>
      <c r="N137" s="692"/>
      <c r="O137" s="692"/>
      <c r="P137" s="692"/>
      <c r="Q137" s="692"/>
      <c r="R137" s="692"/>
      <c r="S137" s="692"/>
      <c r="T137" s="692"/>
      <c r="U137" s="692"/>
      <c r="V137" s="692"/>
      <c r="W137" s="692"/>
      <c r="X137" s="692"/>
      <c r="Y137" s="692"/>
      <c r="Z137" s="692"/>
      <c r="AA137" s="692"/>
      <c r="AB137" s="692"/>
      <c r="AC137" s="692"/>
      <c r="AD137" s="692"/>
      <c r="AE137" s="692"/>
      <c r="AF137" s="692"/>
      <c r="AG137" s="692"/>
      <c r="AH137" s="692"/>
      <c r="AI137" s="692"/>
      <c r="AJ137" s="692"/>
      <c r="AK137" s="692"/>
      <c r="AL137" s="692"/>
      <c r="AM137" s="692"/>
      <c r="AN137" s="692"/>
      <c r="AO137" s="692"/>
      <c r="AP137" s="692"/>
      <c r="AQ137" s="692"/>
      <c r="AR137" s="692"/>
      <c r="AS137" s="692"/>
      <c r="AT137" s="692"/>
      <c r="AU137" s="692"/>
      <c r="AV137" s="692"/>
      <c r="AW137" s="692"/>
      <c r="AX137" s="692"/>
      <c r="AY137" s="692"/>
      <c r="AZ137" s="692"/>
      <c r="BA137" s="692"/>
      <c r="BB137" s="692"/>
      <c r="BC137" s="692"/>
      <c r="BD137" s="692"/>
      <c r="BE137" s="692"/>
      <c r="BF137" s="692"/>
      <c r="BG137" s="692"/>
      <c r="BH137" s="692"/>
      <c r="BI137" s="692"/>
      <c r="BJ137" s="692"/>
      <c r="BK137" s="692"/>
      <c r="BL137" s="692"/>
      <c r="BM137" s="692"/>
      <c r="BN137" s="692"/>
      <c r="BO137" s="692"/>
      <c r="BP137" s="692"/>
      <c r="BQ137" s="692"/>
      <c r="BR137" s="692"/>
      <c r="BS137" s="692"/>
      <c r="BT137" s="692"/>
      <c r="BU137" s="692"/>
      <c r="BV137" s="692"/>
      <c r="BW137" s="692"/>
      <c r="BX137" s="692"/>
      <c r="BY137" s="692"/>
      <c r="BZ137" s="692"/>
      <c r="CA137" s="692"/>
      <c r="CB137" s="692"/>
      <c r="CC137" s="692"/>
      <c r="CD137" s="692"/>
      <c r="CE137" s="692"/>
      <c r="CF137" s="692"/>
      <c r="CG137" s="692"/>
      <c r="CH137" s="692"/>
      <c r="CI137" s="692"/>
      <c r="CJ137" s="692"/>
      <c r="CK137" s="692"/>
      <c r="CL137" s="692"/>
      <c r="CM137" s="692"/>
      <c r="CN137" s="692"/>
      <c r="CO137" s="692"/>
      <c r="CP137" s="692"/>
      <c r="CQ137" s="692"/>
      <c r="CR137" s="692"/>
      <c r="CS137" s="692"/>
      <c r="CT137" s="692"/>
      <c r="CU137" s="692"/>
      <c r="CV137" s="1519"/>
      <c r="CW137" s="1881">
        <f>SUM(I137:CV137)</f>
        <v>0</v>
      </c>
    </row>
    <row r="138" spans="1:101" ht="13.5" thickBot="1">
      <c r="A138" s="1851"/>
      <c r="B138" s="1869"/>
      <c r="C138" s="1871"/>
      <c r="D138" s="1871"/>
      <c r="E138" s="4" t="s">
        <v>346</v>
      </c>
      <c r="F138" s="1880" t="s">
        <v>970</v>
      </c>
      <c r="G138" s="1883"/>
      <c r="H138" s="1883"/>
      <c r="I138" s="1883"/>
      <c r="J138" s="1883"/>
      <c r="K138" s="1883"/>
      <c r="L138" s="1883"/>
      <c r="M138" s="1883"/>
      <c r="N138" s="1883"/>
      <c r="O138" s="1883"/>
      <c r="P138" s="1883"/>
      <c r="Q138" s="1883"/>
      <c r="R138" s="1883"/>
      <c r="S138" s="1883"/>
      <c r="T138" s="1883"/>
      <c r="U138" s="1883"/>
      <c r="V138" s="1883"/>
      <c r="W138" s="1883"/>
      <c r="X138" s="1883"/>
      <c r="Y138" s="1883"/>
      <c r="Z138" s="1883"/>
      <c r="AA138" s="1883"/>
      <c r="AB138" s="1883"/>
      <c r="AC138" s="1883"/>
      <c r="AD138" s="1883"/>
      <c r="AE138" s="1883"/>
      <c r="AF138" s="1883"/>
      <c r="AG138" s="1883"/>
      <c r="AH138" s="1883"/>
      <c r="AI138" s="1883"/>
      <c r="AJ138" s="1883"/>
      <c r="AK138" s="1883"/>
      <c r="AL138" s="1883"/>
      <c r="AM138" s="1883"/>
      <c r="AN138" s="1883"/>
      <c r="AO138" s="1883"/>
      <c r="AP138" s="1883"/>
      <c r="AQ138" s="1883"/>
      <c r="AR138" s="1883"/>
      <c r="AS138" s="1883"/>
      <c r="AT138" s="1883"/>
      <c r="AU138" s="1883"/>
      <c r="AV138" s="1883"/>
      <c r="AW138" s="1883"/>
      <c r="AX138" s="1883"/>
      <c r="AY138" s="1883"/>
      <c r="AZ138" s="1883"/>
      <c r="BA138" s="1883"/>
      <c r="BB138" s="1883"/>
      <c r="BC138" s="1883"/>
      <c r="BD138" s="1883"/>
      <c r="BE138" s="1883"/>
      <c r="BF138" s="1883"/>
      <c r="BG138" s="1883"/>
      <c r="BH138" s="1883"/>
      <c r="BI138" s="1883"/>
      <c r="BJ138" s="1883"/>
      <c r="BK138" s="1883"/>
      <c r="BL138" s="1883"/>
      <c r="BM138" s="1883"/>
      <c r="BN138" s="1883"/>
      <c r="BO138" s="1883"/>
      <c r="BP138" s="1883"/>
      <c r="BQ138" s="1883"/>
      <c r="BR138" s="1883"/>
      <c r="BS138" s="1883"/>
      <c r="BT138" s="1883"/>
      <c r="BU138" s="1883"/>
      <c r="BV138" s="1883"/>
      <c r="BW138" s="1883"/>
      <c r="BX138" s="1883"/>
      <c r="BY138" s="1883"/>
      <c r="BZ138" s="1883"/>
      <c r="CA138" s="1883"/>
      <c r="CB138" s="1883"/>
      <c r="CC138" s="1883"/>
      <c r="CD138" s="1883"/>
      <c r="CE138" s="1883"/>
      <c r="CF138" s="1883"/>
      <c r="CG138" s="1883"/>
      <c r="CH138" s="1883"/>
      <c r="CI138" s="1883"/>
      <c r="CJ138" s="1883"/>
      <c r="CK138" s="1883"/>
      <c r="CL138" s="1883"/>
      <c r="CM138" s="1883"/>
      <c r="CN138" s="1883"/>
      <c r="CO138" s="1883"/>
      <c r="CP138" s="1883"/>
      <c r="CQ138" s="1883"/>
      <c r="CR138" s="1883"/>
      <c r="CS138" s="1883"/>
      <c r="CT138" s="1883"/>
      <c r="CU138" s="1883"/>
      <c r="CV138" s="2064"/>
      <c r="CW138" s="2066"/>
    </row>
    <row r="139" spans="1:101" ht="13.5" thickBot="1">
      <c r="A139" s="1851"/>
      <c r="B139" s="1863"/>
      <c r="C139" s="1864"/>
      <c r="D139" s="1864"/>
      <c r="E139" s="1865"/>
      <c r="F139" s="1884"/>
      <c r="G139" s="1889"/>
      <c r="H139" s="1865"/>
      <c r="I139" s="1890"/>
      <c r="J139" s="1890"/>
      <c r="K139" s="1890"/>
      <c r="L139" s="1890"/>
      <c r="M139" s="1890"/>
      <c r="N139" s="1890"/>
      <c r="O139" s="1890"/>
      <c r="P139" s="1890"/>
      <c r="Q139" s="1890"/>
      <c r="R139" s="1890"/>
      <c r="S139" s="1890"/>
      <c r="T139" s="1890"/>
      <c r="U139" s="1890"/>
      <c r="V139" s="1890"/>
      <c r="W139" s="1890"/>
      <c r="X139" s="1890"/>
      <c r="Y139" s="1890"/>
      <c r="Z139" s="1890"/>
      <c r="AA139" s="1890"/>
      <c r="AB139" s="1890"/>
      <c r="AC139" s="1890"/>
      <c r="AD139" s="1890"/>
      <c r="AE139" s="1890"/>
      <c r="AF139" s="1890"/>
      <c r="AG139" s="1890"/>
      <c r="AH139" s="1890"/>
      <c r="AI139" s="1890"/>
      <c r="AJ139" s="1890"/>
      <c r="AK139" s="1890"/>
      <c r="AL139" s="1890"/>
      <c r="AM139" s="1890"/>
      <c r="AN139" s="1890"/>
      <c r="AO139" s="1890"/>
      <c r="AP139" s="1890"/>
      <c r="AQ139" s="1890"/>
      <c r="AR139" s="1890"/>
      <c r="AS139" s="1890"/>
      <c r="AT139" s="1890"/>
      <c r="AU139" s="1890"/>
      <c r="AV139" s="1890"/>
      <c r="AW139" s="1890"/>
      <c r="AX139" s="1890"/>
      <c r="AY139" s="1890"/>
      <c r="AZ139" s="1890"/>
      <c r="BA139" s="1890"/>
      <c r="BB139" s="1890"/>
      <c r="BC139" s="1890"/>
      <c r="BD139" s="1890"/>
      <c r="BE139" s="1890"/>
      <c r="BF139" s="1890"/>
      <c r="BG139" s="1890"/>
      <c r="BH139" s="1890"/>
      <c r="BI139" s="1890"/>
      <c r="BJ139" s="1890"/>
      <c r="BK139" s="1890"/>
      <c r="BL139" s="1890"/>
      <c r="BM139" s="1890"/>
      <c r="BN139" s="1890"/>
      <c r="BO139" s="1890"/>
      <c r="BP139" s="1890"/>
      <c r="BQ139" s="1890"/>
      <c r="BR139" s="1890"/>
      <c r="BS139" s="1890"/>
      <c r="BT139" s="1890"/>
      <c r="BU139" s="1890"/>
      <c r="BV139" s="1890"/>
      <c r="BW139" s="1890"/>
      <c r="BX139" s="1890"/>
      <c r="BY139" s="1890"/>
      <c r="BZ139" s="1890"/>
      <c r="CA139" s="1890"/>
      <c r="CB139" s="1890"/>
      <c r="CC139" s="1890"/>
      <c r="CD139" s="1890"/>
      <c r="CE139" s="1890"/>
      <c r="CF139" s="1890"/>
      <c r="CG139" s="1890"/>
      <c r="CH139" s="1890"/>
      <c r="CI139" s="1890"/>
      <c r="CJ139" s="1890"/>
      <c r="CK139" s="1890"/>
      <c r="CL139" s="1890"/>
      <c r="CM139" s="1890"/>
      <c r="CN139" s="1890"/>
      <c r="CO139" s="1890"/>
      <c r="CP139" s="1890"/>
      <c r="CQ139" s="1890"/>
      <c r="CR139" s="1890"/>
      <c r="CS139" s="1890"/>
      <c r="CT139" s="1890"/>
      <c r="CU139" s="1890"/>
      <c r="CV139" s="2065"/>
      <c r="CW139" s="1884"/>
    </row>
    <row r="140" spans="1:101" ht="16.5" customHeight="1">
      <c r="A140" s="1851"/>
      <c r="B140" s="1886"/>
      <c r="C140" s="1887" t="s">
        <v>627</v>
      </c>
      <c r="D140" s="1887"/>
      <c r="F140" s="1888"/>
      <c r="G140" s="1201"/>
      <c r="H140" s="706"/>
      <c r="I140" s="1877"/>
      <c r="J140" s="1877"/>
      <c r="K140" s="1877"/>
      <c r="L140" s="1877"/>
      <c r="M140" s="1877"/>
      <c r="N140" s="1877"/>
      <c r="O140" s="1877"/>
      <c r="P140" s="1877"/>
      <c r="Q140" s="1877"/>
      <c r="R140" s="1877"/>
      <c r="S140" s="1877"/>
      <c r="T140" s="1877"/>
      <c r="U140" s="1877"/>
      <c r="V140" s="1877"/>
      <c r="W140" s="1877"/>
      <c r="X140" s="1877"/>
      <c r="Y140" s="1877"/>
      <c r="Z140" s="1877"/>
      <c r="AA140" s="1877"/>
      <c r="AB140" s="1877"/>
      <c r="AC140" s="1877"/>
      <c r="AD140" s="1877"/>
      <c r="AE140" s="1877"/>
      <c r="AF140" s="1877"/>
      <c r="AG140" s="1877"/>
      <c r="AH140" s="1877"/>
      <c r="AI140" s="1877"/>
      <c r="AJ140" s="1877"/>
      <c r="AK140" s="1877"/>
      <c r="AL140" s="1877"/>
      <c r="AM140" s="1877"/>
      <c r="AN140" s="1877"/>
      <c r="AO140" s="1877"/>
      <c r="AP140" s="1877"/>
      <c r="AQ140" s="1877"/>
      <c r="AR140" s="1877"/>
      <c r="AS140" s="1877"/>
      <c r="AT140" s="1877"/>
      <c r="AU140" s="1877"/>
      <c r="AV140" s="1877"/>
      <c r="AW140" s="1877"/>
      <c r="AX140" s="1877"/>
      <c r="AY140" s="1877"/>
      <c r="AZ140" s="1877"/>
      <c r="BA140" s="1877"/>
      <c r="BB140" s="1877"/>
      <c r="BC140" s="1877"/>
      <c r="BD140" s="1877"/>
      <c r="BE140" s="1877"/>
      <c r="BF140" s="1877"/>
      <c r="BG140" s="1877"/>
      <c r="BH140" s="1877"/>
      <c r="BI140" s="1877"/>
      <c r="BJ140" s="1877"/>
      <c r="BK140" s="1877"/>
      <c r="BL140" s="1877"/>
      <c r="BM140" s="1877"/>
      <c r="BN140" s="1877"/>
      <c r="BO140" s="1877"/>
      <c r="BP140" s="1877"/>
      <c r="BQ140" s="1877"/>
      <c r="BR140" s="1877"/>
      <c r="BS140" s="1877"/>
      <c r="BT140" s="1877"/>
      <c r="BU140" s="1877"/>
      <c r="BV140" s="1877"/>
      <c r="BW140" s="1877"/>
      <c r="BX140" s="1877"/>
      <c r="BY140" s="1877"/>
      <c r="BZ140" s="1877"/>
      <c r="CA140" s="1877"/>
      <c r="CB140" s="1877"/>
      <c r="CC140" s="1877"/>
      <c r="CD140" s="1877"/>
      <c r="CE140" s="1877"/>
      <c r="CF140" s="1877"/>
      <c r="CG140" s="1877"/>
      <c r="CH140" s="1877"/>
      <c r="CI140" s="1877"/>
      <c r="CJ140" s="1877"/>
      <c r="CK140" s="1877"/>
      <c r="CL140" s="1877"/>
      <c r="CM140" s="1877"/>
      <c r="CN140" s="1877"/>
      <c r="CO140" s="1877"/>
      <c r="CP140" s="1877"/>
      <c r="CQ140" s="1877"/>
      <c r="CR140" s="1877"/>
      <c r="CS140" s="1877"/>
      <c r="CT140" s="1877"/>
      <c r="CU140" s="1877"/>
      <c r="CV140" s="11"/>
      <c r="CW140" s="1882"/>
    </row>
    <row r="141" spans="1:101" ht="18.75" customHeight="1">
      <c r="A141" s="1851"/>
      <c r="B141" s="1869"/>
      <c r="C141" s="1871"/>
      <c r="D141" s="1875" t="s">
        <v>628</v>
      </c>
      <c r="E141" s="1871"/>
      <c r="F141" s="1880"/>
      <c r="G141" s="1201"/>
      <c r="H141" s="706"/>
      <c r="I141" s="1877"/>
      <c r="J141" s="1877"/>
      <c r="K141" s="1877"/>
      <c r="L141" s="1877"/>
      <c r="M141" s="1877"/>
      <c r="N141" s="1877"/>
      <c r="O141" s="1877"/>
      <c r="P141" s="1877"/>
      <c r="Q141" s="1877"/>
      <c r="R141" s="1877"/>
      <c r="S141" s="1877"/>
      <c r="T141" s="1877"/>
      <c r="U141" s="1877"/>
      <c r="V141" s="1877"/>
      <c r="W141" s="1877"/>
      <c r="X141" s="1877"/>
      <c r="Y141" s="1877"/>
      <c r="Z141" s="1877"/>
      <c r="AA141" s="1877"/>
      <c r="AB141" s="1877"/>
      <c r="AC141" s="1877"/>
      <c r="AD141" s="1877"/>
      <c r="AE141" s="1877"/>
      <c r="AF141" s="1877"/>
      <c r="AG141" s="1877"/>
      <c r="AH141" s="1877"/>
      <c r="AI141" s="1877"/>
      <c r="AJ141" s="1877"/>
      <c r="AK141" s="1877"/>
      <c r="AL141" s="1877"/>
      <c r="AM141" s="1877"/>
      <c r="AN141" s="1877"/>
      <c r="AO141" s="1877"/>
      <c r="AP141" s="1877"/>
      <c r="AQ141" s="1877"/>
      <c r="AR141" s="1877"/>
      <c r="AS141" s="1877"/>
      <c r="AT141" s="1877"/>
      <c r="AU141" s="1877"/>
      <c r="AV141" s="1877"/>
      <c r="AW141" s="1877"/>
      <c r="AX141" s="1877"/>
      <c r="AY141" s="1877"/>
      <c r="AZ141" s="1877"/>
      <c r="BA141" s="1877"/>
      <c r="BB141" s="1877"/>
      <c r="BC141" s="1877"/>
      <c r="BD141" s="1877"/>
      <c r="BE141" s="1877"/>
      <c r="BF141" s="1877"/>
      <c r="BG141" s="1877"/>
      <c r="BH141" s="1877"/>
      <c r="BI141" s="1877"/>
      <c r="BJ141" s="1877"/>
      <c r="BK141" s="1877"/>
      <c r="BL141" s="1877"/>
      <c r="BM141" s="1877"/>
      <c r="BN141" s="1877"/>
      <c r="BO141" s="1877"/>
      <c r="BP141" s="1877"/>
      <c r="BQ141" s="1877"/>
      <c r="BR141" s="1877"/>
      <c r="BS141" s="1877"/>
      <c r="BT141" s="1877"/>
      <c r="BU141" s="1877"/>
      <c r="BV141" s="1877"/>
      <c r="BW141" s="1877"/>
      <c r="BX141" s="1877"/>
      <c r="BY141" s="1877"/>
      <c r="BZ141" s="1877"/>
      <c r="CA141" s="1877"/>
      <c r="CB141" s="1877"/>
      <c r="CC141" s="1877"/>
      <c r="CD141" s="1877"/>
      <c r="CE141" s="1877"/>
      <c r="CF141" s="1877"/>
      <c r="CG141" s="1877"/>
      <c r="CH141" s="1877"/>
      <c r="CI141" s="1877"/>
      <c r="CJ141" s="1877"/>
      <c r="CK141" s="1877"/>
      <c r="CL141" s="1877"/>
      <c r="CM141" s="1877"/>
      <c r="CN141" s="1877"/>
      <c r="CO141" s="1877"/>
      <c r="CP141" s="1877"/>
      <c r="CQ141" s="1877"/>
      <c r="CR141" s="1877"/>
      <c r="CS141" s="1877"/>
      <c r="CT141" s="1877"/>
      <c r="CU141" s="1877"/>
      <c r="CV141" s="11"/>
      <c r="CW141" s="1882"/>
    </row>
    <row r="142" spans="1:101">
      <c r="A142" s="1851"/>
      <c r="B142" s="1869"/>
      <c r="C142" s="1871"/>
      <c r="D142" s="1871"/>
      <c r="E142" s="4" t="s">
        <v>629</v>
      </c>
      <c r="F142" s="1880" t="s">
        <v>630</v>
      </c>
      <c r="G142" s="1883"/>
      <c r="H142" s="1883"/>
      <c r="I142" s="1883"/>
      <c r="J142" s="1883"/>
      <c r="K142" s="1883"/>
      <c r="L142" s="1883"/>
      <c r="M142" s="1883"/>
      <c r="N142" s="1883"/>
      <c r="O142" s="1883"/>
      <c r="P142" s="1883"/>
      <c r="Q142" s="1883"/>
      <c r="R142" s="1883"/>
      <c r="S142" s="1883"/>
      <c r="T142" s="1883"/>
      <c r="U142" s="1883"/>
      <c r="V142" s="1883"/>
      <c r="W142" s="1883"/>
      <c r="X142" s="1883"/>
      <c r="Y142" s="1883"/>
      <c r="Z142" s="1883"/>
      <c r="AA142" s="1883"/>
      <c r="AB142" s="1883"/>
      <c r="AC142" s="1883"/>
      <c r="AD142" s="1883"/>
      <c r="AE142" s="1883"/>
      <c r="AF142" s="1883"/>
      <c r="AG142" s="1883"/>
      <c r="AH142" s="1883"/>
      <c r="AI142" s="1883"/>
      <c r="AJ142" s="1883"/>
      <c r="AK142" s="1883"/>
      <c r="AL142" s="1883"/>
      <c r="AM142" s="1883"/>
      <c r="AN142" s="1883"/>
      <c r="AO142" s="1883"/>
      <c r="AP142" s="1883"/>
      <c r="AQ142" s="1883"/>
      <c r="AR142" s="1883"/>
      <c r="AS142" s="1883"/>
      <c r="AT142" s="1883"/>
      <c r="AU142" s="1883"/>
      <c r="AV142" s="1883"/>
      <c r="AW142" s="1883"/>
      <c r="AX142" s="1883"/>
      <c r="AY142" s="1883"/>
      <c r="AZ142" s="1883"/>
      <c r="BA142" s="1883"/>
      <c r="BB142" s="1883"/>
      <c r="BC142" s="1883"/>
      <c r="BD142" s="1883"/>
      <c r="BE142" s="1883"/>
      <c r="BF142" s="1883"/>
      <c r="BG142" s="1883"/>
      <c r="BH142" s="1883"/>
      <c r="BI142" s="1883"/>
      <c r="BJ142" s="1883"/>
      <c r="BK142" s="1883"/>
      <c r="BL142" s="1883"/>
      <c r="BM142" s="1883"/>
      <c r="BN142" s="1883"/>
      <c r="BO142" s="1883"/>
      <c r="BP142" s="1883"/>
      <c r="BQ142" s="1883"/>
      <c r="BR142" s="1883"/>
      <c r="BS142" s="1883"/>
      <c r="BT142" s="1883"/>
      <c r="BU142" s="1883"/>
      <c r="BV142" s="1883"/>
      <c r="BW142" s="1883"/>
      <c r="BX142" s="1883"/>
      <c r="BY142" s="1883"/>
      <c r="BZ142" s="1883"/>
      <c r="CA142" s="1883"/>
      <c r="CB142" s="1883"/>
      <c r="CC142" s="1883"/>
      <c r="CD142" s="1883"/>
      <c r="CE142" s="1883"/>
      <c r="CF142" s="1883"/>
      <c r="CG142" s="1883"/>
      <c r="CH142" s="1883"/>
      <c r="CI142" s="1883"/>
      <c r="CJ142" s="1883"/>
      <c r="CK142" s="1883"/>
      <c r="CL142" s="1883"/>
      <c r="CM142" s="1883"/>
      <c r="CN142" s="1883"/>
      <c r="CO142" s="1883"/>
      <c r="CP142" s="1883"/>
      <c r="CQ142" s="1883"/>
      <c r="CR142" s="1883"/>
      <c r="CS142" s="1883"/>
      <c r="CT142" s="1883"/>
      <c r="CU142" s="1883"/>
      <c r="CV142" s="2064"/>
      <c r="CW142" s="2066"/>
    </row>
    <row r="143" spans="1:101">
      <c r="A143" s="1851"/>
      <c r="B143" s="1869"/>
      <c r="C143" s="1871"/>
      <c r="D143" s="1871"/>
      <c r="E143" s="4" t="s">
        <v>352</v>
      </c>
      <c r="F143" s="1880" t="s">
        <v>630</v>
      </c>
      <c r="G143" s="1883"/>
      <c r="H143" s="1883"/>
      <c r="I143" s="1883"/>
      <c r="J143" s="1883"/>
      <c r="K143" s="1883"/>
      <c r="L143" s="1883"/>
      <c r="M143" s="1883"/>
      <c r="N143" s="1883"/>
      <c r="O143" s="1883"/>
      <c r="P143" s="1883"/>
      <c r="Q143" s="1883"/>
      <c r="R143" s="1883"/>
      <c r="S143" s="1883"/>
      <c r="T143" s="1883"/>
      <c r="U143" s="1883"/>
      <c r="V143" s="1883"/>
      <c r="W143" s="1883"/>
      <c r="X143" s="1883"/>
      <c r="Y143" s="1883"/>
      <c r="Z143" s="1883"/>
      <c r="AA143" s="1883"/>
      <c r="AB143" s="1883"/>
      <c r="AC143" s="1883"/>
      <c r="AD143" s="1883"/>
      <c r="AE143" s="1883"/>
      <c r="AF143" s="1883"/>
      <c r="AG143" s="1883"/>
      <c r="AH143" s="1883"/>
      <c r="AI143" s="1883"/>
      <c r="AJ143" s="1883"/>
      <c r="AK143" s="1883"/>
      <c r="AL143" s="1883"/>
      <c r="AM143" s="1883"/>
      <c r="AN143" s="1883"/>
      <c r="AO143" s="1883"/>
      <c r="AP143" s="1883"/>
      <c r="AQ143" s="1883"/>
      <c r="AR143" s="1883"/>
      <c r="AS143" s="1883"/>
      <c r="AT143" s="1883"/>
      <c r="AU143" s="1883"/>
      <c r="AV143" s="1883"/>
      <c r="AW143" s="1883"/>
      <c r="AX143" s="1883"/>
      <c r="AY143" s="1883"/>
      <c r="AZ143" s="1883"/>
      <c r="BA143" s="1883"/>
      <c r="BB143" s="1883"/>
      <c r="BC143" s="1883"/>
      <c r="BD143" s="1883"/>
      <c r="BE143" s="1883"/>
      <c r="BF143" s="1883"/>
      <c r="BG143" s="1883"/>
      <c r="BH143" s="1883"/>
      <c r="BI143" s="1883"/>
      <c r="BJ143" s="1883"/>
      <c r="BK143" s="1883"/>
      <c r="BL143" s="1883"/>
      <c r="BM143" s="1883"/>
      <c r="BN143" s="1883"/>
      <c r="BO143" s="1883"/>
      <c r="BP143" s="1883"/>
      <c r="BQ143" s="1883"/>
      <c r="BR143" s="1883"/>
      <c r="BS143" s="1883"/>
      <c r="BT143" s="1883"/>
      <c r="BU143" s="1883"/>
      <c r="BV143" s="1883"/>
      <c r="BW143" s="1883"/>
      <c r="BX143" s="1883"/>
      <c r="BY143" s="1883"/>
      <c r="BZ143" s="1883"/>
      <c r="CA143" s="1883"/>
      <c r="CB143" s="1883"/>
      <c r="CC143" s="1883"/>
      <c r="CD143" s="1883"/>
      <c r="CE143" s="1883"/>
      <c r="CF143" s="1883"/>
      <c r="CG143" s="1883"/>
      <c r="CH143" s="1883"/>
      <c r="CI143" s="1883"/>
      <c r="CJ143" s="1883"/>
      <c r="CK143" s="1883"/>
      <c r="CL143" s="1883"/>
      <c r="CM143" s="1883"/>
      <c r="CN143" s="1883"/>
      <c r="CO143" s="1883"/>
      <c r="CP143" s="1883"/>
      <c r="CQ143" s="1883"/>
      <c r="CR143" s="1883"/>
      <c r="CS143" s="1883"/>
      <c r="CT143" s="1883"/>
      <c r="CU143" s="1883"/>
      <c r="CV143" s="2064"/>
      <c r="CW143" s="2066"/>
    </row>
    <row r="144" spans="1:101">
      <c r="A144" s="1851"/>
      <c r="B144" s="1869"/>
      <c r="C144" s="1871"/>
      <c r="D144" s="1871"/>
      <c r="F144" s="1880"/>
      <c r="G144" s="1201"/>
      <c r="H144" s="706"/>
      <c r="I144" s="1877"/>
      <c r="J144" s="1877"/>
      <c r="K144" s="1877"/>
      <c r="L144" s="1877"/>
      <c r="M144" s="1877"/>
      <c r="N144" s="1877"/>
      <c r="O144" s="1877"/>
      <c r="P144" s="1877"/>
      <c r="Q144" s="1877"/>
      <c r="R144" s="1877"/>
      <c r="S144" s="1877"/>
      <c r="T144" s="1877"/>
      <c r="U144" s="1877"/>
      <c r="V144" s="1877"/>
      <c r="W144" s="1877"/>
      <c r="X144" s="1877"/>
      <c r="Y144" s="1877"/>
      <c r="Z144" s="1877"/>
      <c r="AA144" s="1877"/>
      <c r="AB144" s="1877"/>
      <c r="AC144" s="1877"/>
      <c r="AD144" s="1877"/>
      <c r="AE144" s="1877"/>
      <c r="AF144" s="1877"/>
      <c r="AG144" s="1877"/>
      <c r="AH144" s="1877"/>
      <c r="AI144" s="1877"/>
      <c r="AJ144" s="1877"/>
      <c r="AK144" s="1877"/>
      <c r="AL144" s="1877"/>
      <c r="AM144" s="1877"/>
      <c r="AN144" s="1877"/>
      <c r="AO144" s="1877"/>
      <c r="AP144" s="1877"/>
      <c r="AQ144" s="1877"/>
      <c r="AR144" s="1877"/>
      <c r="AS144" s="1877"/>
      <c r="AT144" s="1877"/>
      <c r="AU144" s="1877"/>
      <c r="AV144" s="1877"/>
      <c r="AW144" s="1877"/>
      <c r="AX144" s="1877"/>
      <c r="AY144" s="1877"/>
      <c r="AZ144" s="1877"/>
      <c r="BA144" s="1877"/>
      <c r="BB144" s="1877"/>
      <c r="BC144" s="1877"/>
      <c r="BD144" s="1877"/>
      <c r="BE144" s="1877"/>
      <c r="BF144" s="1877"/>
      <c r="BG144" s="1877"/>
      <c r="BH144" s="1877"/>
      <c r="BI144" s="1877"/>
      <c r="BJ144" s="1877"/>
      <c r="BK144" s="1877"/>
      <c r="BL144" s="1877"/>
      <c r="BM144" s="1877"/>
      <c r="BN144" s="1877"/>
      <c r="BO144" s="1877"/>
      <c r="BP144" s="1877"/>
      <c r="BQ144" s="1877"/>
      <c r="BR144" s="1877"/>
      <c r="BS144" s="1877"/>
      <c r="BT144" s="1877"/>
      <c r="BU144" s="1877"/>
      <c r="BV144" s="1877"/>
      <c r="BW144" s="1877"/>
      <c r="BX144" s="1877"/>
      <c r="BY144" s="1877"/>
      <c r="BZ144" s="1877"/>
      <c r="CA144" s="1877"/>
      <c r="CB144" s="1877"/>
      <c r="CC144" s="1877"/>
      <c r="CD144" s="1877"/>
      <c r="CE144" s="1877"/>
      <c r="CF144" s="1877"/>
      <c r="CG144" s="1877"/>
      <c r="CH144" s="1877"/>
      <c r="CI144" s="1877"/>
      <c r="CJ144" s="1877"/>
      <c r="CK144" s="1877"/>
      <c r="CL144" s="1877"/>
      <c r="CM144" s="1877"/>
      <c r="CN144" s="1877"/>
      <c r="CO144" s="1877"/>
      <c r="CP144" s="1877"/>
      <c r="CQ144" s="1877"/>
      <c r="CR144" s="1877"/>
      <c r="CS144" s="1877"/>
      <c r="CT144" s="1877"/>
      <c r="CU144" s="1877"/>
      <c r="CV144" s="11"/>
      <c r="CW144" s="1882"/>
    </row>
    <row r="145" spans="1:101" ht="18.75" customHeight="1">
      <c r="A145" s="1851"/>
      <c r="B145" s="1869"/>
      <c r="C145" s="1871"/>
      <c r="D145" s="1875" t="s">
        <v>353</v>
      </c>
      <c r="E145" s="1871"/>
      <c r="F145" s="1880"/>
      <c r="G145" s="1201"/>
      <c r="H145" s="706"/>
      <c r="I145" s="1877"/>
      <c r="J145" s="1877"/>
      <c r="K145" s="1877"/>
      <c r="L145" s="1877"/>
      <c r="M145" s="1877"/>
      <c r="N145" s="1877"/>
      <c r="O145" s="1877"/>
      <c r="P145" s="1877"/>
      <c r="Q145" s="1877"/>
      <c r="R145" s="1877"/>
      <c r="S145" s="1877"/>
      <c r="T145" s="1877"/>
      <c r="U145" s="1877"/>
      <c r="V145" s="1877"/>
      <c r="W145" s="1877"/>
      <c r="X145" s="1877"/>
      <c r="Y145" s="1877"/>
      <c r="Z145" s="1877"/>
      <c r="AA145" s="1877"/>
      <c r="AB145" s="1877"/>
      <c r="AC145" s="1877"/>
      <c r="AD145" s="1877"/>
      <c r="AE145" s="1877"/>
      <c r="AF145" s="1877"/>
      <c r="AG145" s="1877"/>
      <c r="AH145" s="1877"/>
      <c r="AI145" s="1877"/>
      <c r="AJ145" s="1877"/>
      <c r="AK145" s="1877"/>
      <c r="AL145" s="1877"/>
      <c r="AM145" s="1877"/>
      <c r="AN145" s="1877"/>
      <c r="AO145" s="1877"/>
      <c r="AP145" s="1877"/>
      <c r="AQ145" s="1877"/>
      <c r="AR145" s="1877"/>
      <c r="AS145" s="1877"/>
      <c r="AT145" s="1877"/>
      <c r="AU145" s="1877"/>
      <c r="AV145" s="1877"/>
      <c r="AW145" s="1877"/>
      <c r="AX145" s="1877"/>
      <c r="AY145" s="1877"/>
      <c r="AZ145" s="1877"/>
      <c r="BA145" s="1877"/>
      <c r="BB145" s="1877"/>
      <c r="BC145" s="1877"/>
      <c r="BD145" s="1877"/>
      <c r="BE145" s="1877"/>
      <c r="BF145" s="1877"/>
      <c r="BG145" s="1877"/>
      <c r="BH145" s="1877"/>
      <c r="BI145" s="1877"/>
      <c r="BJ145" s="1877"/>
      <c r="BK145" s="1877"/>
      <c r="BL145" s="1877"/>
      <c r="BM145" s="1877"/>
      <c r="BN145" s="1877"/>
      <c r="BO145" s="1877"/>
      <c r="BP145" s="1877"/>
      <c r="BQ145" s="1877"/>
      <c r="BR145" s="1877"/>
      <c r="BS145" s="1877"/>
      <c r="BT145" s="1877"/>
      <c r="BU145" s="1877"/>
      <c r="BV145" s="1877"/>
      <c r="BW145" s="1877"/>
      <c r="BX145" s="1877"/>
      <c r="BY145" s="1877"/>
      <c r="BZ145" s="1877"/>
      <c r="CA145" s="1877"/>
      <c r="CB145" s="1877"/>
      <c r="CC145" s="1877"/>
      <c r="CD145" s="1877"/>
      <c r="CE145" s="1877"/>
      <c r="CF145" s="1877"/>
      <c r="CG145" s="1877"/>
      <c r="CH145" s="1877"/>
      <c r="CI145" s="1877"/>
      <c r="CJ145" s="1877"/>
      <c r="CK145" s="1877"/>
      <c r="CL145" s="1877"/>
      <c r="CM145" s="1877"/>
      <c r="CN145" s="1877"/>
      <c r="CO145" s="1877"/>
      <c r="CP145" s="1877"/>
      <c r="CQ145" s="1877"/>
      <c r="CR145" s="1877"/>
      <c r="CS145" s="1877"/>
      <c r="CT145" s="1877"/>
      <c r="CU145" s="1877"/>
      <c r="CV145" s="11"/>
      <c r="CW145" s="1882"/>
    </row>
    <row r="146" spans="1:101">
      <c r="A146" s="1851"/>
      <c r="B146" s="1869"/>
      <c r="C146" s="1871"/>
      <c r="D146" s="1871"/>
      <c r="E146" s="4" t="s">
        <v>354</v>
      </c>
      <c r="F146" s="1880" t="s">
        <v>630</v>
      </c>
      <c r="G146" s="1883"/>
      <c r="H146" s="1883"/>
      <c r="I146" s="1883"/>
      <c r="J146" s="1883"/>
      <c r="K146" s="1883"/>
      <c r="L146" s="1883"/>
      <c r="M146" s="1883"/>
      <c r="N146" s="1883"/>
      <c r="O146" s="1883"/>
      <c r="P146" s="1883"/>
      <c r="Q146" s="1883"/>
      <c r="R146" s="1883"/>
      <c r="S146" s="1883"/>
      <c r="T146" s="1883"/>
      <c r="U146" s="1883"/>
      <c r="V146" s="1883"/>
      <c r="W146" s="1883"/>
      <c r="X146" s="1883"/>
      <c r="Y146" s="1883"/>
      <c r="Z146" s="1883"/>
      <c r="AA146" s="1883"/>
      <c r="AB146" s="1883"/>
      <c r="AC146" s="1883"/>
      <c r="AD146" s="1883"/>
      <c r="AE146" s="1883"/>
      <c r="AF146" s="1883"/>
      <c r="AG146" s="1883"/>
      <c r="AH146" s="1883"/>
      <c r="AI146" s="1883"/>
      <c r="AJ146" s="1883"/>
      <c r="AK146" s="1883"/>
      <c r="AL146" s="1883"/>
      <c r="AM146" s="1883"/>
      <c r="AN146" s="1883"/>
      <c r="AO146" s="1883"/>
      <c r="AP146" s="1883"/>
      <c r="AQ146" s="1883"/>
      <c r="AR146" s="1883"/>
      <c r="AS146" s="1883"/>
      <c r="AT146" s="1883"/>
      <c r="AU146" s="1883"/>
      <c r="AV146" s="1883"/>
      <c r="AW146" s="1883"/>
      <c r="AX146" s="1883"/>
      <c r="AY146" s="1883"/>
      <c r="AZ146" s="1883"/>
      <c r="BA146" s="1883"/>
      <c r="BB146" s="1883"/>
      <c r="BC146" s="1883"/>
      <c r="BD146" s="1883"/>
      <c r="BE146" s="1883"/>
      <c r="BF146" s="1883"/>
      <c r="BG146" s="1883"/>
      <c r="BH146" s="1883"/>
      <c r="BI146" s="1883"/>
      <c r="BJ146" s="1883"/>
      <c r="BK146" s="1883"/>
      <c r="BL146" s="1883"/>
      <c r="BM146" s="1883"/>
      <c r="BN146" s="1883"/>
      <c r="BO146" s="1883"/>
      <c r="BP146" s="1883"/>
      <c r="BQ146" s="1883"/>
      <c r="BR146" s="1883"/>
      <c r="BS146" s="1883"/>
      <c r="BT146" s="1883"/>
      <c r="BU146" s="1883"/>
      <c r="BV146" s="1883"/>
      <c r="BW146" s="1883"/>
      <c r="BX146" s="1883"/>
      <c r="BY146" s="1883"/>
      <c r="BZ146" s="1883"/>
      <c r="CA146" s="1883"/>
      <c r="CB146" s="1883"/>
      <c r="CC146" s="1883"/>
      <c r="CD146" s="1883"/>
      <c r="CE146" s="1883"/>
      <c r="CF146" s="1883"/>
      <c r="CG146" s="1883"/>
      <c r="CH146" s="1883"/>
      <c r="CI146" s="1883"/>
      <c r="CJ146" s="1883"/>
      <c r="CK146" s="1883"/>
      <c r="CL146" s="1883"/>
      <c r="CM146" s="1883"/>
      <c r="CN146" s="1883"/>
      <c r="CO146" s="1883"/>
      <c r="CP146" s="1883"/>
      <c r="CQ146" s="1883"/>
      <c r="CR146" s="1883"/>
      <c r="CS146" s="1883"/>
      <c r="CT146" s="1883"/>
      <c r="CU146" s="1883"/>
      <c r="CV146" s="2064"/>
      <c r="CW146" s="2066"/>
    </row>
    <row r="147" spans="1:101" ht="13.5" thickBot="1">
      <c r="A147" s="1851"/>
      <c r="B147" s="1869"/>
      <c r="C147" s="1871"/>
      <c r="D147" s="1871"/>
      <c r="E147" s="4" t="s">
        <v>355</v>
      </c>
      <c r="F147" s="1880" t="s">
        <v>630</v>
      </c>
      <c r="G147" s="1883"/>
      <c r="H147" s="1883"/>
      <c r="I147" s="1883"/>
      <c r="J147" s="1883"/>
      <c r="K147" s="1883"/>
      <c r="L147" s="1883"/>
      <c r="M147" s="1883"/>
      <c r="N147" s="1883"/>
      <c r="O147" s="1883"/>
      <c r="P147" s="1883"/>
      <c r="Q147" s="1883"/>
      <c r="R147" s="1883"/>
      <c r="S147" s="1883"/>
      <c r="T147" s="1883"/>
      <c r="U147" s="1883"/>
      <c r="V147" s="1883"/>
      <c r="W147" s="1883"/>
      <c r="X147" s="1883"/>
      <c r="Y147" s="1883"/>
      <c r="Z147" s="1883"/>
      <c r="AA147" s="1883"/>
      <c r="AB147" s="1883"/>
      <c r="AC147" s="1883"/>
      <c r="AD147" s="1883"/>
      <c r="AE147" s="1883"/>
      <c r="AF147" s="1883"/>
      <c r="AG147" s="1883"/>
      <c r="AH147" s="1883"/>
      <c r="AI147" s="1883"/>
      <c r="AJ147" s="1883"/>
      <c r="AK147" s="1883"/>
      <c r="AL147" s="1883"/>
      <c r="AM147" s="1883"/>
      <c r="AN147" s="1883"/>
      <c r="AO147" s="1883"/>
      <c r="AP147" s="1883"/>
      <c r="AQ147" s="1883"/>
      <c r="AR147" s="1883"/>
      <c r="AS147" s="1883"/>
      <c r="AT147" s="1883"/>
      <c r="AU147" s="1883"/>
      <c r="AV147" s="1883"/>
      <c r="AW147" s="1883"/>
      <c r="AX147" s="1883"/>
      <c r="AY147" s="1883"/>
      <c r="AZ147" s="1883"/>
      <c r="BA147" s="1883"/>
      <c r="BB147" s="1883"/>
      <c r="BC147" s="1883"/>
      <c r="BD147" s="1883"/>
      <c r="BE147" s="1883"/>
      <c r="BF147" s="1883"/>
      <c r="BG147" s="1883"/>
      <c r="BH147" s="1883"/>
      <c r="BI147" s="1883"/>
      <c r="BJ147" s="1883"/>
      <c r="BK147" s="1883"/>
      <c r="BL147" s="1883"/>
      <c r="BM147" s="1883"/>
      <c r="BN147" s="1883"/>
      <c r="BO147" s="1883"/>
      <c r="BP147" s="1883"/>
      <c r="BQ147" s="1883"/>
      <c r="BR147" s="1883"/>
      <c r="BS147" s="1883"/>
      <c r="BT147" s="1883"/>
      <c r="BU147" s="1883"/>
      <c r="BV147" s="1883"/>
      <c r="BW147" s="1883"/>
      <c r="BX147" s="1883"/>
      <c r="BY147" s="1883"/>
      <c r="BZ147" s="1883"/>
      <c r="CA147" s="1883"/>
      <c r="CB147" s="1883"/>
      <c r="CC147" s="1883"/>
      <c r="CD147" s="1883"/>
      <c r="CE147" s="1883"/>
      <c r="CF147" s="1883"/>
      <c r="CG147" s="1883"/>
      <c r="CH147" s="1883"/>
      <c r="CI147" s="1883"/>
      <c r="CJ147" s="1883"/>
      <c r="CK147" s="1883"/>
      <c r="CL147" s="1883"/>
      <c r="CM147" s="1883"/>
      <c r="CN147" s="1883"/>
      <c r="CO147" s="1883"/>
      <c r="CP147" s="1883"/>
      <c r="CQ147" s="1883"/>
      <c r="CR147" s="1883"/>
      <c r="CS147" s="1883"/>
      <c r="CT147" s="1883"/>
      <c r="CU147" s="1883"/>
      <c r="CV147" s="2064"/>
      <c r="CW147" s="2066"/>
    </row>
    <row r="148" spans="1:101" ht="13.5" thickBot="1">
      <c r="A148" s="1851"/>
      <c r="B148" s="1863"/>
      <c r="C148" s="1864"/>
      <c r="D148" s="1864"/>
      <c r="E148" s="1865"/>
      <c r="F148" s="1884"/>
      <c r="G148" s="1889"/>
      <c r="H148" s="1865"/>
      <c r="I148" s="1890"/>
      <c r="J148" s="1890"/>
      <c r="K148" s="1890"/>
      <c r="L148" s="1890"/>
      <c r="M148" s="1890"/>
      <c r="N148" s="1890"/>
      <c r="O148" s="1890"/>
      <c r="P148" s="1890"/>
      <c r="Q148" s="1890"/>
      <c r="R148" s="1890"/>
      <c r="S148" s="1890"/>
      <c r="T148" s="1890"/>
      <c r="U148" s="1890"/>
      <c r="V148" s="1890"/>
      <c r="W148" s="1890"/>
      <c r="X148" s="1890"/>
      <c r="Y148" s="1890"/>
      <c r="Z148" s="1890"/>
      <c r="AA148" s="1890"/>
      <c r="AB148" s="1890"/>
      <c r="AC148" s="1890"/>
      <c r="AD148" s="1890"/>
      <c r="AE148" s="1890"/>
      <c r="AF148" s="1890"/>
      <c r="AG148" s="1890"/>
      <c r="AH148" s="1890"/>
      <c r="AI148" s="1890"/>
      <c r="AJ148" s="1890"/>
      <c r="AK148" s="1890"/>
      <c r="AL148" s="1890"/>
      <c r="AM148" s="1890"/>
      <c r="AN148" s="1890"/>
      <c r="AO148" s="1890"/>
      <c r="AP148" s="1890"/>
      <c r="AQ148" s="1890"/>
      <c r="AR148" s="1890"/>
      <c r="AS148" s="1890"/>
      <c r="AT148" s="1890"/>
      <c r="AU148" s="1890"/>
      <c r="AV148" s="1890"/>
      <c r="AW148" s="1890"/>
      <c r="AX148" s="1890"/>
      <c r="AY148" s="1890"/>
      <c r="AZ148" s="1890"/>
      <c r="BA148" s="1890"/>
      <c r="BB148" s="1890"/>
      <c r="BC148" s="1890"/>
      <c r="BD148" s="1890"/>
      <c r="BE148" s="1890"/>
      <c r="BF148" s="1890"/>
      <c r="BG148" s="1890"/>
      <c r="BH148" s="1890"/>
      <c r="BI148" s="1890"/>
      <c r="BJ148" s="1890"/>
      <c r="BK148" s="1890"/>
      <c r="BL148" s="1890"/>
      <c r="BM148" s="1890"/>
      <c r="BN148" s="1890"/>
      <c r="BO148" s="1890"/>
      <c r="BP148" s="1890"/>
      <c r="BQ148" s="1890"/>
      <c r="BR148" s="1890"/>
      <c r="BS148" s="1890"/>
      <c r="BT148" s="1890"/>
      <c r="BU148" s="1890"/>
      <c r="BV148" s="1890"/>
      <c r="BW148" s="1890"/>
      <c r="BX148" s="1890"/>
      <c r="BY148" s="1890"/>
      <c r="BZ148" s="1890"/>
      <c r="CA148" s="1890"/>
      <c r="CB148" s="1890"/>
      <c r="CC148" s="1890"/>
      <c r="CD148" s="1890"/>
      <c r="CE148" s="1890"/>
      <c r="CF148" s="1890"/>
      <c r="CG148" s="1890"/>
      <c r="CH148" s="1890"/>
      <c r="CI148" s="1890"/>
      <c r="CJ148" s="1890"/>
      <c r="CK148" s="1890"/>
      <c r="CL148" s="1890"/>
      <c r="CM148" s="1890"/>
      <c r="CN148" s="1890"/>
      <c r="CO148" s="1890"/>
      <c r="CP148" s="1890"/>
      <c r="CQ148" s="1890"/>
      <c r="CR148" s="1890"/>
      <c r="CS148" s="1890"/>
      <c r="CT148" s="1890"/>
      <c r="CU148" s="1890"/>
      <c r="CV148" s="2065"/>
      <c r="CW148" s="1884"/>
    </row>
    <row r="150" spans="1:101" ht="15.75" customHeight="1"/>
    <row r="152" spans="1:101" ht="13.5" customHeight="1"/>
    <row r="153" spans="1:101" ht="16.5" customHeight="1"/>
  </sheetData>
  <sheetProtection password="C634" sheet="1" objects="1" scenarios="1"/>
  <mergeCells count="1">
    <mergeCell ref="G8:H8"/>
  </mergeCells>
  <phoneticPr fontId="0" type="noConversion"/>
  <dataValidations count="3">
    <dataValidation type="decimal" operator="greaterThanOrEqual" allowBlank="1" showInputMessage="1" showErrorMessage="1" sqref="G138:H145 G146:CV147 I138:CT138 I142:CV143 CU133:CV134 CU130:CV130 CU125:CV127 CU120:CV122 CU116:CV117 CU137:CV138 G13:CT137 CU14:CV14 CU17:CV17 CU20:CV23 CU26:CV31 CU35:CV38 CU41:CV42 CU45:CV46 CU49:CV49 CU52:CV65 CU68:CV71 CU75:CV78 CU81:CV84 CU87:CV92 CU95:CV95 CU98:CV105 CU108:CV112 CW29">
      <formula1>0</formula1>
    </dataValidation>
    <dataValidation operator="greaterThan" allowBlank="1" showInputMessage="1" showErrorMessage="1" sqref="CW146:CW147 CW137:CW138 CW133:CW134 CW130 CW125:CW127 CW120:CW122 CW116:CW117 CW142:CW143 CW17 CW20:CW23 CW14 CW35:CW38 CW41:CW42 CW45:CW46 CW49 CW52:CW65 CW68:CW71 CW75:CW78 CW81:CW84 CW87:CW92 CW95 CW98:CW105 CW108:CW112 CW26:CW28 CW30:CW31"/>
    <dataValidation type="whole" operator="greaterThanOrEqual" allowBlank="1" showInputMessage="1" showErrorMessage="1" sqref="CU13:CV13">
      <formula1>0</formula1>
    </dataValidation>
  </dataValidations>
  <printOptions horizontalCentered="1"/>
  <pageMargins left="0.15748031496062992" right="0.15748031496062992" top="0.59055118110236227" bottom="0.59055118110236227" header="0.31496062992125984" footer="0.11811023622047245"/>
  <pageSetup paperSize="8" scale="28" orientation="landscape" r:id="rId1"/>
  <headerFooter alignWithMargins="0">
    <oddHeader>&amp;R&amp;"CG Omega,Bold"&amp;18&amp;A</oddHeader>
    <oddFooter>&amp;R&amp;Z&amp;F</oddFooter>
  </headerFooter>
  <legacyDrawing r:id="rId2"/>
</worksheet>
</file>

<file path=xl/worksheets/sheet35.xml><?xml version="1.0" encoding="utf-8"?>
<worksheet xmlns="http://schemas.openxmlformats.org/spreadsheetml/2006/main" xmlns:r="http://schemas.openxmlformats.org/officeDocument/2006/relationships">
  <sheetPr codeName="Sheet13">
    <pageSetUpPr fitToPage="1"/>
  </sheetPr>
  <dimension ref="A1:L17"/>
  <sheetViews>
    <sheetView zoomScale="70" workbookViewId="0">
      <selection activeCell="J44" sqref="J44"/>
    </sheetView>
  </sheetViews>
  <sheetFormatPr defaultRowHeight="14.25"/>
  <cols>
    <col min="1" max="1" width="2.75" style="104" customWidth="1"/>
    <col min="2" max="3" width="9" style="104"/>
    <col min="4" max="4" width="23.875" style="104" customWidth="1"/>
    <col min="5" max="7" width="12.375" style="104" customWidth="1"/>
    <col min="8" max="8" width="33.125" style="104" customWidth="1"/>
    <col min="9" max="9" width="27.75" style="104" customWidth="1"/>
    <col min="10" max="10" width="27.25" style="104" customWidth="1"/>
    <col min="11" max="11" width="14" style="104" customWidth="1"/>
    <col min="12" max="12" width="22.375" style="104" customWidth="1"/>
    <col min="13" max="13" width="1.875" style="104" customWidth="1"/>
    <col min="14" max="16384" width="9" style="104"/>
  </cols>
  <sheetData>
    <row r="1" spans="1:12" s="115" customFormat="1" ht="26.25">
      <c r="A1" s="114" t="str">
        <f>+Cover!$E$8</f>
        <v>Regulatory Reporting Pack (RRP)</v>
      </c>
      <c r="D1" s="917"/>
      <c r="E1" s="116"/>
      <c r="G1" s="117" t="str">
        <f>+'Check&amp;Bal report'!$H$1</f>
        <v xml:space="preserve"> </v>
      </c>
      <c r="L1" s="917"/>
    </row>
    <row r="2" spans="1:12" s="115" customFormat="1" ht="26.25">
      <c r="A2" s="119" t="str">
        <f>+'Names and date input'!$D$21</f>
        <v>CN West</v>
      </c>
      <c r="B2" s="120"/>
      <c r="D2" s="994"/>
      <c r="E2" s="116"/>
      <c r="L2" s="917"/>
    </row>
    <row r="3" spans="1:12" s="123" customFormat="1" ht="27" thickBot="1">
      <c r="A3" s="122" t="str">
        <f>+'Names and date input'!$D$9</f>
        <v>2009-10</v>
      </c>
      <c r="D3" s="918"/>
      <c r="E3" s="125"/>
      <c r="L3" s="1028"/>
    </row>
    <row r="4" spans="1:12" s="1901" customFormat="1">
      <c r="A4" s="1900"/>
    </row>
    <row r="5" spans="1:12" s="1901" customFormat="1" ht="20.25">
      <c r="B5" s="1798" t="s">
        <v>594</v>
      </c>
      <c r="C5" s="1918"/>
      <c r="D5" s="1918"/>
    </row>
    <row r="6" spans="1:12" ht="15" thickBot="1"/>
    <row r="7" spans="1:12" ht="59.25" customHeight="1">
      <c r="B7" s="1896" t="s">
        <v>595</v>
      </c>
      <c r="C7" s="1895" t="s">
        <v>1078</v>
      </c>
      <c r="D7" s="1895" t="s">
        <v>598</v>
      </c>
      <c r="E7" s="1895" t="s">
        <v>599</v>
      </c>
      <c r="F7" s="1895" t="s">
        <v>347</v>
      </c>
      <c r="G7" s="1895" t="s">
        <v>348</v>
      </c>
      <c r="H7" s="1895" t="s">
        <v>349</v>
      </c>
      <c r="I7" s="1895" t="s">
        <v>350</v>
      </c>
      <c r="J7" s="1895" t="s">
        <v>1076</v>
      </c>
      <c r="K7" s="1895" t="s">
        <v>1077</v>
      </c>
      <c r="L7" s="1897" t="s">
        <v>1079</v>
      </c>
    </row>
    <row r="8" spans="1:12">
      <c r="B8" s="1902">
        <v>1</v>
      </c>
      <c r="C8" s="1903" t="s">
        <v>596</v>
      </c>
      <c r="D8" s="1904"/>
      <c r="E8" s="1905"/>
      <c r="F8" s="1906"/>
      <c r="G8" s="1906"/>
      <c r="H8" s="1907"/>
      <c r="I8" s="1907"/>
      <c r="J8" s="1907"/>
      <c r="K8" s="1908"/>
      <c r="L8" s="1909"/>
    </row>
    <row r="9" spans="1:12">
      <c r="B9" s="1902">
        <v>2</v>
      </c>
      <c r="C9" s="1903" t="s">
        <v>596</v>
      </c>
      <c r="D9" s="1904"/>
      <c r="E9" s="1905"/>
      <c r="F9" s="1906"/>
      <c r="G9" s="1906"/>
      <c r="H9" s="1907"/>
      <c r="I9" s="1907"/>
      <c r="J9" s="1907"/>
      <c r="K9" s="1910"/>
      <c r="L9" s="1909"/>
    </row>
    <row r="10" spans="1:12">
      <c r="B10" s="1902">
        <v>3</v>
      </c>
      <c r="C10" s="1903" t="s">
        <v>596</v>
      </c>
      <c r="D10" s="1904"/>
      <c r="E10" s="1905"/>
      <c r="F10" s="1906"/>
      <c r="G10" s="1906"/>
      <c r="H10" s="1907"/>
      <c r="I10" s="1907"/>
      <c r="J10" s="1907"/>
      <c r="K10" s="1910"/>
      <c r="L10" s="1909"/>
    </row>
    <row r="11" spans="1:12">
      <c r="B11" s="1902">
        <v>4</v>
      </c>
      <c r="C11" s="1903" t="s">
        <v>596</v>
      </c>
      <c r="D11" s="1904"/>
      <c r="E11" s="1905"/>
      <c r="F11" s="1906"/>
      <c r="G11" s="1906"/>
      <c r="H11" s="1907"/>
      <c r="I11" s="1907"/>
      <c r="J11" s="1907"/>
      <c r="K11" s="1910"/>
      <c r="L11" s="1909"/>
    </row>
    <row r="12" spans="1:12">
      <c r="B12" s="1902">
        <v>5</v>
      </c>
      <c r="C12" s="1903" t="s">
        <v>596</v>
      </c>
      <c r="D12" s="1904"/>
      <c r="E12" s="1905"/>
      <c r="F12" s="1906"/>
      <c r="G12" s="1906"/>
      <c r="H12" s="1907"/>
      <c r="I12" s="1907"/>
      <c r="J12" s="1907"/>
      <c r="K12" s="1910"/>
      <c r="L12" s="1909"/>
    </row>
    <row r="13" spans="1:12">
      <c r="B13" s="1902">
        <v>6</v>
      </c>
      <c r="C13" s="1903" t="s">
        <v>597</v>
      </c>
      <c r="D13" s="1904"/>
      <c r="E13" s="1905"/>
      <c r="F13" s="1906"/>
      <c r="G13" s="1906"/>
      <c r="H13" s="1907"/>
      <c r="I13" s="1907"/>
      <c r="J13" s="1907"/>
      <c r="K13" s="1910"/>
      <c r="L13" s="1909"/>
    </row>
    <row r="14" spans="1:12">
      <c r="B14" s="1902">
        <v>7</v>
      </c>
      <c r="C14" s="1903" t="s">
        <v>597</v>
      </c>
      <c r="D14" s="1904"/>
      <c r="E14" s="1905"/>
      <c r="F14" s="1906"/>
      <c r="G14" s="1906"/>
      <c r="H14" s="1907"/>
      <c r="I14" s="1907"/>
      <c r="J14" s="1907"/>
      <c r="K14" s="1910"/>
      <c r="L14" s="1909"/>
    </row>
    <row r="15" spans="1:12">
      <c r="B15" s="1902">
        <v>8</v>
      </c>
      <c r="C15" s="1903" t="s">
        <v>597</v>
      </c>
      <c r="D15" s="1904"/>
      <c r="E15" s="1905"/>
      <c r="F15" s="1906"/>
      <c r="G15" s="1906"/>
      <c r="H15" s="1907"/>
      <c r="I15" s="1907"/>
      <c r="J15" s="1907"/>
      <c r="K15" s="1910"/>
      <c r="L15" s="1909"/>
    </row>
    <row r="16" spans="1:12">
      <c r="B16" s="1902">
        <v>9</v>
      </c>
      <c r="C16" s="1903" t="s">
        <v>597</v>
      </c>
      <c r="D16" s="1904"/>
      <c r="E16" s="1905"/>
      <c r="F16" s="1906"/>
      <c r="G16" s="1906"/>
      <c r="H16" s="1907"/>
      <c r="I16" s="1907"/>
      <c r="J16" s="1907"/>
      <c r="K16" s="1910"/>
      <c r="L16" s="1909"/>
    </row>
    <row r="17" spans="2:12">
      <c r="B17" s="1902">
        <v>10</v>
      </c>
      <c r="C17" s="1903" t="s">
        <v>597</v>
      </c>
      <c r="D17" s="1904"/>
      <c r="E17" s="1905"/>
      <c r="F17" s="1906"/>
      <c r="G17" s="1906"/>
      <c r="H17" s="1907"/>
      <c r="I17" s="1907"/>
      <c r="J17" s="1907"/>
      <c r="K17" s="1910"/>
      <c r="L17" s="1909"/>
    </row>
  </sheetData>
  <sheetProtection password="C634" sheet="1" objects="1" scenarios="1"/>
  <phoneticPr fontId="47" type="noConversion"/>
  <dataValidations count="1">
    <dataValidation type="decimal" operator="lessThanOrEqual" allowBlank="1" showInputMessage="1" showErrorMessage="1" sqref="H4:H5">
      <formula1>0</formula1>
    </dataValidation>
  </dataValidations>
  <pageMargins left="0.75" right="0.75" top="1" bottom="1" header="0.5" footer="0.5"/>
  <pageSetup paperSize="8" scale="58" orientation="portrait" r:id="rId1"/>
  <headerFooter alignWithMargins="0">
    <oddHeader>&amp;R&amp;A</oddHeader>
    <oddFooter>&amp;L&amp;D
&amp;T&amp;R&amp;Z&amp;F</oddFooter>
  </headerFooter>
  <legacyDrawing r:id="rId2"/>
</worksheet>
</file>

<file path=xl/worksheets/sheet36.xml><?xml version="1.0" encoding="utf-8"?>
<worksheet xmlns="http://schemas.openxmlformats.org/spreadsheetml/2006/main" xmlns:r="http://schemas.openxmlformats.org/officeDocument/2006/relationships">
  <sheetPr codeName="Sheet19"/>
  <dimension ref="A1:L236"/>
  <sheetViews>
    <sheetView zoomScale="85" workbookViewId="0">
      <selection activeCell="L21" sqref="L21"/>
    </sheetView>
  </sheetViews>
  <sheetFormatPr defaultRowHeight="30"/>
  <cols>
    <col min="1" max="2" width="2.75" style="2743" customWidth="1"/>
    <col min="3" max="3" width="3.75" style="2743" customWidth="1"/>
    <col min="4" max="4" width="29.5" style="2743" customWidth="1"/>
    <col min="5" max="5" width="2.875" style="2743" customWidth="1"/>
    <col min="6" max="9" width="11.25" style="2743" customWidth="1"/>
    <col min="10" max="10" width="3" style="2743" customWidth="1"/>
    <col min="11" max="16384" width="9" style="2743"/>
  </cols>
  <sheetData>
    <row r="1" spans="1:12" s="115" customFormat="1" ht="26.25">
      <c r="A1" s="114" t="str">
        <f>+Cover!$E$8</f>
        <v>Regulatory Reporting Pack (RRP)</v>
      </c>
      <c r="D1" s="917"/>
      <c r="E1" s="116"/>
      <c r="F1" s="133"/>
      <c r="G1" s="116" t="str">
        <f>+'Check&amp;Bal report'!$H$1</f>
        <v xml:space="preserve"> </v>
      </c>
      <c r="H1" s="133"/>
      <c r="I1" s="133"/>
      <c r="L1" s="917"/>
    </row>
    <row r="2" spans="1:12" s="115" customFormat="1" ht="26.25">
      <c r="A2" s="119" t="str">
        <f>+'Names and date input'!$D$21</f>
        <v>CN West</v>
      </c>
      <c r="B2" s="120"/>
      <c r="D2" s="994"/>
      <c r="E2" s="116"/>
      <c r="F2" s="133"/>
      <c r="G2" s="133"/>
      <c r="H2" s="133"/>
      <c r="I2" s="133"/>
      <c r="L2" s="917"/>
    </row>
    <row r="3" spans="1:12" s="120" customFormat="1" ht="26.25">
      <c r="A3" s="119" t="str">
        <f>+'Names and date input'!$D$9</f>
        <v>2009-10</v>
      </c>
      <c r="D3" s="2610"/>
      <c r="E3" s="114"/>
      <c r="F3" s="2625"/>
      <c r="G3" s="2625"/>
      <c r="H3" s="2625"/>
      <c r="I3" s="2625"/>
      <c r="L3" s="2611"/>
    </row>
    <row r="4" spans="1:12" ht="15" customHeight="1">
      <c r="A4" s="2743" t="s">
        <v>1344</v>
      </c>
    </row>
    <row r="5" spans="1:12" ht="20.25" customHeight="1"/>
    <row r="6" spans="1:12" ht="15" customHeight="1"/>
    <row r="7" spans="1:12" ht="15" customHeight="1"/>
    <row r="8" spans="1:12" ht="15" customHeight="1"/>
    <row r="9" spans="1:12" ht="15" customHeight="1"/>
    <row r="10" spans="1:12" ht="15" customHeight="1"/>
    <row r="11" spans="1:12" ht="15" customHeight="1"/>
    <row r="12" spans="1:12" ht="14.25" customHeight="1"/>
    <row r="13" spans="1:12" ht="15" customHeight="1"/>
    <row r="14" spans="1:12" ht="15" customHeight="1"/>
    <row r="15" spans="1:12" ht="14.25" customHeight="1"/>
    <row r="16" spans="1:12" ht="14.25" customHeight="1"/>
    <row r="17" ht="14.25" customHeight="1"/>
    <row r="18" ht="14.25" customHeight="1"/>
    <row r="19" ht="15" customHeight="1"/>
    <row r="20" ht="15" customHeight="1"/>
    <row r="21" ht="14.25" customHeight="1"/>
    <row r="22" ht="14.25" customHeight="1"/>
    <row r="23" ht="14.25" customHeight="1"/>
    <row r="24" ht="14.25" customHeight="1"/>
    <row r="25" ht="15" customHeight="1"/>
    <row r="26" ht="15" customHeight="1"/>
    <row r="27" ht="14.25" customHeight="1"/>
    <row r="28" ht="14.25" customHeight="1"/>
    <row r="29" ht="15" customHeight="1"/>
    <row r="30" ht="15" customHeight="1"/>
    <row r="31" ht="15" customHeight="1"/>
    <row r="32"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sheetData>
  <sheetProtection password="C634" sheet="1" objects="1" scenarios="1"/>
  <phoneticPr fontId="47" type="noConversion"/>
  <pageMargins left="0.75" right="0.75" top="1" bottom="1" header="0.5" footer="0.5"/>
  <pageSetup paperSize="8" orientation="landscape" r:id="rId1"/>
  <headerFooter alignWithMargins="0">
    <oddHeader>&amp;R&amp;A</oddHeader>
    <oddFooter>&amp;R&amp;Z&amp;F</oddFooter>
  </headerFooter>
  <legacyDrawing r:id="rId2"/>
</worksheet>
</file>

<file path=xl/worksheets/sheet37.xml><?xml version="1.0" encoding="utf-8"?>
<worksheet xmlns="http://schemas.openxmlformats.org/spreadsheetml/2006/main" xmlns:r="http://schemas.openxmlformats.org/officeDocument/2006/relationships">
  <sheetPr codeName="Sheet21"/>
  <dimension ref="A1:L27"/>
  <sheetViews>
    <sheetView zoomScale="85" workbookViewId="0">
      <selection activeCell="F11" sqref="F11"/>
    </sheetView>
  </sheetViews>
  <sheetFormatPr defaultRowHeight="14.25"/>
  <cols>
    <col min="1" max="2" width="2.375" customWidth="1"/>
    <col min="3" max="3" width="3.5" customWidth="1"/>
    <col min="4" max="4" width="28.5" customWidth="1"/>
    <col min="6" max="6" width="9.125" bestFit="1" customWidth="1"/>
    <col min="11" max="11" width="2.25" customWidth="1"/>
  </cols>
  <sheetData>
    <row r="1" spans="1:12" s="115" customFormat="1" ht="26.25">
      <c r="A1" s="114" t="str">
        <f>+Cover!$E$8</f>
        <v>Regulatory Reporting Pack (RRP)</v>
      </c>
      <c r="D1" s="116"/>
      <c r="F1" s="117"/>
      <c r="G1" s="117" t="str">
        <f>+'Check&amp;Bal report'!$H$1</f>
        <v xml:space="preserve"> </v>
      </c>
      <c r="H1" s="117"/>
      <c r="L1" s="917"/>
    </row>
    <row r="2" spans="1:12" s="115" customFormat="1" ht="26.25">
      <c r="A2" s="119" t="str">
        <f>+'Names and date input'!$D$21</f>
        <v>CN West</v>
      </c>
      <c r="B2" s="120"/>
      <c r="D2" s="116"/>
      <c r="L2" s="917"/>
    </row>
    <row r="3" spans="1:12" s="123" customFormat="1" ht="27" thickBot="1">
      <c r="A3" s="122" t="str">
        <f>+'Names and date input'!$D$9</f>
        <v>2009-10</v>
      </c>
      <c r="D3" s="125"/>
      <c r="L3" s="1028"/>
    </row>
    <row r="4" spans="1:12" s="1797" customFormat="1">
      <c r="A4" s="1796"/>
    </row>
    <row r="5" spans="1:12" s="1797" customFormat="1" ht="20.25">
      <c r="B5" s="1798" t="s">
        <v>489</v>
      </c>
      <c r="C5" s="1918"/>
      <c r="D5" s="1918"/>
    </row>
    <row r="7" spans="1:12">
      <c r="D7" s="21"/>
    </row>
    <row r="8" spans="1:12" ht="58.5">
      <c r="B8" s="32"/>
      <c r="C8" s="102"/>
      <c r="D8" s="1917" t="s">
        <v>1082</v>
      </c>
      <c r="E8" s="1912" t="s">
        <v>490</v>
      </c>
      <c r="F8" s="1912" t="s">
        <v>491</v>
      </c>
      <c r="G8" s="1912" t="s">
        <v>492</v>
      </c>
      <c r="H8" s="1912" t="s">
        <v>681</v>
      </c>
      <c r="I8" s="1912" t="s">
        <v>493</v>
      </c>
      <c r="J8" s="1912" t="s">
        <v>494</v>
      </c>
      <c r="K8" s="101"/>
    </row>
    <row r="9" spans="1:12">
      <c r="B9" s="33"/>
      <c r="C9" s="21"/>
      <c r="D9" s="21"/>
      <c r="E9" s="42" t="s">
        <v>837</v>
      </c>
      <c r="F9" s="42" t="s">
        <v>495</v>
      </c>
      <c r="G9" s="42" t="s">
        <v>496</v>
      </c>
      <c r="H9" s="42"/>
      <c r="I9" s="42" t="s">
        <v>495</v>
      </c>
      <c r="J9" s="42" t="s">
        <v>495</v>
      </c>
      <c r="K9" s="99"/>
    </row>
    <row r="10" spans="1:12" ht="15">
      <c r="B10" s="1913"/>
      <c r="C10" s="22" t="s">
        <v>1099</v>
      </c>
      <c r="D10" s="9"/>
      <c r="E10" s="23"/>
      <c r="F10" s="9"/>
      <c r="G10" s="24"/>
      <c r="H10" s="1913"/>
      <c r="I10" s="1913"/>
      <c r="J10" s="1913"/>
      <c r="K10" s="1914"/>
    </row>
    <row r="11" spans="1:12">
      <c r="B11" s="1913"/>
      <c r="C11" s="9"/>
      <c r="D11" s="9" t="s">
        <v>1102</v>
      </c>
      <c r="E11" s="2070">
        <f>'5.4 Asset age profile'!CW13</f>
        <v>0</v>
      </c>
      <c r="F11" s="2071"/>
      <c r="G11" s="2072">
        <f>IF(F11&gt;0,E11*1000/F11,0)</f>
        <v>0</v>
      </c>
      <c r="H11" s="2073"/>
      <c r="I11" s="2073"/>
      <c r="J11" s="2073"/>
      <c r="K11" s="1914"/>
    </row>
    <row r="12" spans="1:12">
      <c r="B12" s="1913"/>
      <c r="C12" s="9"/>
      <c r="D12" s="9"/>
      <c r="E12" s="32"/>
      <c r="F12" s="102"/>
      <c r="G12" s="102"/>
      <c r="H12" s="102"/>
      <c r="I12" s="102"/>
      <c r="J12" s="101"/>
      <c r="K12" s="1914"/>
    </row>
    <row r="13" spans="1:12" ht="15">
      <c r="B13" s="1913"/>
      <c r="C13" s="22" t="s">
        <v>387</v>
      </c>
      <c r="D13" s="9"/>
      <c r="E13" s="33"/>
      <c r="F13" s="21"/>
      <c r="G13" s="21"/>
      <c r="H13" s="21"/>
      <c r="I13" s="21"/>
      <c r="J13" s="99"/>
      <c r="K13" s="1914"/>
    </row>
    <row r="14" spans="1:12">
      <c r="B14" s="1913"/>
      <c r="C14" s="9"/>
      <c r="D14" s="9" t="s">
        <v>388</v>
      </c>
      <c r="E14" s="2083">
        <f>'5.4 Asset age profile'!CW35</f>
        <v>0</v>
      </c>
      <c r="F14" s="2074"/>
      <c r="G14" s="2075">
        <f>IF(F14&gt;0,E14*1000/F14,0)</f>
        <v>0</v>
      </c>
      <c r="H14" s="2067"/>
      <c r="I14" s="2067"/>
      <c r="J14" s="2067"/>
      <c r="K14" s="1914"/>
    </row>
    <row r="15" spans="1:12">
      <c r="B15" s="1913"/>
      <c r="C15" s="9"/>
      <c r="D15" s="9" t="s">
        <v>389</v>
      </c>
      <c r="E15" s="2069">
        <f>'5.4 Asset age profile'!CW36</f>
        <v>0</v>
      </c>
      <c r="F15" s="2068"/>
      <c r="G15" s="1916">
        <f>IF(F15&gt;0,E15*1000/F15,0)</f>
        <v>0</v>
      </c>
      <c r="H15" s="1906"/>
      <c r="I15" s="1906"/>
      <c r="J15" s="1906"/>
      <c r="K15" s="1914"/>
    </row>
    <row r="16" spans="1:12">
      <c r="B16" s="1913"/>
      <c r="C16" s="9"/>
      <c r="D16" s="9" t="s">
        <v>525</v>
      </c>
      <c r="E16" s="2069">
        <f>'5.4 Asset age profile'!CW37</f>
        <v>0</v>
      </c>
      <c r="F16" s="2068"/>
      <c r="G16" s="1916">
        <f>IF(F16&gt;0,E16*1000/F16,0)</f>
        <v>0</v>
      </c>
      <c r="H16" s="1906"/>
      <c r="I16" s="1906"/>
      <c r="J16" s="1906"/>
      <c r="K16" s="1914"/>
    </row>
    <row r="17" spans="2:12">
      <c r="B17" s="1913"/>
      <c r="C17" s="9"/>
      <c r="D17" s="9" t="s">
        <v>526</v>
      </c>
      <c r="E17" s="2070">
        <f>'5.4 Asset age profile'!CW38</f>
        <v>0</v>
      </c>
      <c r="F17" s="2071"/>
      <c r="G17" s="2072">
        <f>IF(F17&gt;0,E17*1000/F17,0)</f>
        <v>0</v>
      </c>
      <c r="H17" s="2073"/>
      <c r="I17" s="2073"/>
      <c r="J17" s="2073"/>
      <c r="K17" s="1914"/>
    </row>
    <row r="18" spans="2:12">
      <c r="B18" s="1913"/>
      <c r="C18" s="9"/>
      <c r="D18" s="9"/>
      <c r="E18" s="2076"/>
      <c r="F18" s="2077"/>
      <c r="G18" s="2077"/>
      <c r="H18" s="2077"/>
      <c r="I18" s="2077"/>
      <c r="J18" s="2078"/>
      <c r="K18" s="1914"/>
    </row>
    <row r="19" spans="2:12" ht="15">
      <c r="B19" s="1913"/>
      <c r="C19" s="22" t="s">
        <v>755</v>
      </c>
      <c r="D19" s="9"/>
      <c r="E19" s="2079"/>
      <c r="F19" s="2080"/>
      <c r="G19" s="2080"/>
      <c r="H19" s="2080"/>
      <c r="I19" s="2080"/>
      <c r="J19" s="2081"/>
      <c r="K19" s="1914"/>
    </row>
    <row r="20" spans="2:12">
      <c r="B20" s="1913"/>
      <c r="C20" s="9"/>
      <c r="D20" s="9" t="s">
        <v>63</v>
      </c>
      <c r="E20" s="2083">
        <f>'5.4 Asset age profile'!CW75</f>
        <v>0</v>
      </c>
      <c r="F20" s="2074"/>
      <c r="G20" s="2075">
        <f>IF(F20&gt;0,E20*1000/F20,0)</f>
        <v>0</v>
      </c>
      <c r="H20" s="2067"/>
      <c r="I20" s="2067"/>
      <c r="J20" s="2067"/>
      <c r="K20" s="1914"/>
    </row>
    <row r="21" spans="2:12">
      <c r="B21" s="1913"/>
      <c r="C21" s="9"/>
      <c r="D21" s="9" t="s">
        <v>64</v>
      </c>
      <c r="E21" s="2083">
        <f>'5.4 Asset age profile'!CW76</f>
        <v>0</v>
      </c>
      <c r="F21" s="2068"/>
      <c r="G21" s="1916">
        <f>IF(F21&gt;0,E21*1000/F21,0)</f>
        <v>0</v>
      </c>
      <c r="H21" s="1906"/>
      <c r="I21" s="1906"/>
      <c r="J21" s="1906"/>
      <c r="K21" s="1914"/>
    </row>
    <row r="22" spans="2:12">
      <c r="B22" s="1913"/>
      <c r="C22" s="9"/>
      <c r="D22" s="9" t="s">
        <v>965</v>
      </c>
      <c r="E22" s="2083">
        <f>'5.4 Asset age profile'!CW77</f>
        <v>0</v>
      </c>
      <c r="F22" s="2068"/>
      <c r="G22" s="1916">
        <f>IF(F22&gt;0,E22*1000/F22,0)</f>
        <v>0</v>
      </c>
      <c r="H22" s="1906"/>
      <c r="I22" s="1906"/>
      <c r="J22" s="1906"/>
      <c r="K22" s="1914"/>
    </row>
    <row r="23" spans="2:12">
      <c r="B23" s="1913"/>
      <c r="C23" s="9"/>
      <c r="D23" s="9" t="s">
        <v>966</v>
      </c>
      <c r="E23" s="2083">
        <f>'5.4 Asset age profile'!CW78</f>
        <v>0</v>
      </c>
      <c r="F23" s="2071"/>
      <c r="G23" s="2072">
        <f>IF(F23&gt;0,E23*1000/F23,0)</f>
        <v>0</v>
      </c>
      <c r="H23" s="2073"/>
      <c r="I23" s="2073"/>
      <c r="J23" s="2073"/>
      <c r="K23" s="1914"/>
    </row>
    <row r="24" spans="2:12">
      <c r="B24" s="1913"/>
      <c r="C24" s="9"/>
      <c r="D24" s="9"/>
      <c r="E24" s="32"/>
      <c r="F24" s="102"/>
      <c r="G24" s="102"/>
      <c r="H24" s="102"/>
      <c r="I24" s="102"/>
      <c r="J24" s="101"/>
      <c r="K24" s="1914"/>
    </row>
    <row r="25" spans="2:12" ht="15">
      <c r="B25" s="1913"/>
      <c r="C25" s="22" t="s">
        <v>498</v>
      </c>
      <c r="D25" s="9"/>
      <c r="E25" s="2082"/>
      <c r="F25" s="21"/>
      <c r="G25" s="21"/>
      <c r="H25" s="21"/>
      <c r="I25" s="21"/>
      <c r="J25" s="99"/>
      <c r="K25" s="1914"/>
    </row>
    <row r="26" spans="2:12">
      <c r="B26" s="1913"/>
      <c r="C26" s="9"/>
      <c r="D26" s="9" t="s">
        <v>499</v>
      </c>
      <c r="E26" s="2083">
        <f>'5.4 Asset age profile'!CW116</f>
        <v>0</v>
      </c>
      <c r="F26" s="2074"/>
      <c r="G26" s="2075">
        <f>IF(F26&gt;0,E26*1000/F26,0)</f>
        <v>0</v>
      </c>
      <c r="H26" s="2067"/>
      <c r="I26" s="2067"/>
      <c r="J26" s="2067"/>
      <c r="K26" s="1914"/>
    </row>
    <row r="27" spans="2:12">
      <c r="B27" s="33"/>
      <c r="C27" s="21"/>
      <c r="D27" s="99" t="s">
        <v>1201</v>
      </c>
      <c r="E27" s="2083">
        <f>'5.4 Asset age profile'!CW117</f>
        <v>0</v>
      </c>
      <c r="F27" s="2068"/>
      <c r="G27" s="1916">
        <f>IF(F27&gt;0,E27*1000/F27,0)</f>
        <v>0</v>
      </c>
      <c r="H27" s="1906"/>
      <c r="I27" s="1906"/>
      <c r="J27" s="1906"/>
      <c r="K27" s="99"/>
      <c r="L27" s="1915"/>
    </row>
  </sheetData>
  <sheetProtection password="C634" sheet="1"/>
  <phoneticPr fontId="47" type="noConversion"/>
  <dataValidations count="1">
    <dataValidation type="decimal" operator="lessThanOrEqual" allowBlank="1" showInputMessage="1" showErrorMessage="1" sqref="G4:H5">
      <formula1>0</formula1>
    </dataValidation>
  </dataValidations>
  <pageMargins left="0.75" right="0.75" top="1" bottom="1" header="0.5" footer="0.5"/>
  <pageSetup paperSize="8" orientation="landscape" r:id="rId1"/>
  <headerFooter alignWithMargins="0">
    <oddHeader>&amp;R&amp;A</oddHeader>
    <oddFooter>&amp;R&amp;Z&amp;F</oddFooter>
  </headerFooter>
  <legacyDrawing r:id="rId2"/>
</worksheet>
</file>

<file path=xl/worksheets/sheet38.xml><?xml version="1.0" encoding="utf-8"?>
<worksheet xmlns="http://schemas.openxmlformats.org/spreadsheetml/2006/main" xmlns:r="http://schemas.openxmlformats.org/officeDocument/2006/relationships">
  <sheetPr codeName="Sheet9">
    <pageSetUpPr fitToPage="1"/>
  </sheetPr>
  <dimension ref="A1:AL233"/>
  <sheetViews>
    <sheetView zoomScale="55" zoomScaleNormal="55" workbookViewId="0">
      <selection activeCell="G22" sqref="G22"/>
    </sheetView>
  </sheetViews>
  <sheetFormatPr defaultColWidth="8" defaultRowHeight="17.25" customHeight="1" outlineLevelCol="1"/>
  <cols>
    <col min="1" max="1" width="10.375" style="1787" customWidth="1"/>
    <col min="2" max="2" width="38.125" style="1787" customWidth="1"/>
    <col min="3" max="4" width="12.75" style="1787" customWidth="1"/>
    <col min="5" max="6" width="15.625" style="1787" customWidth="1"/>
    <col min="7" max="7" width="15.25" style="1787" customWidth="1"/>
    <col min="8" max="8" width="12.25" style="1787" customWidth="1"/>
    <col min="9" max="9" width="13.375" style="1787" customWidth="1"/>
    <col min="10" max="10" width="12.75" style="1792" customWidth="1"/>
    <col min="11" max="11" width="12.25" style="1787" customWidth="1"/>
    <col min="12" max="12" width="17.375" style="1787" customWidth="1"/>
    <col min="13" max="14" width="15.125" style="1787" customWidth="1"/>
    <col min="15" max="15" width="13.5" style="1787" customWidth="1"/>
    <col min="16" max="16" width="12.625" style="1787" customWidth="1"/>
    <col min="17" max="17" width="12.375" style="1787" customWidth="1"/>
    <col min="18" max="18" width="15.125" style="1787" customWidth="1"/>
    <col min="19" max="19" width="14.375" style="1787" customWidth="1"/>
    <col min="20" max="20" width="31.25" style="1787" customWidth="1"/>
    <col min="21" max="24" width="8" style="1787" customWidth="1"/>
    <col min="25" max="29" width="8" style="1787" hidden="1" customWidth="1" outlineLevel="1"/>
    <col min="30" max="30" width="8" style="1787" collapsed="1"/>
    <col min="31" max="16384" width="8" style="1787"/>
  </cols>
  <sheetData>
    <row r="1" spans="1:38" s="1778" customFormat="1" ht="26.25">
      <c r="A1" s="119" t="str">
        <f>+Cover!$E$8</f>
        <v>Regulatory Reporting Pack (RRP)</v>
      </c>
      <c r="B1" s="1898"/>
      <c r="C1" s="1898"/>
      <c r="D1" s="1899"/>
      <c r="E1" s="133"/>
      <c r="F1" s="1898"/>
      <c r="G1" s="117" t="str">
        <f>+'Check&amp;Bal report'!$H$1</f>
        <v xml:space="preserve"> </v>
      </c>
      <c r="H1" s="1898"/>
      <c r="I1" s="1911"/>
      <c r="J1" s="1776"/>
      <c r="K1" s="1775"/>
      <c r="L1" s="1775"/>
      <c r="M1" s="1775"/>
      <c r="N1" s="1775"/>
      <c r="O1" s="1775"/>
      <c r="P1" s="1777"/>
      <c r="Q1" s="1775"/>
      <c r="R1" s="1775"/>
      <c r="S1" s="1775"/>
      <c r="T1" s="1775"/>
      <c r="U1" s="1775"/>
      <c r="V1" s="1775"/>
      <c r="W1" s="1775"/>
      <c r="X1" s="1775"/>
      <c r="Y1" s="1775"/>
      <c r="Z1" s="1775"/>
      <c r="AA1" s="1775"/>
      <c r="AB1" s="1775"/>
      <c r="AC1" s="1775"/>
      <c r="AD1" s="1775"/>
      <c r="AE1" s="1775"/>
      <c r="AF1" s="1775"/>
      <c r="AG1" s="1775"/>
      <c r="AH1" s="1775"/>
      <c r="AI1" s="1775"/>
      <c r="AJ1" s="1775"/>
      <c r="AK1" s="1775"/>
      <c r="AL1" s="1775"/>
    </row>
    <row r="2" spans="1:38" s="1778" customFormat="1" ht="26.25">
      <c r="A2" s="119" t="str">
        <f>+'Names and date input'!$D$21</f>
        <v>CN West</v>
      </c>
      <c r="B2" s="120"/>
      <c r="C2" s="115"/>
      <c r="D2" s="994"/>
      <c r="E2" s="116"/>
      <c r="F2" s="115"/>
      <c r="G2" s="115"/>
      <c r="H2" s="115"/>
      <c r="I2" s="1775"/>
      <c r="J2" s="1775"/>
      <c r="K2" s="1775"/>
      <c r="L2" s="1775"/>
      <c r="M2" s="1775"/>
      <c r="N2" s="1775"/>
      <c r="O2" s="1775"/>
      <c r="P2" s="1775"/>
      <c r="Q2" s="1775"/>
      <c r="R2" s="1775"/>
      <c r="S2" s="1775"/>
      <c r="T2" s="1775"/>
      <c r="U2" s="1775"/>
      <c r="V2" s="1775"/>
      <c r="W2" s="1775"/>
      <c r="X2" s="1775"/>
      <c r="Y2" s="1775"/>
      <c r="Z2" s="1775"/>
      <c r="AA2" s="1775"/>
      <c r="AB2" s="1775"/>
      <c r="AC2" s="1775"/>
      <c r="AD2" s="1775"/>
      <c r="AE2" s="1775"/>
      <c r="AF2" s="1775"/>
      <c r="AG2" s="1775"/>
      <c r="AH2" s="1775"/>
      <c r="AI2" s="1775"/>
      <c r="AJ2" s="1775"/>
      <c r="AK2" s="1775"/>
      <c r="AL2" s="1775"/>
    </row>
    <row r="3" spans="1:38" s="1778" customFormat="1" ht="26.25">
      <c r="A3" s="119" t="str">
        <f>+'Names and date input'!$D$9</f>
        <v>2009-10</v>
      </c>
      <c r="B3" s="120"/>
      <c r="C3" s="120"/>
      <c r="D3" s="2610"/>
      <c r="E3" s="114"/>
      <c r="F3" s="120"/>
      <c r="G3" s="120"/>
      <c r="H3" s="120"/>
      <c r="I3" s="1775"/>
      <c r="J3" s="1775"/>
      <c r="K3" s="1775"/>
      <c r="L3" s="1775"/>
      <c r="M3" s="1775"/>
      <c r="N3" s="1775"/>
      <c r="O3" s="1775"/>
      <c r="P3" s="1775"/>
      <c r="Q3" s="1775"/>
      <c r="R3" s="1775"/>
      <c r="S3" s="1775"/>
      <c r="T3" s="1775"/>
      <c r="U3" s="1775"/>
      <c r="V3" s="1775"/>
      <c r="W3" s="1775"/>
      <c r="X3" s="1775"/>
      <c r="Y3" s="1775"/>
      <c r="Z3" s="1775"/>
      <c r="AA3" s="1775"/>
      <c r="AB3" s="1775"/>
      <c r="AC3" s="1775"/>
      <c r="AD3" s="1775"/>
      <c r="AE3" s="1775"/>
      <c r="AF3" s="1775"/>
      <c r="AG3" s="2635"/>
      <c r="AH3" s="2635"/>
      <c r="AI3" s="2635"/>
      <c r="AJ3" s="2635"/>
      <c r="AK3" s="2635"/>
      <c r="AL3" s="2635"/>
    </row>
    <row r="4" spans="1:38" s="2632" customFormat="1" ht="17.25" customHeight="1">
      <c r="A4" s="1779"/>
      <c r="B4" s="1780"/>
      <c r="C4" s="1780"/>
      <c r="D4" s="1780"/>
      <c r="E4" s="1780"/>
      <c r="F4" s="1780"/>
      <c r="G4" s="1780"/>
      <c r="H4" s="1780"/>
      <c r="I4" s="1780"/>
      <c r="J4" s="1781"/>
      <c r="K4" s="1782"/>
      <c r="L4" s="1782"/>
      <c r="M4" s="1782"/>
      <c r="N4" s="1782"/>
      <c r="O4" s="1782"/>
      <c r="P4" s="1782"/>
      <c r="Q4" s="1783"/>
      <c r="R4" s="1783"/>
      <c r="S4" s="1782"/>
      <c r="T4" s="1782"/>
      <c r="U4" s="1783"/>
    </row>
    <row r="5" spans="1:38" s="2632" customFormat="1" ht="17.25" customHeight="1">
      <c r="A5" s="2626"/>
      <c r="B5" s="2627"/>
      <c r="C5" s="2627"/>
      <c r="D5" s="1780"/>
      <c r="E5" s="1780"/>
      <c r="F5" s="1780"/>
      <c r="G5" s="1780"/>
      <c r="H5" s="1780"/>
      <c r="I5" s="1780"/>
      <c r="J5" s="2628"/>
      <c r="K5" s="1782"/>
      <c r="L5" s="1782"/>
      <c r="M5" s="2636"/>
      <c r="O5" s="1782"/>
      <c r="P5" s="1782"/>
      <c r="Q5" s="1783"/>
      <c r="R5" s="1783"/>
      <c r="S5" s="1782"/>
      <c r="T5" s="1782"/>
      <c r="U5" s="1783"/>
    </row>
    <row r="6" spans="1:38" s="2632" customFormat="1" ht="30">
      <c r="A6" s="1780"/>
      <c r="B6" s="1780"/>
      <c r="C6" s="1780"/>
      <c r="D6" s="1780"/>
      <c r="E6" s="1780"/>
      <c r="F6" s="2743" t="s">
        <v>1344</v>
      </c>
      <c r="G6" s="1780"/>
      <c r="H6" s="1780"/>
      <c r="I6" s="1780"/>
      <c r="J6" s="2628"/>
      <c r="K6" s="1782"/>
      <c r="L6" s="1782"/>
      <c r="M6" s="2636"/>
      <c r="O6" s="1782"/>
      <c r="P6" s="1782"/>
      <c r="Q6" s="1783"/>
      <c r="R6" s="1783"/>
      <c r="S6" s="1782"/>
      <c r="T6" s="1782"/>
      <c r="U6" s="1783"/>
    </row>
    <row r="7" spans="1:38" s="2636" customFormat="1" ht="17.25" customHeight="1">
      <c r="C7" s="2637"/>
      <c r="L7" s="2634"/>
    </row>
    <row r="8" spans="1:38" s="2636" customFormat="1" ht="17.25" customHeight="1">
      <c r="L8" s="2634"/>
    </row>
    <row r="9" spans="1:38" s="2632" customFormat="1" ht="17.25" customHeight="1">
      <c r="A9" s="1785"/>
      <c r="B9" s="1785"/>
      <c r="C9" s="1785"/>
      <c r="D9" s="1785"/>
      <c r="E9" s="1785"/>
      <c r="F9" s="1785"/>
      <c r="G9" s="1791"/>
      <c r="H9" s="2638"/>
      <c r="I9" s="2633"/>
      <c r="J9" s="2633"/>
      <c r="K9" s="2633"/>
      <c r="L9" s="2634"/>
      <c r="M9" s="2636"/>
      <c r="Q9" s="1778"/>
      <c r="R9" s="1778"/>
      <c r="S9" s="1786"/>
      <c r="T9" s="1782"/>
      <c r="U9" s="1783"/>
    </row>
    <row r="10" spans="1:38" s="2641" customFormat="1" ht="17.25" customHeight="1">
      <c r="A10" s="2629"/>
      <c r="B10" s="1788"/>
      <c r="C10" s="1788"/>
      <c r="D10" s="1789"/>
      <c r="E10" s="1789"/>
      <c r="F10" s="1789"/>
      <c r="G10" s="2639"/>
      <c r="H10" s="2640"/>
      <c r="I10" s="2640"/>
      <c r="J10" s="2640"/>
      <c r="K10" s="2640"/>
      <c r="L10" s="2634"/>
      <c r="M10" s="2636"/>
      <c r="Q10" s="2632"/>
      <c r="R10" s="2632"/>
      <c r="S10" s="2632"/>
    </row>
    <row r="11" spans="1:38" s="2641" customFormat="1" ht="17.25" customHeight="1">
      <c r="A11" s="2629"/>
      <c r="B11" s="1788"/>
      <c r="C11" s="1788"/>
      <c r="D11" s="1789"/>
      <c r="E11" s="1789"/>
      <c r="F11" s="1789"/>
      <c r="G11" s="2642"/>
      <c r="H11" s="2642"/>
      <c r="I11" s="2642"/>
      <c r="J11" s="2642"/>
      <c r="K11" s="2642"/>
      <c r="L11" s="2634"/>
      <c r="M11" s="2636"/>
      <c r="N11" s="2636"/>
      <c r="Q11" s="2632"/>
      <c r="R11" s="2632"/>
      <c r="S11" s="2632"/>
    </row>
    <row r="12" spans="1:38" s="2641" customFormat="1" ht="17.25" customHeight="1">
      <c r="A12" s="2629"/>
      <c r="B12" s="1788"/>
      <c r="C12" s="1788"/>
      <c r="D12" s="1789"/>
      <c r="E12" s="1789"/>
      <c r="F12" s="1789"/>
      <c r="G12" s="2642"/>
      <c r="H12" s="2642"/>
      <c r="I12" s="2642"/>
      <c r="J12" s="2642"/>
      <c r="K12" s="2642"/>
      <c r="L12" s="2636"/>
      <c r="M12" s="2636"/>
      <c r="N12" s="2636"/>
      <c r="Q12" s="2632"/>
      <c r="R12" s="2632"/>
      <c r="S12" s="2632"/>
    </row>
    <row r="13" spans="1:38" s="2641" customFormat="1" ht="17.25" customHeight="1">
      <c r="A13" s="2629"/>
      <c r="B13" s="1788"/>
      <c r="C13" s="1788"/>
      <c r="D13" s="1789"/>
      <c r="E13" s="1789"/>
      <c r="F13" s="1789"/>
      <c r="G13" s="1790"/>
      <c r="H13" s="1790"/>
      <c r="I13" s="1790"/>
      <c r="J13" s="1790"/>
      <c r="K13" s="1790"/>
      <c r="L13" s="2636"/>
      <c r="M13" s="2636"/>
      <c r="N13" s="2636"/>
      <c r="Q13" s="2632"/>
      <c r="R13" s="2632"/>
      <c r="S13" s="2632"/>
    </row>
    <row r="14" spans="1:38" s="2641" customFormat="1" ht="17.25" customHeight="1">
      <c r="A14" s="2629"/>
      <c r="B14" s="1788"/>
      <c r="C14" s="1788"/>
      <c r="D14" s="1789"/>
      <c r="E14" s="1789"/>
      <c r="F14" s="1789"/>
      <c r="G14" s="1790"/>
      <c r="H14" s="2636"/>
      <c r="I14" s="2636"/>
      <c r="J14" s="2636"/>
      <c r="K14" s="2636"/>
      <c r="L14" s="2636"/>
      <c r="M14" s="2636"/>
      <c r="N14" s="2636"/>
      <c r="Q14" s="2632"/>
      <c r="R14" s="2632"/>
      <c r="S14" s="2632"/>
    </row>
    <row r="15" spans="1:38" s="2636" customFormat="1" ht="17.25" customHeight="1">
      <c r="A15" s="1791"/>
      <c r="G15" s="1791"/>
      <c r="H15" s="2638"/>
      <c r="I15" s="2633"/>
      <c r="J15" s="2633"/>
      <c r="K15" s="2633"/>
      <c r="L15" s="2634"/>
    </row>
    <row r="16" spans="1:38" s="2641" customFormat="1" ht="17.25" customHeight="1">
      <c r="A16" s="2629"/>
      <c r="B16" s="1788"/>
      <c r="C16" s="1788"/>
      <c r="D16" s="1789"/>
      <c r="E16" s="1789"/>
      <c r="F16" s="1789"/>
      <c r="G16" s="2639"/>
      <c r="H16" s="2639"/>
      <c r="I16" s="2639"/>
      <c r="J16" s="2639"/>
      <c r="K16" s="2639"/>
      <c r="L16" s="2634"/>
      <c r="M16" s="2636"/>
      <c r="Q16" s="2632"/>
      <c r="R16" s="2632"/>
      <c r="S16" s="2632"/>
    </row>
    <row r="17" spans="1:30" s="2641" customFormat="1" ht="17.25" customHeight="1">
      <c r="A17" s="2629"/>
      <c r="B17" s="1788"/>
      <c r="C17" s="1788"/>
      <c r="D17" s="1789"/>
      <c r="E17" s="1789"/>
      <c r="F17" s="1789"/>
      <c r="G17" s="2643"/>
      <c r="H17" s="2643"/>
      <c r="I17" s="2643"/>
      <c r="J17" s="2643"/>
      <c r="K17" s="2643"/>
      <c r="L17" s="2634"/>
      <c r="M17" s="2636"/>
      <c r="Q17" s="2632"/>
      <c r="R17" s="2632"/>
      <c r="S17" s="2632"/>
    </row>
    <row r="18" spans="1:30" s="2641" customFormat="1" ht="17.25" customHeight="1">
      <c r="A18" s="2629"/>
      <c r="B18" s="1788"/>
      <c r="C18" s="1788"/>
      <c r="D18" s="1789"/>
      <c r="E18" s="1789"/>
      <c r="F18" s="1789"/>
      <c r="G18" s="2639"/>
      <c r="H18" s="2639"/>
      <c r="I18" s="2639"/>
      <c r="J18" s="2639"/>
      <c r="K18" s="2639"/>
      <c r="L18" s="2634"/>
      <c r="M18" s="2636"/>
      <c r="Q18" s="2632"/>
      <c r="R18" s="2632"/>
      <c r="S18" s="2632"/>
    </row>
    <row r="19" spans="1:30" s="2641" customFormat="1" ht="17.25" customHeight="1">
      <c r="A19" s="2629"/>
      <c r="B19" s="1788"/>
      <c r="C19" s="1788"/>
      <c r="D19" s="1789"/>
      <c r="E19" s="1789"/>
      <c r="F19" s="1789"/>
      <c r="G19" s="2639"/>
      <c r="H19" s="2640"/>
      <c r="I19" s="2640"/>
      <c r="J19" s="2640"/>
      <c r="K19" s="2644"/>
      <c r="L19" s="2634"/>
      <c r="M19" s="2636"/>
      <c r="Q19" s="2632"/>
      <c r="R19" s="2632"/>
      <c r="S19" s="2632"/>
    </row>
    <row r="20" spans="1:30" s="2641" customFormat="1" ht="17.25" customHeight="1">
      <c r="A20" s="2629"/>
      <c r="B20" s="1788"/>
      <c r="C20" s="1788"/>
      <c r="D20" s="1789"/>
      <c r="E20" s="1789"/>
      <c r="F20" s="1789"/>
      <c r="G20" s="2639"/>
      <c r="H20" s="2640"/>
      <c r="I20" s="2640"/>
      <c r="J20" s="2640"/>
      <c r="K20" s="2644"/>
      <c r="L20" s="2634"/>
      <c r="M20" s="2636"/>
      <c r="Q20" s="2632"/>
      <c r="R20" s="2632"/>
      <c r="S20" s="2632"/>
    </row>
    <row r="21" spans="1:30" s="2641" customFormat="1" ht="17.25" customHeight="1">
      <c r="A21" s="2630"/>
      <c r="B21" s="2631"/>
      <c r="C21" s="2631"/>
      <c r="D21" s="2631"/>
      <c r="E21" s="2631"/>
      <c r="F21" s="2631"/>
      <c r="G21" s="2631"/>
      <c r="H21" s="2631"/>
      <c r="I21" s="2631"/>
      <c r="J21" s="2630"/>
      <c r="K21" s="2632"/>
      <c r="L21" s="2632"/>
      <c r="M21" s="2636"/>
      <c r="N21" s="2633"/>
      <c r="O21" s="2632"/>
      <c r="P21" s="2645"/>
      <c r="Q21" s="2632"/>
      <c r="R21" s="2632"/>
      <c r="S21" s="2632"/>
    </row>
    <row r="22" spans="1:30" s="2632" customFormat="1" ht="17.25" customHeight="1">
      <c r="A22" s="2646"/>
      <c r="J22" s="2630"/>
    </row>
    <row r="23" spans="1:30" s="1795" customFormat="1" ht="17.25" customHeight="1">
      <c r="A23" s="2647"/>
      <c r="B23" s="2690"/>
      <c r="C23" s="2690"/>
      <c r="D23" s="2690"/>
      <c r="E23" s="2691"/>
      <c r="F23" s="2691"/>
      <c r="G23" s="2691"/>
      <c r="H23" s="2691"/>
      <c r="I23" s="2691"/>
      <c r="J23" s="2692"/>
      <c r="K23" s="2692"/>
      <c r="L23" s="2692"/>
      <c r="M23" s="2692"/>
      <c r="N23" s="2692"/>
      <c r="O23" s="2693"/>
      <c r="P23" s="2693"/>
      <c r="Q23" s="2693"/>
      <c r="R23" s="2693"/>
      <c r="S23" s="2691"/>
      <c r="T23" s="2691"/>
    </row>
    <row r="24" spans="1:30" s="2647" customFormat="1" ht="17.25" customHeight="1">
      <c r="A24" s="2629"/>
      <c r="B24" s="2648"/>
      <c r="C24" s="2648"/>
      <c r="D24" s="2648"/>
      <c r="E24" s="2648"/>
      <c r="F24" s="2648"/>
      <c r="G24" s="2648"/>
      <c r="H24" s="2649"/>
      <c r="I24" s="2648"/>
      <c r="J24" s="2650"/>
      <c r="K24" s="2648"/>
      <c r="L24" s="2648"/>
      <c r="M24" s="2648"/>
      <c r="N24" s="2648"/>
      <c r="O24" s="2651"/>
      <c r="P24" s="2651"/>
      <c r="Q24" s="2651"/>
      <c r="R24" s="2648"/>
      <c r="S24" s="2648"/>
      <c r="T24" s="2648"/>
    </row>
    <row r="25" spans="1:30" s="2632" customFormat="1" ht="17.25" customHeight="1">
      <c r="A25" s="2629"/>
      <c r="B25" s="2648"/>
      <c r="C25" s="1791"/>
      <c r="D25" s="1791"/>
      <c r="E25" s="2652"/>
      <c r="F25" s="1791"/>
      <c r="G25" s="1791"/>
      <c r="H25" s="2653"/>
      <c r="I25" s="1791"/>
      <c r="J25" s="2654"/>
      <c r="K25" s="2652"/>
      <c r="L25" s="1791"/>
      <c r="M25" s="2655"/>
      <c r="N25" s="2655"/>
      <c r="O25" s="2651"/>
      <c r="P25" s="2656"/>
      <c r="Q25" s="2648"/>
      <c r="R25" s="1791"/>
      <c r="S25" s="1791"/>
      <c r="T25" s="2657"/>
    </row>
    <row r="26" spans="1:30" s="2632" customFormat="1" ht="17.25" customHeight="1">
      <c r="A26" s="2629"/>
      <c r="B26" s="2648"/>
      <c r="C26" s="2648"/>
      <c r="D26" s="1791"/>
      <c r="E26" s="2652"/>
      <c r="F26" s="1791"/>
      <c r="G26" s="1791"/>
      <c r="H26" s="2653"/>
      <c r="I26" s="1791"/>
      <c r="J26" s="1791"/>
      <c r="K26" s="2652"/>
      <c r="L26" s="1791"/>
      <c r="M26" s="2655"/>
      <c r="N26" s="2655"/>
      <c r="O26" s="2651"/>
      <c r="P26" s="2656"/>
      <c r="Q26" s="2648"/>
      <c r="R26" s="1791"/>
      <c r="S26" s="1791"/>
      <c r="T26" s="2657"/>
    </row>
    <row r="27" spans="1:30" s="2632" customFormat="1" ht="17.25" customHeight="1">
      <c r="A27" s="2629"/>
      <c r="B27" s="2658"/>
      <c r="C27" s="2659"/>
      <c r="D27" s="2658"/>
      <c r="E27" s="2658"/>
      <c r="F27" s="2658"/>
      <c r="G27" s="2660"/>
      <c r="H27" s="2661"/>
      <c r="I27" s="2660"/>
      <c r="J27" s="2660"/>
      <c r="K27" s="2660"/>
      <c r="L27" s="2662"/>
      <c r="M27" s="2663"/>
      <c r="N27" s="2664"/>
      <c r="O27" s="2665"/>
      <c r="P27" s="2660"/>
      <c r="Q27" s="2666"/>
      <c r="R27" s="2666"/>
      <c r="S27" s="2664"/>
      <c r="T27" s="2667"/>
      <c r="Z27" s="1795"/>
      <c r="AA27" s="1795"/>
      <c r="AB27" s="1795"/>
      <c r="AC27" s="1795"/>
      <c r="AD27" s="2668"/>
    </row>
    <row r="28" spans="1:30" s="2632" customFormat="1" ht="17.25" customHeight="1">
      <c r="A28" s="2629"/>
      <c r="B28" s="2658"/>
      <c r="C28" s="2659"/>
      <c r="D28" s="2658"/>
      <c r="E28" s="2658"/>
      <c r="F28" s="2658"/>
      <c r="G28" s="2660"/>
      <c r="H28" s="2661"/>
      <c r="I28" s="2660"/>
      <c r="J28" s="2660"/>
      <c r="K28" s="2660"/>
      <c r="L28" s="2662"/>
      <c r="M28" s="2663"/>
      <c r="N28" s="2664"/>
      <c r="O28" s="2665"/>
      <c r="P28" s="2660"/>
      <c r="Q28" s="2666"/>
      <c r="R28" s="2666"/>
      <c r="S28" s="2664"/>
      <c r="T28" s="2669"/>
      <c r="Z28" s="1795"/>
      <c r="AA28" s="1795"/>
      <c r="AB28" s="1795"/>
      <c r="AC28" s="1795"/>
      <c r="AD28" s="2668"/>
    </row>
    <row r="29" spans="1:30" s="2632" customFormat="1" ht="17.25" customHeight="1">
      <c r="A29" s="2629"/>
      <c r="B29" s="2658"/>
      <c r="C29" s="2659"/>
      <c r="D29" s="2658"/>
      <c r="E29" s="2658"/>
      <c r="F29" s="2658"/>
      <c r="G29" s="2660"/>
      <c r="H29" s="2661"/>
      <c r="I29" s="2660"/>
      <c r="J29" s="2660"/>
      <c r="K29" s="2660"/>
      <c r="L29" s="2662"/>
      <c r="M29" s="2663"/>
      <c r="N29" s="2664"/>
      <c r="O29" s="2665"/>
      <c r="P29" s="2660"/>
      <c r="Q29" s="2666"/>
      <c r="R29" s="2666"/>
      <c r="S29" s="2664"/>
      <c r="T29" s="2669"/>
      <c r="Z29" s="1795"/>
      <c r="AA29" s="1795"/>
      <c r="AB29" s="1795"/>
      <c r="AC29" s="1795"/>
      <c r="AD29" s="2668"/>
    </row>
    <row r="30" spans="1:30" s="2632" customFormat="1" ht="17.25" customHeight="1">
      <c r="A30" s="2629"/>
      <c r="B30" s="2658"/>
      <c r="C30" s="2659"/>
      <c r="D30" s="2658"/>
      <c r="E30" s="2658"/>
      <c r="F30" s="2658"/>
      <c r="G30" s="2660"/>
      <c r="H30" s="2661"/>
      <c r="I30" s="2660"/>
      <c r="J30" s="2660"/>
      <c r="K30" s="2660"/>
      <c r="L30" s="2662"/>
      <c r="M30" s="2663"/>
      <c r="N30" s="2664"/>
      <c r="O30" s="2665"/>
      <c r="P30" s="2660"/>
      <c r="Q30" s="2666"/>
      <c r="R30" s="2666"/>
      <c r="S30" s="2664"/>
      <c r="T30" s="2669"/>
      <c r="Z30" s="1795"/>
      <c r="AA30" s="1795"/>
      <c r="AB30" s="1795"/>
      <c r="AC30" s="1795"/>
      <c r="AD30" s="2668"/>
    </row>
    <row r="31" spans="1:30" s="2632" customFormat="1" ht="17.25" customHeight="1">
      <c r="A31" s="2629"/>
      <c r="B31" s="2658"/>
      <c r="C31" s="2659"/>
      <c r="D31" s="2658"/>
      <c r="E31" s="2658"/>
      <c r="F31" s="2658"/>
      <c r="G31" s="2660"/>
      <c r="H31" s="2661"/>
      <c r="I31" s="2660"/>
      <c r="J31" s="2660"/>
      <c r="K31" s="2660"/>
      <c r="L31" s="2662"/>
      <c r="M31" s="2663"/>
      <c r="N31" s="2664"/>
      <c r="O31" s="2663"/>
      <c r="P31" s="2660"/>
      <c r="Q31" s="2666"/>
      <c r="R31" s="2666"/>
      <c r="S31" s="2664"/>
      <c r="T31" s="2669"/>
      <c r="Z31" s="1795"/>
      <c r="AA31" s="1795"/>
      <c r="AB31" s="1795"/>
      <c r="AC31" s="1795"/>
      <c r="AD31" s="2668"/>
    </row>
    <row r="32" spans="1:30" s="2632" customFormat="1" ht="17.25" customHeight="1">
      <c r="A32" s="2629"/>
      <c r="B32" s="2658"/>
      <c r="C32" s="2659"/>
      <c r="D32" s="2658"/>
      <c r="E32" s="2658"/>
      <c r="F32" s="2658"/>
      <c r="G32" s="2660"/>
      <c r="H32" s="2661"/>
      <c r="I32" s="2660"/>
      <c r="J32" s="2660"/>
      <c r="K32" s="2660"/>
      <c r="L32" s="2662"/>
      <c r="M32" s="2663"/>
      <c r="N32" s="2664"/>
      <c r="O32" s="2663"/>
      <c r="P32" s="2660"/>
      <c r="Q32" s="2666"/>
      <c r="R32" s="2666"/>
      <c r="S32" s="2664"/>
      <c r="T32" s="2669"/>
      <c r="Z32" s="1795"/>
      <c r="AA32" s="1795"/>
      <c r="AB32" s="1795"/>
      <c r="AC32" s="1795"/>
      <c r="AD32" s="2668"/>
    </row>
    <row r="33" spans="1:30" s="2632" customFormat="1" ht="17.25" customHeight="1">
      <c r="A33" s="2629"/>
      <c r="B33" s="2658"/>
      <c r="C33" s="2659"/>
      <c r="D33" s="2658"/>
      <c r="E33" s="2658"/>
      <c r="F33" s="2658"/>
      <c r="G33" s="2660"/>
      <c r="H33" s="2661"/>
      <c r="I33" s="2660"/>
      <c r="J33" s="2660"/>
      <c r="K33" s="2660"/>
      <c r="L33" s="2662"/>
      <c r="M33" s="2663"/>
      <c r="N33" s="2664"/>
      <c r="O33" s="2663"/>
      <c r="P33" s="2660"/>
      <c r="Q33" s="2666"/>
      <c r="R33" s="2666"/>
      <c r="S33" s="2664"/>
      <c r="T33" s="2669"/>
      <c r="Z33" s="1795"/>
      <c r="AA33" s="1795"/>
      <c r="AB33" s="1795"/>
      <c r="AC33" s="1795"/>
      <c r="AD33" s="2668"/>
    </row>
    <row r="34" spans="1:30" s="2632" customFormat="1" ht="17.25" customHeight="1">
      <c r="A34" s="2629"/>
      <c r="B34" s="2658"/>
      <c r="C34" s="2659"/>
      <c r="D34" s="2658"/>
      <c r="E34" s="2658"/>
      <c r="F34" s="2658"/>
      <c r="G34" s="2660"/>
      <c r="H34" s="2661"/>
      <c r="I34" s="2660"/>
      <c r="J34" s="2660"/>
      <c r="K34" s="2660"/>
      <c r="L34" s="2662"/>
      <c r="M34" s="2663"/>
      <c r="N34" s="2664"/>
      <c r="O34" s="2663"/>
      <c r="P34" s="2660"/>
      <c r="Q34" s="2666"/>
      <c r="R34" s="2666"/>
      <c r="S34" s="2664"/>
      <c r="T34" s="2669"/>
      <c r="Z34" s="1795"/>
      <c r="AA34" s="1795"/>
      <c r="AB34" s="1795"/>
      <c r="AC34" s="1795"/>
      <c r="AD34" s="2668"/>
    </row>
    <row r="35" spans="1:30" s="2632" customFormat="1" ht="17.25" customHeight="1">
      <c r="A35" s="2629"/>
      <c r="B35" s="2658"/>
      <c r="C35" s="2659"/>
      <c r="D35" s="2658"/>
      <c r="E35" s="2658"/>
      <c r="F35" s="2658"/>
      <c r="G35" s="2660"/>
      <c r="H35" s="2661"/>
      <c r="I35" s="2660"/>
      <c r="J35" s="2660"/>
      <c r="K35" s="2660"/>
      <c r="L35" s="2662"/>
      <c r="M35" s="2663"/>
      <c r="N35" s="2664"/>
      <c r="O35" s="2663"/>
      <c r="P35" s="2660"/>
      <c r="Q35" s="2666"/>
      <c r="R35" s="2666"/>
      <c r="S35" s="2664"/>
      <c r="T35" s="2669"/>
      <c r="Z35" s="1795"/>
      <c r="AA35" s="1795"/>
      <c r="AB35" s="1795"/>
      <c r="AC35" s="1795"/>
      <c r="AD35" s="2668"/>
    </row>
    <row r="36" spans="1:30" s="2632" customFormat="1" ht="17.25" customHeight="1">
      <c r="A36" s="2670"/>
      <c r="B36" s="2658"/>
      <c r="C36" s="2659"/>
      <c r="D36" s="2658"/>
      <c r="E36" s="2658"/>
      <c r="F36" s="2658"/>
      <c r="G36" s="2660"/>
      <c r="H36" s="2661"/>
      <c r="I36" s="2660"/>
      <c r="J36" s="2660"/>
      <c r="K36" s="2660"/>
      <c r="L36" s="2662"/>
      <c r="M36" s="2663"/>
      <c r="N36" s="2664"/>
      <c r="O36" s="2663"/>
      <c r="P36" s="2660"/>
      <c r="Q36" s="2666"/>
      <c r="R36" s="2666"/>
      <c r="S36" s="2664"/>
      <c r="T36" s="2669"/>
      <c r="Z36" s="1795"/>
      <c r="AA36" s="1795"/>
      <c r="AB36" s="1795"/>
      <c r="AC36" s="1795"/>
      <c r="AD36" s="2668"/>
    </row>
    <row r="37" spans="1:30" s="2632" customFormat="1" ht="17.25" customHeight="1">
      <c r="A37" s="2670"/>
      <c r="B37" s="2658"/>
      <c r="C37" s="2659"/>
      <c r="D37" s="2658"/>
      <c r="E37" s="2658"/>
      <c r="F37" s="2658"/>
      <c r="G37" s="2660"/>
      <c r="H37" s="2661"/>
      <c r="I37" s="2660"/>
      <c r="J37" s="2660"/>
      <c r="K37" s="2660"/>
      <c r="L37" s="2662"/>
      <c r="M37" s="2663"/>
      <c r="N37" s="2664"/>
      <c r="O37" s="2663"/>
      <c r="P37" s="2660"/>
      <c r="Q37" s="2666"/>
      <c r="R37" s="2666"/>
      <c r="S37" s="2664"/>
      <c r="T37" s="2669"/>
      <c r="Z37" s="1795"/>
      <c r="AA37" s="1795"/>
      <c r="AB37" s="1795"/>
      <c r="AC37" s="1795"/>
      <c r="AD37" s="2668"/>
    </row>
    <row r="38" spans="1:30" s="2632" customFormat="1" ht="17.25" customHeight="1">
      <c r="A38" s="2670"/>
      <c r="B38" s="2658"/>
      <c r="C38" s="2659"/>
      <c r="D38" s="2658"/>
      <c r="E38" s="2658"/>
      <c r="F38" s="2658"/>
      <c r="G38" s="2660"/>
      <c r="H38" s="2661"/>
      <c r="I38" s="2660"/>
      <c r="J38" s="2660"/>
      <c r="K38" s="2660"/>
      <c r="L38" s="2662"/>
      <c r="M38" s="2663"/>
      <c r="N38" s="2664"/>
      <c r="O38" s="2663"/>
      <c r="P38" s="2660"/>
      <c r="Q38" s="2666"/>
      <c r="R38" s="2666"/>
      <c r="S38" s="2664"/>
      <c r="T38" s="2669"/>
      <c r="Z38" s="1795"/>
      <c r="AA38" s="1795"/>
      <c r="AB38" s="1795"/>
      <c r="AC38" s="1795"/>
      <c r="AD38" s="2668"/>
    </row>
    <row r="39" spans="1:30" s="2632" customFormat="1" ht="17.25" customHeight="1">
      <c r="A39" s="2670"/>
      <c r="B39" s="2658"/>
      <c r="C39" s="2659"/>
      <c r="D39" s="2658"/>
      <c r="E39" s="2658"/>
      <c r="F39" s="2658"/>
      <c r="G39" s="2660"/>
      <c r="H39" s="2661"/>
      <c r="I39" s="2660"/>
      <c r="J39" s="2660"/>
      <c r="K39" s="2660"/>
      <c r="L39" s="2662"/>
      <c r="M39" s="2663"/>
      <c r="N39" s="2664"/>
      <c r="O39" s="2663"/>
      <c r="P39" s="2660"/>
      <c r="Q39" s="2666"/>
      <c r="R39" s="2666"/>
      <c r="S39" s="2664"/>
      <c r="T39" s="2669"/>
      <c r="Z39" s="1795"/>
      <c r="AA39" s="1795"/>
      <c r="AB39" s="1795"/>
      <c r="AC39" s="1795"/>
      <c r="AD39" s="2668"/>
    </row>
    <row r="40" spans="1:30" s="2632" customFormat="1" ht="17.25" customHeight="1">
      <c r="A40" s="2670"/>
      <c r="B40" s="2658"/>
      <c r="C40" s="2659"/>
      <c r="D40" s="2658"/>
      <c r="E40" s="2658"/>
      <c r="F40" s="2658"/>
      <c r="G40" s="2660"/>
      <c r="H40" s="2661"/>
      <c r="I40" s="2660"/>
      <c r="J40" s="2660"/>
      <c r="K40" s="2660"/>
      <c r="L40" s="2662"/>
      <c r="M40" s="2663"/>
      <c r="N40" s="2664"/>
      <c r="O40" s="2663"/>
      <c r="P40" s="2660"/>
      <c r="Q40" s="2666"/>
      <c r="R40" s="2666"/>
      <c r="S40" s="2664"/>
      <c r="T40" s="2669"/>
      <c r="Z40" s="1795"/>
      <c r="AA40" s="1795"/>
      <c r="AB40" s="1795"/>
      <c r="AC40" s="1795"/>
      <c r="AD40" s="2668"/>
    </row>
    <row r="41" spans="1:30" s="2632" customFormat="1" ht="17.25" customHeight="1">
      <c r="A41" s="2670"/>
      <c r="B41" s="2658"/>
      <c r="C41" s="2659"/>
      <c r="D41" s="2658"/>
      <c r="E41" s="2658"/>
      <c r="F41" s="2658"/>
      <c r="G41" s="2660"/>
      <c r="H41" s="2661"/>
      <c r="I41" s="2660"/>
      <c r="J41" s="2660"/>
      <c r="K41" s="2660"/>
      <c r="L41" s="2662"/>
      <c r="M41" s="2663"/>
      <c r="N41" s="2664"/>
      <c r="O41" s="2663"/>
      <c r="P41" s="2660"/>
      <c r="Q41" s="2666"/>
      <c r="R41" s="2666"/>
      <c r="S41" s="2664"/>
      <c r="T41" s="2669"/>
      <c r="Z41" s="1795"/>
      <c r="AA41" s="1795"/>
      <c r="AB41" s="1795"/>
      <c r="AC41" s="1795"/>
      <c r="AD41" s="2668"/>
    </row>
    <row r="42" spans="1:30" s="2632" customFormat="1" ht="17.25" customHeight="1">
      <c r="A42" s="2670"/>
      <c r="B42" s="2658"/>
      <c r="C42" s="2659"/>
      <c r="D42" s="2658"/>
      <c r="E42" s="2658"/>
      <c r="F42" s="2658"/>
      <c r="G42" s="2660"/>
      <c r="H42" s="2661"/>
      <c r="I42" s="2660"/>
      <c r="J42" s="2660"/>
      <c r="K42" s="2660"/>
      <c r="L42" s="2662"/>
      <c r="M42" s="2663"/>
      <c r="N42" s="2664"/>
      <c r="O42" s="2663"/>
      <c r="P42" s="2660"/>
      <c r="Q42" s="2666"/>
      <c r="R42" s="2666"/>
      <c r="S42" s="2664"/>
      <c r="T42" s="2669"/>
      <c r="Z42" s="1795"/>
      <c r="AA42" s="1795"/>
      <c r="AB42" s="1795"/>
      <c r="AC42" s="1795"/>
      <c r="AD42" s="2668"/>
    </row>
    <row r="43" spans="1:30" s="2632" customFormat="1" ht="17.25" customHeight="1">
      <c r="A43" s="2670"/>
      <c r="B43" s="2658"/>
      <c r="C43" s="2659"/>
      <c r="D43" s="2658"/>
      <c r="E43" s="2658"/>
      <c r="F43" s="2658"/>
      <c r="G43" s="2660"/>
      <c r="H43" s="2661"/>
      <c r="I43" s="2660"/>
      <c r="J43" s="2660"/>
      <c r="K43" s="2660"/>
      <c r="L43" s="2662"/>
      <c r="M43" s="2663"/>
      <c r="N43" s="2664"/>
      <c r="O43" s="2663"/>
      <c r="P43" s="2660"/>
      <c r="Q43" s="2666"/>
      <c r="R43" s="2666"/>
      <c r="S43" s="2664"/>
      <c r="T43" s="2669"/>
      <c r="Z43" s="1795"/>
      <c r="AA43" s="1795"/>
      <c r="AB43" s="1795"/>
      <c r="AC43" s="1795"/>
      <c r="AD43" s="2668"/>
    </row>
    <row r="44" spans="1:30" s="2632" customFormat="1" ht="17.25" customHeight="1">
      <c r="A44" s="2670"/>
      <c r="B44" s="2658"/>
      <c r="C44" s="2659"/>
      <c r="D44" s="2658"/>
      <c r="E44" s="2658"/>
      <c r="F44" s="2658"/>
      <c r="G44" s="2660"/>
      <c r="H44" s="2661"/>
      <c r="I44" s="2660"/>
      <c r="J44" s="2660"/>
      <c r="K44" s="2660"/>
      <c r="L44" s="2662"/>
      <c r="M44" s="2663"/>
      <c r="N44" s="2664"/>
      <c r="O44" s="2663"/>
      <c r="P44" s="2660"/>
      <c r="Q44" s="2666"/>
      <c r="R44" s="2666"/>
      <c r="S44" s="2664"/>
      <c r="T44" s="2669"/>
      <c r="Z44" s="1795"/>
      <c r="AA44" s="1795"/>
      <c r="AB44" s="1795"/>
      <c r="AC44" s="1795"/>
      <c r="AD44" s="2668"/>
    </row>
    <row r="45" spans="1:30" s="2632" customFormat="1" ht="17.25" customHeight="1">
      <c r="A45" s="2670"/>
      <c r="B45" s="2658"/>
      <c r="C45" s="2659"/>
      <c r="D45" s="2658"/>
      <c r="E45" s="2658"/>
      <c r="F45" s="2658"/>
      <c r="G45" s="2660"/>
      <c r="H45" s="2661"/>
      <c r="I45" s="2660"/>
      <c r="J45" s="2660"/>
      <c r="K45" s="2660"/>
      <c r="L45" s="2662"/>
      <c r="M45" s="2663"/>
      <c r="N45" s="2664"/>
      <c r="O45" s="2663"/>
      <c r="P45" s="2660"/>
      <c r="Q45" s="2666"/>
      <c r="R45" s="2666"/>
      <c r="S45" s="2664"/>
      <c r="T45" s="2669"/>
      <c r="Z45" s="1795"/>
      <c r="AA45" s="1795"/>
      <c r="AB45" s="1795"/>
      <c r="AC45" s="1795"/>
      <c r="AD45" s="2668"/>
    </row>
    <row r="46" spans="1:30" s="2632" customFormat="1" ht="17.25" customHeight="1">
      <c r="A46" s="2670"/>
      <c r="B46" s="2658"/>
      <c r="C46" s="2659"/>
      <c r="D46" s="2658"/>
      <c r="E46" s="2658"/>
      <c r="F46" s="2658"/>
      <c r="G46" s="2660"/>
      <c r="H46" s="2661"/>
      <c r="I46" s="2660"/>
      <c r="J46" s="2660"/>
      <c r="K46" s="2660"/>
      <c r="L46" s="2662"/>
      <c r="M46" s="2663"/>
      <c r="N46" s="2664"/>
      <c r="O46" s="2663"/>
      <c r="P46" s="2660"/>
      <c r="Q46" s="2666"/>
      <c r="R46" s="2666"/>
      <c r="S46" s="2664"/>
      <c r="T46" s="2669"/>
      <c r="Z46" s="1795"/>
      <c r="AA46" s="1795"/>
      <c r="AB46" s="1795"/>
      <c r="AC46" s="1795"/>
      <c r="AD46" s="2668"/>
    </row>
    <row r="47" spans="1:30" s="2632" customFormat="1" ht="17.25" customHeight="1">
      <c r="A47" s="2670"/>
      <c r="B47" s="2658"/>
      <c r="C47" s="2659"/>
      <c r="D47" s="2658"/>
      <c r="E47" s="2658"/>
      <c r="F47" s="2658"/>
      <c r="G47" s="2660"/>
      <c r="H47" s="2661"/>
      <c r="I47" s="2660"/>
      <c r="J47" s="2660"/>
      <c r="K47" s="2660"/>
      <c r="L47" s="2662"/>
      <c r="M47" s="2663"/>
      <c r="N47" s="2664"/>
      <c r="O47" s="2663"/>
      <c r="P47" s="2660"/>
      <c r="Q47" s="2666"/>
      <c r="R47" s="2666"/>
      <c r="S47" s="2664"/>
      <c r="T47" s="2669"/>
      <c r="Z47" s="1795"/>
      <c r="AA47" s="1795"/>
      <c r="AB47" s="1795"/>
      <c r="AC47" s="1795"/>
      <c r="AD47" s="2668"/>
    </row>
    <row r="48" spans="1:30" s="2632" customFormat="1" ht="17.25" customHeight="1">
      <c r="A48" s="2670"/>
      <c r="B48" s="2658"/>
      <c r="C48" s="2659"/>
      <c r="D48" s="2658"/>
      <c r="E48" s="2658"/>
      <c r="F48" s="2658"/>
      <c r="G48" s="2660"/>
      <c r="H48" s="2661"/>
      <c r="I48" s="2660"/>
      <c r="J48" s="2660"/>
      <c r="K48" s="2660"/>
      <c r="L48" s="2662"/>
      <c r="M48" s="2663"/>
      <c r="N48" s="2664"/>
      <c r="O48" s="2663"/>
      <c r="P48" s="2660"/>
      <c r="Q48" s="2666"/>
      <c r="R48" s="2666"/>
      <c r="S48" s="2664"/>
      <c r="T48" s="2669"/>
      <c r="Z48" s="1795"/>
      <c r="AA48" s="1795"/>
      <c r="AB48" s="1795"/>
      <c r="AC48" s="1795"/>
      <c r="AD48" s="2668"/>
    </row>
    <row r="49" spans="1:30" s="2632" customFormat="1" ht="17.25" customHeight="1">
      <c r="A49" s="2670"/>
      <c r="B49" s="2658"/>
      <c r="C49" s="2659"/>
      <c r="D49" s="2658"/>
      <c r="E49" s="2658"/>
      <c r="F49" s="2658"/>
      <c r="G49" s="2660"/>
      <c r="H49" s="2661"/>
      <c r="I49" s="2660"/>
      <c r="J49" s="2660"/>
      <c r="K49" s="2660"/>
      <c r="L49" s="2662"/>
      <c r="M49" s="2663"/>
      <c r="N49" s="2664"/>
      <c r="O49" s="2663"/>
      <c r="P49" s="2660"/>
      <c r="Q49" s="2666"/>
      <c r="R49" s="2666"/>
      <c r="S49" s="2664"/>
      <c r="T49" s="2669"/>
      <c r="Z49" s="1795"/>
      <c r="AA49" s="1795"/>
      <c r="AB49" s="1795"/>
      <c r="AC49" s="1795"/>
      <c r="AD49" s="2668"/>
    </row>
    <row r="50" spans="1:30" s="2632" customFormat="1" ht="17.25" customHeight="1">
      <c r="A50" s="2670"/>
      <c r="B50" s="2658"/>
      <c r="C50" s="2659"/>
      <c r="D50" s="2658"/>
      <c r="E50" s="2658"/>
      <c r="F50" s="2658"/>
      <c r="G50" s="2660"/>
      <c r="H50" s="2661"/>
      <c r="I50" s="2660"/>
      <c r="J50" s="2660"/>
      <c r="K50" s="2660"/>
      <c r="L50" s="2662"/>
      <c r="M50" s="2663"/>
      <c r="N50" s="2664"/>
      <c r="O50" s="2663"/>
      <c r="P50" s="2660"/>
      <c r="Q50" s="2666"/>
      <c r="R50" s="2666"/>
      <c r="S50" s="2664"/>
      <c r="T50" s="2669"/>
      <c r="Z50" s="1795"/>
      <c r="AA50" s="1795"/>
      <c r="AB50" s="1795"/>
      <c r="AC50" s="1795"/>
      <c r="AD50" s="2668"/>
    </row>
    <row r="51" spans="1:30" s="2632" customFormat="1" ht="17.25" customHeight="1">
      <c r="A51" s="2670"/>
      <c r="B51" s="2658"/>
      <c r="C51" s="2659"/>
      <c r="D51" s="2658"/>
      <c r="E51" s="2658"/>
      <c r="F51" s="2658"/>
      <c r="G51" s="2660"/>
      <c r="H51" s="2661"/>
      <c r="I51" s="2660"/>
      <c r="J51" s="2660"/>
      <c r="K51" s="2660"/>
      <c r="L51" s="2662"/>
      <c r="M51" s="2663"/>
      <c r="N51" s="2664"/>
      <c r="O51" s="2663"/>
      <c r="P51" s="2660"/>
      <c r="Q51" s="2666"/>
      <c r="R51" s="2666"/>
      <c r="S51" s="2664"/>
      <c r="T51" s="2669"/>
      <c r="Z51" s="1795"/>
      <c r="AA51" s="1795"/>
      <c r="AB51" s="1795"/>
      <c r="AC51" s="1795"/>
      <c r="AD51" s="2668"/>
    </row>
    <row r="52" spans="1:30" s="2632" customFormat="1" ht="17.25" customHeight="1">
      <c r="A52" s="2670"/>
      <c r="B52" s="2658"/>
      <c r="C52" s="2659"/>
      <c r="D52" s="2658"/>
      <c r="E52" s="2658"/>
      <c r="F52" s="2658"/>
      <c r="G52" s="2660"/>
      <c r="H52" s="2661"/>
      <c r="I52" s="2660"/>
      <c r="J52" s="2660"/>
      <c r="K52" s="2660"/>
      <c r="L52" s="2662"/>
      <c r="M52" s="2663"/>
      <c r="N52" s="2664"/>
      <c r="O52" s="2663"/>
      <c r="P52" s="2660"/>
      <c r="Q52" s="2666"/>
      <c r="R52" s="2666"/>
      <c r="S52" s="2664"/>
      <c r="T52" s="2669"/>
      <c r="Z52" s="1795"/>
      <c r="AA52" s="1795"/>
      <c r="AB52" s="1795"/>
      <c r="AC52" s="1795"/>
      <c r="AD52" s="2668"/>
    </row>
    <row r="53" spans="1:30" s="2632" customFormat="1" ht="17.25" customHeight="1">
      <c r="A53" s="2670"/>
      <c r="B53" s="2658"/>
      <c r="C53" s="2659"/>
      <c r="D53" s="2658"/>
      <c r="E53" s="2658"/>
      <c r="F53" s="2658"/>
      <c r="G53" s="2660"/>
      <c r="H53" s="2661"/>
      <c r="I53" s="2660"/>
      <c r="J53" s="2660"/>
      <c r="K53" s="2660"/>
      <c r="L53" s="2662"/>
      <c r="M53" s="2663"/>
      <c r="N53" s="2664"/>
      <c r="O53" s="2663"/>
      <c r="P53" s="2660"/>
      <c r="Q53" s="2666"/>
      <c r="R53" s="2666"/>
      <c r="S53" s="2664"/>
      <c r="T53" s="2669"/>
      <c r="Z53" s="1795"/>
      <c r="AA53" s="1795"/>
      <c r="AB53" s="1795"/>
      <c r="AC53" s="1795"/>
      <c r="AD53" s="2668"/>
    </row>
    <row r="54" spans="1:30" s="2632" customFormat="1" ht="17.25" customHeight="1">
      <c r="A54" s="2670"/>
      <c r="B54" s="2658"/>
      <c r="C54" s="2659"/>
      <c r="D54" s="2658"/>
      <c r="E54" s="2658"/>
      <c r="F54" s="2658"/>
      <c r="G54" s="2660"/>
      <c r="H54" s="2661"/>
      <c r="I54" s="2660"/>
      <c r="J54" s="2660"/>
      <c r="K54" s="2660"/>
      <c r="L54" s="2662"/>
      <c r="M54" s="2663"/>
      <c r="N54" s="2664"/>
      <c r="O54" s="2663"/>
      <c r="P54" s="2660"/>
      <c r="Q54" s="2666"/>
      <c r="R54" s="2666"/>
      <c r="S54" s="2664"/>
      <c r="T54" s="2669"/>
      <c r="Z54" s="1795"/>
      <c r="AA54" s="1795"/>
      <c r="AB54" s="1795"/>
      <c r="AC54" s="1795"/>
      <c r="AD54" s="2668"/>
    </row>
    <row r="55" spans="1:30" s="2632" customFormat="1" ht="17.25" customHeight="1">
      <c r="A55" s="2670"/>
      <c r="B55" s="2658"/>
      <c r="C55" s="2659"/>
      <c r="D55" s="2658"/>
      <c r="E55" s="2658"/>
      <c r="F55" s="2658"/>
      <c r="G55" s="2660"/>
      <c r="H55" s="2661"/>
      <c r="I55" s="2660"/>
      <c r="J55" s="2660"/>
      <c r="K55" s="2660"/>
      <c r="L55" s="2662"/>
      <c r="M55" s="2663"/>
      <c r="N55" s="2664"/>
      <c r="O55" s="2663"/>
      <c r="P55" s="2660"/>
      <c r="Q55" s="2666"/>
      <c r="R55" s="2666"/>
      <c r="S55" s="2664"/>
      <c r="T55" s="2669"/>
      <c r="Z55" s="1795"/>
      <c r="AA55" s="1795"/>
      <c r="AB55" s="1795"/>
      <c r="AC55" s="1795"/>
      <c r="AD55" s="2668"/>
    </row>
    <row r="56" spans="1:30" s="2632" customFormat="1" ht="17.25" customHeight="1">
      <c r="A56" s="2670"/>
      <c r="B56" s="2658"/>
      <c r="C56" s="2659"/>
      <c r="D56" s="2658"/>
      <c r="E56" s="2658"/>
      <c r="F56" s="2658"/>
      <c r="G56" s="2660"/>
      <c r="H56" s="2661"/>
      <c r="I56" s="2660"/>
      <c r="J56" s="2660"/>
      <c r="K56" s="2660"/>
      <c r="L56" s="2662"/>
      <c r="M56" s="2663"/>
      <c r="N56" s="2664"/>
      <c r="O56" s="2663"/>
      <c r="P56" s="2660"/>
      <c r="Q56" s="2666"/>
      <c r="R56" s="2666"/>
      <c r="S56" s="2664"/>
      <c r="T56" s="2669"/>
      <c r="Z56" s="1795"/>
      <c r="AA56" s="1795"/>
      <c r="AB56" s="1795"/>
      <c r="AC56" s="1795"/>
      <c r="AD56" s="2668"/>
    </row>
    <row r="57" spans="1:30" s="2632" customFormat="1" ht="17.25" customHeight="1">
      <c r="A57" s="2629"/>
      <c r="B57" s="2671"/>
      <c r="C57" s="2672"/>
      <c r="D57" s="2671"/>
      <c r="E57" s="2671"/>
      <c r="F57" s="2671"/>
      <c r="G57" s="2673"/>
      <c r="H57" s="2674"/>
      <c r="I57" s="2673"/>
      <c r="J57" s="2673"/>
      <c r="K57" s="2673"/>
      <c r="L57" s="2675"/>
      <c r="M57" s="2676"/>
      <c r="N57" s="2677"/>
      <c r="O57" s="2676"/>
      <c r="P57" s="2673"/>
      <c r="Q57" s="2678"/>
      <c r="R57" s="2678"/>
      <c r="S57" s="2677"/>
      <c r="T57" s="2679"/>
    </row>
    <row r="58" spans="1:30" s="2632" customFormat="1" ht="17.25" customHeight="1">
      <c r="A58" s="2629"/>
      <c r="B58" s="2648"/>
      <c r="C58" s="2648"/>
      <c r="D58" s="1791"/>
      <c r="E58" s="2652"/>
      <c r="F58" s="1791"/>
      <c r="G58" s="1791"/>
      <c r="H58" s="2653"/>
      <c r="I58" s="1791"/>
      <c r="J58" s="1791"/>
      <c r="K58" s="2652"/>
      <c r="L58" s="1791"/>
      <c r="M58" s="2655"/>
      <c r="N58" s="2655"/>
      <c r="O58" s="2651"/>
      <c r="P58" s="2656"/>
      <c r="Q58" s="2648"/>
      <c r="R58" s="1791"/>
      <c r="S58" s="1791"/>
      <c r="T58" s="2657"/>
    </row>
    <row r="59" spans="1:30" s="2632" customFormat="1" ht="17.25" customHeight="1">
      <c r="A59" s="2629"/>
      <c r="B59" s="2658"/>
      <c r="C59" s="2658"/>
      <c r="D59" s="2658"/>
      <c r="E59" s="2658"/>
      <c r="F59" s="2658"/>
      <c r="G59" s="2660"/>
      <c r="H59" s="2661"/>
      <c r="I59" s="2660"/>
      <c r="J59" s="2660"/>
      <c r="K59" s="2660"/>
      <c r="L59" s="2662"/>
      <c r="M59" s="2663"/>
      <c r="N59" s="2664"/>
      <c r="O59" s="2663"/>
      <c r="P59" s="2660"/>
      <c r="Q59" s="2666"/>
      <c r="R59" s="2666"/>
      <c r="S59" s="2680"/>
      <c r="T59" s="2681"/>
    </row>
    <row r="60" spans="1:30" s="2632" customFormat="1" ht="17.25" customHeight="1">
      <c r="A60" s="2629"/>
      <c r="B60" s="2658"/>
      <c r="C60" s="2658"/>
      <c r="D60" s="2658"/>
      <c r="E60" s="2658"/>
      <c r="F60" s="2658"/>
      <c r="G60" s="2660"/>
      <c r="H60" s="2661"/>
      <c r="I60" s="2660"/>
      <c r="J60" s="2660"/>
      <c r="K60" s="2660"/>
      <c r="L60" s="2662"/>
      <c r="M60" s="2663"/>
      <c r="N60" s="2664"/>
      <c r="O60" s="2663"/>
      <c r="P60" s="2660"/>
      <c r="Q60" s="2666"/>
      <c r="R60" s="2666"/>
      <c r="S60" s="2680"/>
      <c r="T60" s="2681"/>
    </row>
    <row r="61" spans="1:30" s="2632" customFormat="1" ht="17.25" customHeight="1">
      <c r="A61" s="2629"/>
      <c r="B61" s="2682"/>
      <c r="C61" s="2682"/>
      <c r="D61" s="2682"/>
      <c r="E61" s="2682"/>
      <c r="F61" s="2682"/>
      <c r="G61" s="2683"/>
      <c r="H61" s="2661"/>
      <c r="I61" s="2683"/>
      <c r="J61" s="2683"/>
      <c r="K61" s="2683"/>
      <c r="L61" s="2662"/>
      <c r="M61" s="2684"/>
      <c r="N61" s="2680"/>
      <c r="O61" s="2684"/>
      <c r="P61" s="2683"/>
      <c r="Q61" s="2666"/>
      <c r="R61" s="2666"/>
      <c r="S61" s="2680"/>
      <c r="T61" s="2681"/>
    </row>
    <row r="62" spans="1:30" s="2632" customFormat="1" ht="17.25" customHeight="1">
      <c r="A62" s="2629"/>
      <c r="B62" s="2682"/>
      <c r="C62" s="2682"/>
      <c r="D62" s="2682"/>
      <c r="E62" s="2682"/>
      <c r="F62" s="2682"/>
      <c r="G62" s="2683"/>
      <c r="H62" s="2661"/>
      <c r="I62" s="2683"/>
      <c r="J62" s="2683"/>
      <c r="K62" s="2683"/>
      <c r="L62" s="2662"/>
      <c r="M62" s="2684"/>
      <c r="N62" s="2680"/>
      <c r="O62" s="2684"/>
      <c r="P62" s="2683"/>
      <c r="Q62" s="2666"/>
      <c r="R62" s="2666"/>
      <c r="S62" s="2680"/>
      <c r="T62" s="2681"/>
    </row>
    <row r="63" spans="1:30" s="2632" customFormat="1" ht="17.25" customHeight="1">
      <c r="A63" s="2629"/>
      <c r="B63" s="2682"/>
      <c r="C63" s="2682"/>
      <c r="D63" s="2682"/>
      <c r="E63" s="2682"/>
      <c r="F63" s="2682"/>
      <c r="G63" s="2683"/>
      <c r="H63" s="2661"/>
      <c r="I63" s="2683"/>
      <c r="J63" s="2683"/>
      <c r="K63" s="2683"/>
      <c r="L63" s="2662"/>
      <c r="M63" s="2684"/>
      <c r="N63" s="2680"/>
      <c r="O63" s="2684"/>
      <c r="P63" s="2683"/>
      <c r="Q63" s="2666"/>
      <c r="R63" s="2666"/>
      <c r="S63" s="2680"/>
      <c r="T63" s="2681"/>
    </row>
    <row r="64" spans="1:30" s="2632" customFormat="1" ht="17.25" customHeight="1">
      <c r="A64" s="2629"/>
      <c r="B64" s="2682"/>
      <c r="C64" s="2682"/>
      <c r="D64" s="2682"/>
      <c r="E64" s="2682"/>
      <c r="F64" s="2682"/>
      <c r="G64" s="2683"/>
      <c r="H64" s="2661"/>
      <c r="I64" s="2683"/>
      <c r="J64" s="2683"/>
      <c r="K64" s="2683"/>
      <c r="L64" s="2662"/>
      <c r="M64" s="2684"/>
      <c r="N64" s="2680"/>
      <c r="O64" s="2684"/>
      <c r="P64" s="2683"/>
      <c r="Q64" s="2666"/>
      <c r="R64" s="2666"/>
      <c r="S64" s="2680"/>
      <c r="T64" s="2681"/>
    </row>
    <row r="65" spans="1:20" s="2632" customFormat="1" ht="17.25" customHeight="1">
      <c r="A65" s="2629"/>
      <c r="B65" s="2682"/>
      <c r="C65" s="2682"/>
      <c r="D65" s="2682"/>
      <c r="E65" s="2682"/>
      <c r="F65" s="2682"/>
      <c r="G65" s="2683"/>
      <c r="H65" s="2661"/>
      <c r="I65" s="2683"/>
      <c r="J65" s="2683"/>
      <c r="K65" s="2683"/>
      <c r="L65" s="2662"/>
      <c r="M65" s="2684"/>
      <c r="N65" s="2680"/>
      <c r="O65" s="2684"/>
      <c r="P65" s="2683"/>
      <c r="Q65" s="2666"/>
      <c r="R65" s="2666"/>
      <c r="S65" s="2680"/>
      <c r="T65" s="2681"/>
    </row>
    <row r="66" spans="1:20" s="2632" customFormat="1" ht="17.25" customHeight="1">
      <c r="A66" s="2629"/>
      <c r="B66" s="2682"/>
      <c r="C66" s="2682"/>
      <c r="D66" s="2682"/>
      <c r="E66" s="2682"/>
      <c r="F66" s="2682"/>
      <c r="G66" s="2683"/>
      <c r="H66" s="2661"/>
      <c r="I66" s="2683"/>
      <c r="J66" s="2683"/>
      <c r="K66" s="2683"/>
      <c r="L66" s="2662"/>
      <c r="M66" s="2684"/>
      <c r="N66" s="2680"/>
      <c r="O66" s="2684"/>
      <c r="P66" s="2683"/>
      <c r="Q66" s="2666"/>
      <c r="R66" s="2666"/>
      <c r="S66" s="2680"/>
      <c r="T66" s="2681"/>
    </row>
    <row r="67" spans="1:20" s="2632" customFormat="1" ht="17.25" customHeight="1">
      <c r="A67" s="2629"/>
      <c r="B67" s="2682"/>
      <c r="C67" s="2682"/>
      <c r="D67" s="2682"/>
      <c r="E67" s="2682"/>
      <c r="F67" s="2682"/>
      <c r="G67" s="2683"/>
      <c r="H67" s="2661"/>
      <c r="I67" s="2683"/>
      <c r="J67" s="2683"/>
      <c r="K67" s="2683"/>
      <c r="L67" s="2662"/>
      <c r="M67" s="2684"/>
      <c r="N67" s="2680"/>
      <c r="O67" s="2684"/>
      <c r="P67" s="2683"/>
      <c r="Q67" s="2666"/>
      <c r="R67" s="2666"/>
      <c r="S67" s="2680"/>
      <c r="T67" s="2681"/>
    </row>
    <row r="68" spans="1:20" s="2632" customFormat="1" ht="17.25" customHeight="1">
      <c r="A68" s="2670"/>
      <c r="B68" s="2682"/>
      <c r="C68" s="2682"/>
      <c r="D68" s="2682"/>
      <c r="E68" s="2682"/>
      <c r="F68" s="2682"/>
      <c r="G68" s="2683"/>
      <c r="H68" s="2661"/>
      <c r="I68" s="2683"/>
      <c r="J68" s="2683"/>
      <c r="K68" s="2683"/>
      <c r="L68" s="2662"/>
      <c r="M68" s="2684"/>
      <c r="N68" s="2680"/>
      <c r="O68" s="2684"/>
      <c r="P68" s="2683"/>
      <c r="Q68" s="2666"/>
      <c r="R68" s="2666"/>
      <c r="S68" s="2680"/>
      <c r="T68" s="2681"/>
    </row>
    <row r="69" spans="1:20" s="2632" customFormat="1" ht="17.25" customHeight="1">
      <c r="A69" s="2629"/>
      <c r="B69" s="2671"/>
      <c r="C69" s="2672"/>
      <c r="D69" s="2671"/>
      <c r="E69" s="2671"/>
      <c r="F69" s="2671"/>
      <c r="G69" s="2673"/>
      <c r="H69" s="2674"/>
      <c r="I69" s="2673"/>
      <c r="J69" s="2673"/>
      <c r="K69" s="2673"/>
      <c r="L69" s="2675"/>
      <c r="M69" s="2676"/>
      <c r="N69" s="2677"/>
      <c r="O69" s="2676"/>
      <c r="P69" s="2673"/>
      <c r="Q69" s="2678"/>
      <c r="R69" s="2678"/>
      <c r="S69" s="2677"/>
      <c r="T69" s="2679"/>
    </row>
    <row r="70" spans="1:20" s="2632" customFormat="1" ht="17.25" customHeight="1">
      <c r="A70" s="2629"/>
      <c r="B70" s="2648"/>
      <c r="C70" s="2648"/>
      <c r="D70" s="1791"/>
      <c r="E70" s="2652"/>
      <c r="F70" s="1791"/>
      <c r="G70" s="1791"/>
      <c r="H70" s="2653"/>
      <c r="I70" s="1791"/>
      <c r="J70" s="1791"/>
      <c r="K70" s="2652"/>
      <c r="L70" s="1791"/>
      <c r="M70" s="2655"/>
      <c r="N70" s="2655"/>
      <c r="O70" s="2651"/>
      <c r="P70" s="2656"/>
      <c r="Q70" s="2648"/>
      <c r="R70" s="1791"/>
      <c r="S70" s="1791"/>
      <c r="T70" s="2657"/>
    </row>
    <row r="71" spans="1:20" s="2632" customFormat="1" ht="17.25" customHeight="1">
      <c r="A71" s="2629"/>
      <c r="B71" s="2682"/>
      <c r="C71" s="2682"/>
      <c r="D71" s="2682"/>
      <c r="E71" s="2682"/>
      <c r="F71" s="2682"/>
      <c r="G71" s="2683"/>
      <c r="H71" s="2661"/>
      <c r="I71" s="2683"/>
      <c r="J71" s="2683"/>
      <c r="K71" s="2683"/>
      <c r="L71" s="2662"/>
      <c r="M71" s="2684"/>
      <c r="N71" s="2680"/>
      <c r="O71" s="2684"/>
      <c r="P71" s="2683"/>
      <c r="Q71" s="2666"/>
      <c r="R71" s="2666"/>
      <c r="S71" s="2680"/>
      <c r="T71" s="2681"/>
    </row>
    <row r="72" spans="1:20" s="2632" customFormat="1" ht="17.25" customHeight="1">
      <c r="A72" s="2629"/>
      <c r="B72" s="2682"/>
      <c r="C72" s="2682"/>
      <c r="D72" s="2682"/>
      <c r="E72" s="2682"/>
      <c r="F72" s="2682"/>
      <c r="G72" s="2683"/>
      <c r="H72" s="2661"/>
      <c r="I72" s="2683"/>
      <c r="J72" s="2683"/>
      <c r="K72" s="2683"/>
      <c r="L72" s="2662"/>
      <c r="M72" s="2684"/>
      <c r="N72" s="2680"/>
      <c r="O72" s="2684"/>
      <c r="P72" s="2683"/>
      <c r="Q72" s="2666"/>
      <c r="R72" s="2666"/>
      <c r="S72" s="2680"/>
      <c r="T72" s="2681"/>
    </row>
    <row r="73" spans="1:20" s="2632" customFormat="1" ht="17.25" customHeight="1">
      <c r="A73" s="2629"/>
      <c r="B73" s="2682"/>
      <c r="C73" s="2682"/>
      <c r="D73" s="2682"/>
      <c r="E73" s="2682"/>
      <c r="F73" s="2682"/>
      <c r="G73" s="2683"/>
      <c r="H73" s="2661"/>
      <c r="I73" s="2683"/>
      <c r="J73" s="2683"/>
      <c r="K73" s="2683"/>
      <c r="L73" s="2662"/>
      <c r="M73" s="2684"/>
      <c r="N73" s="2680"/>
      <c r="O73" s="2684"/>
      <c r="P73" s="2683"/>
      <c r="Q73" s="2666"/>
      <c r="R73" s="2666"/>
      <c r="S73" s="2680"/>
      <c r="T73" s="2681"/>
    </row>
    <row r="74" spans="1:20" s="2632" customFormat="1" ht="17.25" customHeight="1">
      <c r="A74" s="2629"/>
      <c r="B74" s="2682"/>
      <c r="C74" s="2682"/>
      <c r="D74" s="2682"/>
      <c r="E74" s="2682"/>
      <c r="F74" s="2682"/>
      <c r="G74" s="2683"/>
      <c r="H74" s="2661"/>
      <c r="I74" s="2683"/>
      <c r="J74" s="2683"/>
      <c r="K74" s="2683"/>
      <c r="L74" s="2662"/>
      <c r="M74" s="2684"/>
      <c r="N74" s="2680"/>
      <c r="O74" s="2684"/>
      <c r="P74" s="2683"/>
      <c r="Q74" s="2666"/>
      <c r="R74" s="2666"/>
      <c r="S74" s="2680"/>
      <c r="T74" s="2681"/>
    </row>
    <row r="75" spans="1:20" s="2632" customFormat="1" ht="17.25" customHeight="1">
      <c r="A75" s="2629"/>
      <c r="B75" s="2682"/>
      <c r="C75" s="2682"/>
      <c r="D75" s="2682"/>
      <c r="E75" s="2682"/>
      <c r="F75" s="2682"/>
      <c r="G75" s="2683"/>
      <c r="H75" s="2661"/>
      <c r="I75" s="2683"/>
      <c r="J75" s="2683"/>
      <c r="K75" s="2683"/>
      <c r="L75" s="2662"/>
      <c r="M75" s="2684"/>
      <c r="N75" s="2680"/>
      <c r="O75" s="2684"/>
      <c r="P75" s="2683"/>
      <c r="Q75" s="2666"/>
      <c r="R75" s="2666"/>
      <c r="S75" s="2680"/>
      <c r="T75" s="2681"/>
    </row>
    <row r="76" spans="1:20" s="2632" customFormat="1" ht="17.25" customHeight="1">
      <c r="A76" s="2629"/>
      <c r="B76" s="2682"/>
      <c r="C76" s="2682"/>
      <c r="D76" s="2682"/>
      <c r="E76" s="2682"/>
      <c r="F76" s="2682"/>
      <c r="G76" s="2683"/>
      <c r="H76" s="2661"/>
      <c r="I76" s="2683"/>
      <c r="J76" s="2683"/>
      <c r="K76" s="2683"/>
      <c r="L76" s="2662"/>
      <c r="M76" s="2684"/>
      <c r="N76" s="2680"/>
      <c r="O76" s="2684"/>
      <c r="P76" s="2683"/>
      <c r="Q76" s="2666"/>
      <c r="R76" s="2666"/>
      <c r="S76" s="2680"/>
      <c r="T76" s="2681"/>
    </row>
    <row r="77" spans="1:20" s="2632" customFormat="1" ht="17.25" customHeight="1">
      <c r="A77" s="2629"/>
      <c r="B77" s="2682"/>
      <c r="C77" s="2682"/>
      <c r="D77" s="2682"/>
      <c r="E77" s="2682"/>
      <c r="F77" s="2682"/>
      <c r="G77" s="2683"/>
      <c r="H77" s="2661"/>
      <c r="I77" s="2683"/>
      <c r="J77" s="2683"/>
      <c r="K77" s="2683"/>
      <c r="L77" s="2662"/>
      <c r="M77" s="2684"/>
      <c r="N77" s="2680"/>
      <c r="O77" s="2684"/>
      <c r="P77" s="2683"/>
      <c r="Q77" s="2666"/>
      <c r="R77" s="2666"/>
      <c r="S77" s="2680"/>
      <c r="T77" s="2681"/>
    </row>
    <row r="78" spans="1:20" s="2632" customFormat="1" ht="17.25" customHeight="1">
      <c r="A78" s="2629"/>
      <c r="B78" s="2682"/>
      <c r="C78" s="2682"/>
      <c r="D78" s="2682"/>
      <c r="E78" s="2682"/>
      <c r="F78" s="2682"/>
      <c r="G78" s="2683"/>
      <c r="H78" s="2661"/>
      <c r="I78" s="2683"/>
      <c r="J78" s="2683"/>
      <c r="K78" s="2683"/>
      <c r="L78" s="2662"/>
      <c r="M78" s="2684"/>
      <c r="N78" s="2680"/>
      <c r="O78" s="2684"/>
      <c r="P78" s="2683"/>
      <c r="Q78" s="2666"/>
      <c r="R78" s="2666"/>
      <c r="S78" s="2680"/>
      <c r="T78" s="2681"/>
    </row>
    <row r="79" spans="1:20" s="2632" customFormat="1" ht="17.25" customHeight="1">
      <c r="A79" s="2629"/>
      <c r="B79" s="2682"/>
      <c r="C79" s="2682"/>
      <c r="D79" s="2682"/>
      <c r="E79" s="2682"/>
      <c r="F79" s="2682"/>
      <c r="G79" s="2683"/>
      <c r="H79" s="2661"/>
      <c r="I79" s="2683"/>
      <c r="J79" s="2683"/>
      <c r="K79" s="2683"/>
      <c r="L79" s="2662"/>
      <c r="M79" s="2684"/>
      <c r="N79" s="2680"/>
      <c r="O79" s="2684"/>
      <c r="P79" s="2683"/>
      <c r="Q79" s="2666"/>
      <c r="R79" s="2666"/>
      <c r="S79" s="2680"/>
      <c r="T79" s="2681"/>
    </row>
    <row r="80" spans="1:20" s="2632" customFormat="1" ht="17.25" customHeight="1">
      <c r="A80" s="2670"/>
      <c r="B80" s="2682"/>
      <c r="C80" s="2682"/>
      <c r="D80" s="2682"/>
      <c r="E80" s="2682"/>
      <c r="F80" s="2682"/>
      <c r="G80" s="2683"/>
      <c r="H80" s="2661"/>
      <c r="I80" s="2683"/>
      <c r="J80" s="2683"/>
      <c r="K80" s="2683"/>
      <c r="L80" s="2662"/>
      <c r="M80" s="2684"/>
      <c r="N80" s="2680"/>
      <c r="O80" s="2684"/>
      <c r="P80" s="2683"/>
      <c r="Q80" s="2666"/>
      <c r="R80" s="2666"/>
      <c r="S80" s="2680"/>
      <c r="T80" s="2681"/>
    </row>
    <row r="81" spans="1:20" s="2632" customFormat="1" ht="17.25" customHeight="1">
      <c r="A81" s="2629"/>
      <c r="B81" s="2671"/>
      <c r="C81" s="2672"/>
      <c r="D81" s="2671"/>
      <c r="E81" s="2671"/>
      <c r="F81" s="2671"/>
      <c r="G81" s="2673"/>
      <c r="H81" s="2674"/>
      <c r="I81" s="2673"/>
      <c r="J81" s="2673"/>
      <c r="K81" s="2673"/>
      <c r="L81" s="2675"/>
      <c r="M81" s="2676"/>
      <c r="N81" s="2677"/>
      <c r="O81" s="2676"/>
      <c r="P81" s="2673"/>
      <c r="Q81" s="2678"/>
      <c r="R81" s="2678"/>
      <c r="S81" s="2677"/>
      <c r="T81" s="2679"/>
    </row>
    <row r="82" spans="1:20" s="2632" customFormat="1" ht="17.25" customHeight="1">
      <c r="A82" s="2629"/>
      <c r="B82" s="2648"/>
      <c r="C82" s="2648"/>
      <c r="D82" s="1791"/>
      <c r="E82" s="2652"/>
      <c r="F82" s="1791"/>
      <c r="G82" s="1791"/>
      <c r="H82" s="2653"/>
      <c r="I82" s="1791"/>
      <c r="J82" s="1791"/>
      <c r="K82" s="2652"/>
      <c r="L82" s="1791"/>
      <c r="M82" s="2655"/>
      <c r="N82" s="2655"/>
      <c r="O82" s="2651"/>
      <c r="P82" s="2656"/>
      <c r="Q82" s="2648"/>
      <c r="R82" s="1791"/>
      <c r="S82" s="1791"/>
      <c r="T82" s="2657"/>
    </row>
    <row r="83" spans="1:20" s="2632" customFormat="1" ht="17.25" customHeight="1">
      <c r="A83" s="2629"/>
      <c r="B83" s="2658"/>
      <c r="C83" s="2658"/>
      <c r="D83" s="2658"/>
      <c r="E83" s="2658"/>
      <c r="F83" s="2658"/>
      <c r="G83" s="2660"/>
      <c r="H83" s="2661"/>
      <c r="I83" s="2660"/>
      <c r="J83" s="2660"/>
      <c r="K83" s="2660"/>
      <c r="L83" s="2662"/>
      <c r="M83" s="2663"/>
      <c r="N83" s="2664"/>
      <c r="O83" s="2663"/>
      <c r="P83" s="2660"/>
      <c r="Q83" s="2666"/>
      <c r="R83" s="2666"/>
      <c r="S83" s="2664"/>
      <c r="T83" s="2669"/>
    </row>
    <row r="84" spans="1:20" s="2632" customFormat="1" ht="17.25" customHeight="1">
      <c r="A84" s="2629"/>
      <c r="B84" s="2658"/>
      <c r="C84" s="2658"/>
      <c r="D84" s="2658"/>
      <c r="E84" s="2658"/>
      <c r="F84" s="2658"/>
      <c r="G84" s="2660"/>
      <c r="H84" s="2661"/>
      <c r="I84" s="2660"/>
      <c r="J84" s="2660"/>
      <c r="K84" s="2660"/>
      <c r="L84" s="2662"/>
      <c r="M84" s="2663"/>
      <c r="N84" s="2664"/>
      <c r="O84" s="2663"/>
      <c r="P84" s="2660"/>
      <c r="Q84" s="2666"/>
      <c r="R84" s="2666"/>
      <c r="S84" s="2664"/>
      <c r="T84" s="2669"/>
    </row>
    <row r="85" spans="1:20" s="2632" customFormat="1" ht="17.25" customHeight="1">
      <c r="A85" s="2629"/>
      <c r="B85" s="2658"/>
      <c r="C85" s="2658"/>
      <c r="D85" s="2658"/>
      <c r="E85" s="2658"/>
      <c r="F85" s="2658"/>
      <c r="G85" s="2660"/>
      <c r="H85" s="2661"/>
      <c r="I85" s="2660"/>
      <c r="J85" s="2660"/>
      <c r="K85" s="2660"/>
      <c r="L85" s="2662"/>
      <c r="M85" s="2663"/>
      <c r="N85" s="2664"/>
      <c r="O85" s="2663"/>
      <c r="P85" s="2660"/>
      <c r="Q85" s="2666"/>
      <c r="R85" s="2666"/>
      <c r="S85" s="2664"/>
      <c r="T85" s="2669"/>
    </row>
    <row r="86" spans="1:20" s="2632" customFormat="1" ht="17.25" customHeight="1">
      <c r="A86" s="2629"/>
      <c r="B86" s="2658"/>
      <c r="C86" s="2658"/>
      <c r="D86" s="2658"/>
      <c r="E86" s="2658"/>
      <c r="F86" s="2658"/>
      <c r="G86" s="2660"/>
      <c r="H86" s="2661"/>
      <c r="I86" s="2660"/>
      <c r="J86" s="2660"/>
      <c r="K86" s="2660"/>
      <c r="L86" s="2662"/>
      <c r="M86" s="2663"/>
      <c r="N86" s="2664"/>
      <c r="O86" s="2663"/>
      <c r="P86" s="2660"/>
      <c r="Q86" s="2666"/>
      <c r="R86" s="2666"/>
      <c r="S86" s="2664"/>
      <c r="T86" s="2669"/>
    </row>
    <row r="87" spans="1:20" s="2632" customFormat="1" ht="17.25" customHeight="1">
      <c r="A87" s="2629"/>
      <c r="B87" s="2658"/>
      <c r="C87" s="2658"/>
      <c r="D87" s="2658"/>
      <c r="E87" s="2658"/>
      <c r="F87" s="2658"/>
      <c r="G87" s="2660"/>
      <c r="H87" s="2661"/>
      <c r="I87" s="2660"/>
      <c r="J87" s="2660"/>
      <c r="K87" s="2660"/>
      <c r="L87" s="2662"/>
      <c r="M87" s="2663"/>
      <c r="N87" s="2664"/>
      <c r="O87" s="2663"/>
      <c r="P87" s="2660"/>
      <c r="Q87" s="2666"/>
      <c r="R87" s="2666"/>
      <c r="S87" s="2664"/>
      <c r="T87" s="2669"/>
    </row>
    <row r="88" spans="1:20" s="2632" customFormat="1" ht="17.25" customHeight="1">
      <c r="A88" s="2629"/>
      <c r="B88" s="2658"/>
      <c r="C88" s="2658"/>
      <c r="D88" s="2658"/>
      <c r="E88" s="2658"/>
      <c r="F88" s="2658"/>
      <c r="G88" s="2660"/>
      <c r="H88" s="2661"/>
      <c r="I88" s="2660"/>
      <c r="J88" s="2660"/>
      <c r="K88" s="2660"/>
      <c r="L88" s="2662"/>
      <c r="M88" s="2663"/>
      <c r="N88" s="2664"/>
      <c r="O88" s="2663"/>
      <c r="P88" s="2660"/>
      <c r="Q88" s="2666"/>
      <c r="R88" s="2666"/>
      <c r="S88" s="2664"/>
      <c r="T88" s="2669"/>
    </row>
    <row r="89" spans="1:20" s="2632" customFormat="1" ht="17.25" customHeight="1">
      <c r="A89" s="2629"/>
      <c r="B89" s="2658"/>
      <c r="C89" s="2658"/>
      <c r="D89" s="2658"/>
      <c r="E89" s="2658"/>
      <c r="F89" s="2658"/>
      <c r="G89" s="2660"/>
      <c r="H89" s="2661"/>
      <c r="I89" s="2660"/>
      <c r="J89" s="2660"/>
      <c r="K89" s="2660"/>
      <c r="L89" s="2662"/>
      <c r="M89" s="2663"/>
      <c r="N89" s="2664"/>
      <c r="O89" s="2663"/>
      <c r="P89" s="2660"/>
      <c r="Q89" s="2666"/>
      <c r="R89" s="2666"/>
      <c r="S89" s="2664"/>
      <c r="T89" s="2669"/>
    </row>
    <row r="90" spans="1:20" s="2632" customFormat="1" ht="17.25" customHeight="1">
      <c r="A90" s="2629"/>
      <c r="B90" s="2658"/>
      <c r="C90" s="2658"/>
      <c r="D90" s="2658"/>
      <c r="E90" s="2658"/>
      <c r="F90" s="2658"/>
      <c r="G90" s="2660"/>
      <c r="H90" s="2661"/>
      <c r="I90" s="2660"/>
      <c r="J90" s="2660"/>
      <c r="K90" s="2660"/>
      <c r="L90" s="2662"/>
      <c r="M90" s="2663"/>
      <c r="N90" s="2664"/>
      <c r="O90" s="2663"/>
      <c r="P90" s="2660"/>
      <c r="Q90" s="2666"/>
      <c r="R90" s="2666"/>
      <c r="S90" s="2664"/>
      <c r="T90" s="2669"/>
    </row>
    <row r="91" spans="1:20" s="2632" customFormat="1" ht="17.25" customHeight="1">
      <c r="A91" s="2629"/>
      <c r="B91" s="2658"/>
      <c r="C91" s="2658"/>
      <c r="D91" s="2658"/>
      <c r="E91" s="2658"/>
      <c r="F91" s="2658"/>
      <c r="G91" s="2660"/>
      <c r="H91" s="2661"/>
      <c r="I91" s="2660"/>
      <c r="J91" s="2660"/>
      <c r="K91" s="2660"/>
      <c r="L91" s="2662"/>
      <c r="M91" s="2663"/>
      <c r="N91" s="2664"/>
      <c r="O91" s="2663"/>
      <c r="P91" s="2660"/>
      <c r="Q91" s="2666"/>
      <c r="R91" s="2666"/>
      <c r="S91" s="2664"/>
      <c r="T91" s="2669"/>
    </row>
    <row r="92" spans="1:20" s="2632" customFormat="1" ht="17.25" customHeight="1">
      <c r="A92" s="2670"/>
      <c r="B92" s="2658"/>
      <c r="C92" s="2658"/>
      <c r="D92" s="2658"/>
      <c r="E92" s="2658"/>
      <c r="F92" s="2658"/>
      <c r="G92" s="2660"/>
      <c r="H92" s="2661"/>
      <c r="I92" s="2660"/>
      <c r="J92" s="2660"/>
      <c r="K92" s="2660"/>
      <c r="L92" s="2662"/>
      <c r="M92" s="2663"/>
      <c r="N92" s="2664"/>
      <c r="O92" s="2663"/>
      <c r="P92" s="2660"/>
      <c r="Q92" s="2666"/>
      <c r="R92" s="2666"/>
      <c r="S92" s="2664"/>
      <c r="T92" s="2669"/>
    </row>
    <row r="93" spans="1:20" s="2632" customFormat="1" ht="17.25" customHeight="1">
      <c r="A93" s="2670"/>
      <c r="B93" s="2658"/>
      <c r="C93" s="2658"/>
      <c r="D93" s="2658"/>
      <c r="E93" s="2658"/>
      <c r="F93" s="2658"/>
      <c r="G93" s="2660"/>
      <c r="H93" s="2661"/>
      <c r="I93" s="2660"/>
      <c r="J93" s="2660"/>
      <c r="K93" s="2660"/>
      <c r="L93" s="2662"/>
      <c r="M93" s="2663"/>
      <c r="N93" s="2664"/>
      <c r="O93" s="2663"/>
      <c r="P93" s="2660"/>
      <c r="Q93" s="2666"/>
      <c r="R93" s="2666"/>
      <c r="S93" s="2664"/>
      <c r="T93" s="2669"/>
    </row>
    <row r="94" spans="1:20" s="2632" customFormat="1" ht="17.25" customHeight="1">
      <c r="A94" s="2670"/>
      <c r="B94" s="2658"/>
      <c r="C94" s="2658"/>
      <c r="D94" s="2658"/>
      <c r="E94" s="2658"/>
      <c r="F94" s="2658"/>
      <c r="G94" s="2660"/>
      <c r="H94" s="2661"/>
      <c r="I94" s="2660"/>
      <c r="J94" s="2660"/>
      <c r="K94" s="2660"/>
      <c r="L94" s="2662"/>
      <c r="M94" s="2663"/>
      <c r="N94" s="2664"/>
      <c r="O94" s="2663"/>
      <c r="P94" s="2660"/>
      <c r="Q94" s="2666"/>
      <c r="R94" s="2666"/>
      <c r="S94" s="2664"/>
      <c r="T94" s="2669"/>
    </row>
    <row r="95" spans="1:20" s="2632" customFormat="1" ht="17.25" customHeight="1">
      <c r="A95" s="2670"/>
      <c r="B95" s="2658"/>
      <c r="C95" s="2658"/>
      <c r="D95" s="2658"/>
      <c r="E95" s="2658"/>
      <c r="F95" s="2658"/>
      <c r="G95" s="2660"/>
      <c r="H95" s="2661"/>
      <c r="I95" s="2660"/>
      <c r="J95" s="2660"/>
      <c r="K95" s="2660"/>
      <c r="L95" s="2662"/>
      <c r="M95" s="2663"/>
      <c r="N95" s="2664"/>
      <c r="O95" s="2663"/>
      <c r="P95" s="2660"/>
      <c r="Q95" s="2666"/>
      <c r="R95" s="2666"/>
      <c r="S95" s="2664"/>
      <c r="T95" s="2669"/>
    </row>
    <row r="96" spans="1:20" s="2632" customFormat="1" ht="17.25" customHeight="1">
      <c r="A96" s="2670"/>
      <c r="B96" s="2658"/>
      <c r="C96" s="2658"/>
      <c r="D96" s="2658"/>
      <c r="E96" s="2658"/>
      <c r="F96" s="2658"/>
      <c r="G96" s="2660"/>
      <c r="H96" s="2661"/>
      <c r="I96" s="2660"/>
      <c r="J96" s="2660"/>
      <c r="K96" s="2660"/>
      <c r="L96" s="2662"/>
      <c r="M96" s="2663"/>
      <c r="N96" s="2664"/>
      <c r="O96" s="2663"/>
      <c r="P96" s="2660"/>
      <c r="Q96" s="2666"/>
      <c r="R96" s="2666"/>
      <c r="S96" s="2664"/>
      <c r="T96" s="2669"/>
    </row>
    <row r="97" spans="1:20" s="2632" customFormat="1" ht="17.25" customHeight="1">
      <c r="A97" s="2670"/>
      <c r="B97" s="2658"/>
      <c r="C97" s="2658"/>
      <c r="D97" s="2658"/>
      <c r="E97" s="2658"/>
      <c r="F97" s="2658"/>
      <c r="G97" s="2660"/>
      <c r="H97" s="2661"/>
      <c r="I97" s="2660"/>
      <c r="J97" s="2660"/>
      <c r="K97" s="2660"/>
      <c r="L97" s="2662"/>
      <c r="M97" s="2663"/>
      <c r="N97" s="2664"/>
      <c r="O97" s="2663"/>
      <c r="P97" s="2660"/>
      <c r="Q97" s="2666"/>
      <c r="R97" s="2666"/>
      <c r="S97" s="2664"/>
      <c r="T97" s="2669"/>
    </row>
    <row r="98" spans="1:20" s="2632" customFormat="1" ht="17.25" customHeight="1">
      <c r="A98" s="2670"/>
      <c r="B98" s="2658"/>
      <c r="C98" s="2658"/>
      <c r="D98" s="2658"/>
      <c r="E98" s="2658"/>
      <c r="F98" s="2658"/>
      <c r="G98" s="2660"/>
      <c r="H98" s="2661"/>
      <c r="I98" s="2660"/>
      <c r="J98" s="2660"/>
      <c r="K98" s="2660"/>
      <c r="L98" s="2662"/>
      <c r="M98" s="2663"/>
      <c r="N98" s="2664"/>
      <c r="O98" s="2663"/>
      <c r="P98" s="2660"/>
      <c r="Q98" s="2666"/>
      <c r="R98" s="2666"/>
      <c r="S98" s="2664"/>
      <c r="T98" s="2669"/>
    </row>
    <row r="99" spans="1:20" s="2632" customFormat="1" ht="17.25" customHeight="1">
      <c r="A99" s="2670"/>
      <c r="B99" s="2658"/>
      <c r="C99" s="2658"/>
      <c r="D99" s="2658"/>
      <c r="E99" s="2658"/>
      <c r="F99" s="2658"/>
      <c r="G99" s="2660"/>
      <c r="H99" s="2661"/>
      <c r="I99" s="2660"/>
      <c r="J99" s="2660"/>
      <c r="K99" s="2660"/>
      <c r="L99" s="2662"/>
      <c r="M99" s="2663"/>
      <c r="N99" s="2664"/>
      <c r="O99" s="2663"/>
      <c r="P99" s="2660"/>
      <c r="Q99" s="2666"/>
      <c r="R99" s="2666"/>
      <c r="S99" s="2664"/>
      <c r="T99" s="2669"/>
    </row>
    <row r="100" spans="1:20" s="2632" customFormat="1" ht="17.25" customHeight="1">
      <c r="A100" s="2670"/>
      <c r="B100" s="2658"/>
      <c r="C100" s="2658"/>
      <c r="D100" s="2658"/>
      <c r="E100" s="2658"/>
      <c r="F100" s="2658"/>
      <c r="G100" s="2660"/>
      <c r="H100" s="2661"/>
      <c r="I100" s="2660"/>
      <c r="J100" s="2660"/>
      <c r="K100" s="2660"/>
      <c r="L100" s="2662"/>
      <c r="M100" s="2663"/>
      <c r="N100" s="2664"/>
      <c r="O100" s="2663"/>
      <c r="P100" s="2660"/>
      <c r="Q100" s="2666"/>
      <c r="R100" s="2666"/>
      <c r="S100" s="2664"/>
      <c r="T100" s="2669"/>
    </row>
    <row r="101" spans="1:20" s="2632" customFormat="1" ht="17.25" customHeight="1">
      <c r="A101" s="2670"/>
      <c r="B101" s="2658"/>
      <c r="C101" s="2658"/>
      <c r="D101" s="2658"/>
      <c r="E101" s="2658"/>
      <c r="F101" s="2658"/>
      <c r="G101" s="2660"/>
      <c r="H101" s="2661"/>
      <c r="I101" s="2660"/>
      <c r="J101" s="2660"/>
      <c r="K101" s="2660"/>
      <c r="L101" s="2662"/>
      <c r="M101" s="2663"/>
      <c r="N101" s="2664"/>
      <c r="O101" s="2663"/>
      <c r="P101" s="2660"/>
      <c r="Q101" s="2666"/>
      <c r="R101" s="2666"/>
      <c r="S101" s="2664"/>
      <c r="T101" s="2669"/>
    </row>
    <row r="102" spans="1:20" s="2632" customFormat="1" ht="17.25" customHeight="1">
      <c r="A102" s="2670"/>
      <c r="B102" s="2658"/>
      <c r="C102" s="2658"/>
      <c r="D102" s="2658"/>
      <c r="E102" s="2658"/>
      <c r="F102" s="2658"/>
      <c r="G102" s="2660"/>
      <c r="H102" s="2661"/>
      <c r="I102" s="2660"/>
      <c r="J102" s="2660"/>
      <c r="K102" s="2660"/>
      <c r="L102" s="2662"/>
      <c r="M102" s="2663"/>
      <c r="N102" s="2664"/>
      <c r="O102" s="2663"/>
      <c r="P102" s="2660"/>
      <c r="Q102" s="2666"/>
      <c r="R102" s="2666"/>
      <c r="S102" s="2664"/>
      <c r="T102" s="2669"/>
    </row>
    <row r="103" spans="1:20" s="2632" customFormat="1" ht="17.25" customHeight="1">
      <c r="A103" s="2670"/>
      <c r="B103" s="2658"/>
      <c r="C103" s="2658"/>
      <c r="D103" s="2658"/>
      <c r="E103" s="2658"/>
      <c r="F103" s="2658"/>
      <c r="G103" s="2660"/>
      <c r="H103" s="2661"/>
      <c r="I103" s="2660"/>
      <c r="J103" s="2660"/>
      <c r="K103" s="2660"/>
      <c r="L103" s="2662"/>
      <c r="M103" s="2663"/>
      <c r="N103" s="2664"/>
      <c r="O103" s="2663"/>
      <c r="P103" s="2660"/>
      <c r="Q103" s="2666"/>
      <c r="R103" s="2666"/>
      <c r="S103" s="2664"/>
      <c r="T103" s="2669"/>
    </row>
    <row r="104" spans="1:20" s="2632" customFormat="1" ht="17.25" customHeight="1">
      <c r="A104" s="2670"/>
      <c r="B104" s="2658"/>
      <c r="C104" s="2658"/>
      <c r="D104" s="2658"/>
      <c r="E104" s="2658"/>
      <c r="F104" s="2658"/>
      <c r="G104" s="2660"/>
      <c r="H104" s="2661"/>
      <c r="I104" s="2660"/>
      <c r="J104" s="2660"/>
      <c r="K104" s="2660"/>
      <c r="L104" s="2662"/>
      <c r="M104" s="2663"/>
      <c r="N104" s="2664"/>
      <c r="O104" s="2663"/>
      <c r="P104" s="2660"/>
      <c r="Q104" s="2666"/>
      <c r="R104" s="2666"/>
      <c r="S104" s="2664"/>
      <c r="T104" s="2669"/>
    </row>
    <row r="105" spans="1:20" s="2632" customFormat="1" ht="17.25" customHeight="1">
      <c r="A105" s="2670"/>
      <c r="B105" s="2658"/>
      <c r="C105" s="2658"/>
      <c r="D105" s="2658"/>
      <c r="E105" s="2658"/>
      <c r="F105" s="2658"/>
      <c r="G105" s="2660"/>
      <c r="H105" s="2661"/>
      <c r="I105" s="2660"/>
      <c r="J105" s="2660"/>
      <c r="K105" s="2660"/>
      <c r="L105" s="2662"/>
      <c r="M105" s="2663"/>
      <c r="N105" s="2664"/>
      <c r="O105" s="2663"/>
      <c r="P105" s="2660"/>
      <c r="Q105" s="2666"/>
      <c r="R105" s="2666"/>
      <c r="S105" s="2664"/>
      <c r="T105" s="2669"/>
    </row>
    <row r="106" spans="1:20" s="2632" customFormat="1" ht="17.25" customHeight="1">
      <c r="A106" s="2670"/>
      <c r="B106" s="2658"/>
      <c r="C106" s="2658"/>
      <c r="D106" s="2658"/>
      <c r="E106" s="2658"/>
      <c r="F106" s="2658"/>
      <c r="G106" s="2660"/>
      <c r="H106" s="2661"/>
      <c r="I106" s="2660"/>
      <c r="J106" s="2660"/>
      <c r="K106" s="2660"/>
      <c r="L106" s="2662"/>
      <c r="M106" s="2663"/>
      <c r="N106" s="2664"/>
      <c r="O106" s="2663"/>
      <c r="P106" s="2660"/>
      <c r="Q106" s="2666"/>
      <c r="R106" s="2666"/>
      <c r="S106" s="2664"/>
      <c r="T106" s="2669"/>
    </row>
    <row r="107" spans="1:20" s="2632" customFormat="1" ht="17.25" customHeight="1">
      <c r="A107" s="2670"/>
      <c r="B107" s="2658"/>
      <c r="C107" s="2658"/>
      <c r="D107" s="2658"/>
      <c r="E107" s="2658"/>
      <c r="F107" s="2658"/>
      <c r="G107" s="2660"/>
      <c r="H107" s="2661"/>
      <c r="I107" s="2660"/>
      <c r="J107" s="2660"/>
      <c r="K107" s="2660"/>
      <c r="L107" s="2662"/>
      <c r="M107" s="2663"/>
      <c r="N107" s="2664"/>
      <c r="O107" s="2663"/>
      <c r="P107" s="2660"/>
      <c r="Q107" s="2666"/>
      <c r="R107" s="2666"/>
      <c r="S107" s="2664"/>
      <c r="T107" s="2669"/>
    </row>
    <row r="108" spans="1:20" s="2632" customFormat="1" ht="17.25" customHeight="1">
      <c r="A108" s="2670"/>
      <c r="B108" s="2658"/>
      <c r="C108" s="2658"/>
      <c r="D108" s="2658"/>
      <c r="E108" s="2658"/>
      <c r="F108" s="2658"/>
      <c r="G108" s="2660"/>
      <c r="H108" s="2661"/>
      <c r="I108" s="2660"/>
      <c r="J108" s="2660"/>
      <c r="K108" s="2660"/>
      <c r="L108" s="2662"/>
      <c r="M108" s="2663"/>
      <c r="N108" s="2664"/>
      <c r="O108" s="2663"/>
      <c r="P108" s="2660"/>
      <c r="Q108" s="2666"/>
      <c r="R108" s="2666"/>
      <c r="S108" s="2664"/>
      <c r="T108" s="2669"/>
    </row>
    <row r="109" spans="1:20" s="2632" customFormat="1" ht="17.25" customHeight="1">
      <c r="A109" s="2670"/>
      <c r="B109" s="2658"/>
      <c r="C109" s="2658"/>
      <c r="D109" s="2658"/>
      <c r="E109" s="2658"/>
      <c r="F109" s="2658"/>
      <c r="G109" s="2660"/>
      <c r="H109" s="2661"/>
      <c r="I109" s="2660"/>
      <c r="J109" s="2660"/>
      <c r="K109" s="2660"/>
      <c r="L109" s="2662"/>
      <c r="M109" s="2663"/>
      <c r="N109" s="2664"/>
      <c r="O109" s="2663"/>
      <c r="P109" s="2660"/>
      <c r="Q109" s="2666"/>
      <c r="R109" s="2666"/>
      <c r="S109" s="2664"/>
      <c r="T109" s="2669"/>
    </row>
    <row r="110" spans="1:20" s="2632" customFormat="1" ht="17.25" customHeight="1">
      <c r="A110" s="2670"/>
      <c r="B110" s="2658"/>
      <c r="C110" s="2658"/>
      <c r="D110" s="2658"/>
      <c r="E110" s="2658"/>
      <c r="F110" s="2658"/>
      <c r="G110" s="2660"/>
      <c r="H110" s="2661"/>
      <c r="I110" s="2660"/>
      <c r="J110" s="2660"/>
      <c r="K110" s="2660"/>
      <c r="L110" s="2662"/>
      <c r="M110" s="2663"/>
      <c r="N110" s="2664"/>
      <c r="O110" s="2663"/>
      <c r="P110" s="2660"/>
      <c r="Q110" s="2666"/>
      <c r="R110" s="2666"/>
      <c r="S110" s="2664"/>
      <c r="T110" s="2669"/>
    </row>
    <row r="111" spans="1:20" s="2632" customFormat="1" ht="17.25" customHeight="1">
      <c r="A111" s="2670"/>
      <c r="B111" s="2658"/>
      <c r="C111" s="2658"/>
      <c r="D111" s="2658"/>
      <c r="E111" s="2658"/>
      <c r="F111" s="2658"/>
      <c r="G111" s="2660"/>
      <c r="H111" s="2661"/>
      <c r="I111" s="2660"/>
      <c r="J111" s="2660"/>
      <c r="K111" s="2660"/>
      <c r="L111" s="2662"/>
      <c r="M111" s="2663"/>
      <c r="N111" s="2664"/>
      <c r="O111" s="2663"/>
      <c r="P111" s="2660"/>
      <c r="Q111" s="2666"/>
      <c r="R111" s="2666"/>
      <c r="S111" s="2664"/>
      <c r="T111" s="2669"/>
    </row>
    <row r="112" spans="1:20" s="2632" customFormat="1" ht="17.25" customHeight="1">
      <c r="A112" s="2670"/>
      <c r="B112" s="2658"/>
      <c r="C112" s="2658"/>
      <c r="D112" s="2658"/>
      <c r="E112" s="2658"/>
      <c r="F112" s="2658"/>
      <c r="G112" s="2660"/>
      <c r="H112" s="2661"/>
      <c r="I112" s="2660"/>
      <c r="J112" s="2660"/>
      <c r="K112" s="2660"/>
      <c r="L112" s="2662"/>
      <c r="M112" s="2663"/>
      <c r="N112" s="2664"/>
      <c r="O112" s="2663"/>
      <c r="P112" s="2660"/>
      <c r="Q112" s="2666"/>
      <c r="R112" s="2666"/>
      <c r="S112" s="2664"/>
      <c r="T112" s="2669"/>
    </row>
    <row r="113" spans="1:20" s="2632" customFormat="1" ht="17.25" customHeight="1">
      <c r="A113" s="2670"/>
      <c r="B113" s="2658"/>
      <c r="C113" s="2658"/>
      <c r="D113" s="2658"/>
      <c r="E113" s="2658"/>
      <c r="F113" s="2658"/>
      <c r="G113" s="2660"/>
      <c r="H113" s="2661"/>
      <c r="I113" s="2660"/>
      <c r="J113" s="2660"/>
      <c r="K113" s="2660"/>
      <c r="L113" s="2662"/>
      <c r="M113" s="2663"/>
      <c r="N113" s="2664"/>
      <c r="O113" s="2663"/>
      <c r="P113" s="2660"/>
      <c r="Q113" s="2666"/>
      <c r="R113" s="2666"/>
      <c r="S113" s="2664"/>
      <c r="T113" s="2669"/>
    </row>
    <row r="114" spans="1:20" s="2632" customFormat="1" ht="17.25" customHeight="1">
      <c r="A114" s="2670"/>
      <c r="B114" s="2658"/>
      <c r="C114" s="2658"/>
      <c r="D114" s="2658"/>
      <c r="E114" s="2658"/>
      <c r="F114" s="2658"/>
      <c r="G114" s="2660"/>
      <c r="H114" s="2661"/>
      <c r="I114" s="2660"/>
      <c r="J114" s="2660"/>
      <c r="K114" s="2660"/>
      <c r="L114" s="2662"/>
      <c r="M114" s="2663"/>
      <c r="N114" s="2664"/>
      <c r="O114" s="2663"/>
      <c r="P114" s="2660"/>
      <c r="Q114" s="2666"/>
      <c r="R114" s="2666"/>
      <c r="S114" s="2664"/>
      <c r="T114" s="2669"/>
    </row>
    <row r="115" spans="1:20" s="2632" customFormat="1" ht="17.25" customHeight="1">
      <c r="A115" s="2670"/>
      <c r="B115" s="2658"/>
      <c r="C115" s="2658"/>
      <c r="D115" s="2658"/>
      <c r="E115" s="2658"/>
      <c r="F115" s="2658"/>
      <c r="G115" s="2660"/>
      <c r="H115" s="2661"/>
      <c r="I115" s="2660"/>
      <c r="J115" s="2660"/>
      <c r="K115" s="2660"/>
      <c r="L115" s="2662"/>
      <c r="M115" s="2663"/>
      <c r="N115" s="2664"/>
      <c r="O115" s="2663"/>
      <c r="P115" s="2660"/>
      <c r="Q115" s="2666"/>
      <c r="R115" s="2666"/>
      <c r="S115" s="2664"/>
      <c r="T115" s="2669"/>
    </row>
    <row r="116" spans="1:20" s="2632" customFormat="1" ht="17.25" customHeight="1">
      <c r="A116" s="2670"/>
      <c r="B116" s="2658"/>
      <c r="C116" s="2658"/>
      <c r="D116" s="2658"/>
      <c r="E116" s="2658"/>
      <c r="F116" s="2658"/>
      <c r="G116" s="2660"/>
      <c r="H116" s="2661"/>
      <c r="I116" s="2660"/>
      <c r="J116" s="2660"/>
      <c r="K116" s="2660"/>
      <c r="L116" s="2662"/>
      <c r="M116" s="2663"/>
      <c r="N116" s="2664"/>
      <c r="O116" s="2663"/>
      <c r="P116" s="2660"/>
      <c r="Q116" s="2666"/>
      <c r="R116" s="2666"/>
      <c r="S116" s="2664"/>
      <c r="T116" s="2669"/>
    </row>
    <row r="117" spans="1:20" s="2632" customFormat="1" ht="17.25" customHeight="1">
      <c r="A117" s="2670"/>
      <c r="B117" s="2658"/>
      <c r="C117" s="2658"/>
      <c r="D117" s="2658"/>
      <c r="E117" s="2658"/>
      <c r="F117" s="2658"/>
      <c r="G117" s="2660"/>
      <c r="H117" s="2661"/>
      <c r="I117" s="2660"/>
      <c r="J117" s="2660"/>
      <c r="K117" s="2660"/>
      <c r="L117" s="2662"/>
      <c r="M117" s="2663"/>
      <c r="N117" s="2664"/>
      <c r="O117" s="2663"/>
      <c r="P117" s="2660"/>
      <c r="Q117" s="2666"/>
      <c r="R117" s="2666"/>
      <c r="S117" s="2664"/>
      <c r="T117" s="2669"/>
    </row>
    <row r="118" spans="1:20" s="2632" customFormat="1" ht="17.25" customHeight="1">
      <c r="A118" s="2670"/>
      <c r="B118" s="2658"/>
      <c r="C118" s="2658"/>
      <c r="D118" s="2658"/>
      <c r="E118" s="2658"/>
      <c r="F118" s="2658"/>
      <c r="G118" s="2660"/>
      <c r="H118" s="2661"/>
      <c r="I118" s="2660"/>
      <c r="J118" s="2660"/>
      <c r="K118" s="2660"/>
      <c r="L118" s="2662"/>
      <c r="M118" s="2663"/>
      <c r="N118" s="2664"/>
      <c r="O118" s="2663"/>
      <c r="P118" s="2660"/>
      <c r="Q118" s="2666"/>
      <c r="R118" s="2666"/>
      <c r="S118" s="2664"/>
      <c r="T118" s="2669"/>
    </row>
    <row r="119" spans="1:20" s="2632" customFormat="1" ht="17.25" customHeight="1">
      <c r="A119" s="2670"/>
      <c r="B119" s="2658"/>
      <c r="C119" s="2658"/>
      <c r="D119" s="2658"/>
      <c r="E119" s="2658"/>
      <c r="F119" s="2658"/>
      <c r="G119" s="2660"/>
      <c r="H119" s="2661"/>
      <c r="I119" s="2660"/>
      <c r="J119" s="2660"/>
      <c r="K119" s="2660"/>
      <c r="L119" s="2662"/>
      <c r="M119" s="2663"/>
      <c r="N119" s="2664"/>
      <c r="O119" s="2663"/>
      <c r="P119" s="2660"/>
      <c r="Q119" s="2666"/>
      <c r="R119" s="2666"/>
      <c r="S119" s="2664"/>
      <c r="T119" s="2669"/>
    </row>
    <row r="120" spans="1:20" s="2632" customFormat="1" ht="17.25" customHeight="1">
      <c r="A120" s="2670"/>
      <c r="B120" s="2658"/>
      <c r="C120" s="2658"/>
      <c r="D120" s="2658"/>
      <c r="E120" s="2658"/>
      <c r="F120" s="2658"/>
      <c r="G120" s="2660"/>
      <c r="H120" s="2661"/>
      <c r="I120" s="2660"/>
      <c r="J120" s="2660"/>
      <c r="K120" s="2660"/>
      <c r="L120" s="2662"/>
      <c r="M120" s="2663"/>
      <c r="N120" s="2664"/>
      <c r="O120" s="2663"/>
      <c r="P120" s="2660"/>
      <c r="Q120" s="2666"/>
      <c r="R120" s="2666"/>
      <c r="S120" s="2664"/>
      <c r="T120" s="2669"/>
    </row>
    <row r="121" spans="1:20" s="2632" customFormat="1" ht="17.25" customHeight="1">
      <c r="A121" s="2670"/>
      <c r="B121" s="2658"/>
      <c r="C121" s="2658"/>
      <c r="D121" s="2658"/>
      <c r="E121" s="2658"/>
      <c r="F121" s="2658"/>
      <c r="G121" s="2660"/>
      <c r="H121" s="2661"/>
      <c r="I121" s="2660"/>
      <c r="J121" s="2660"/>
      <c r="K121" s="2660"/>
      <c r="L121" s="2662"/>
      <c r="M121" s="2663"/>
      <c r="N121" s="2664"/>
      <c r="O121" s="2663"/>
      <c r="P121" s="2660"/>
      <c r="Q121" s="2666"/>
      <c r="R121" s="2666"/>
      <c r="S121" s="2664"/>
      <c r="T121" s="2669"/>
    </row>
    <row r="122" spans="1:20" s="2632" customFormat="1" ht="17.25" customHeight="1">
      <c r="A122" s="2670"/>
      <c r="B122" s="2658"/>
      <c r="C122" s="2658"/>
      <c r="D122" s="2658"/>
      <c r="E122" s="2658"/>
      <c r="F122" s="2658"/>
      <c r="G122" s="2660"/>
      <c r="H122" s="2661"/>
      <c r="I122" s="2660"/>
      <c r="J122" s="2660"/>
      <c r="K122" s="2660"/>
      <c r="L122" s="2662"/>
      <c r="M122" s="2663"/>
      <c r="N122" s="2664"/>
      <c r="O122" s="2663"/>
      <c r="P122" s="2660"/>
      <c r="Q122" s="2666"/>
      <c r="R122" s="2666"/>
      <c r="S122" s="2664"/>
      <c r="T122" s="2669"/>
    </row>
    <row r="123" spans="1:20" s="2632" customFormat="1" ht="17.25" customHeight="1">
      <c r="A123" s="2670"/>
      <c r="B123" s="2658"/>
      <c r="C123" s="2658"/>
      <c r="D123" s="2658"/>
      <c r="E123" s="2658"/>
      <c r="F123" s="2658"/>
      <c r="G123" s="2660"/>
      <c r="H123" s="2661"/>
      <c r="I123" s="2660"/>
      <c r="J123" s="2660"/>
      <c r="K123" s="2660"/>
      <c r="L123" s="2662"/>
      <c r="M123" s="2663"/>
      <c r="N123" s="2664"/>
      <c r="O123" s="2663"/>
      <c r="P123" s="2660"/>
      <c r="Q123" s="2666"/>
      <c r="R123" s="2666"/>
      <c r="S123" s="2664"/>
      <c r="T123" s="2669"/>
    </row>
    <row r="124" spans="1:20" s="2632" customFormat="1" ht="17.25" customHeight="1">
      <c r="A124" s="2670"/>
      <c r="B124" s="2658"/>
      <c r="C124" s="2658"/>
      <c r="D124" s="2658"/>
      <c r="E124" s="2658"/>
      <c r="F124" s="2658"/>
      <c r="G124" s="2660"/>
      <c r="H124" s="2661"/>
      <c r="I124" s="2660"/>
      <c r="J124" s="2660"/>
      <c r="K124" s="2660"/>
      <c r="L124" s="2662"/>
      <c r="M124" s="2663"/>
      <c r="N124" s="2664"/>
      <c r="O124" s="2663"/>
      <c r="P124" s="2660"/>
      <c r="Q124" s="2666"/>
      <c r="R124" s="2666"/>
      <c r="S124" s="2664"/>
      <c r="T124" s="2669"/>
    </row>
    <row r="125" spans="1:20" s="2632" customFormat="1" ht="17.25" customHeight="1">
      <c r="A125" s="2670"/>
      <c r="B125" s="2658"/>
      <c r="C125" s="2658"/>
      <c r="D125" s="2658"/>
      <c r="E125" s="2658"/>
      <c r="F125" s="2658"/>
      <c r="G125" s="2660"/>
      <c r="H125" s="2661"/>
      <c r="I125" s="2660"/>
      <c r="J125" s="2660"/>
      <c r="K125" s="2660"/>
      <c r="L125" s="2662"/>
      <c r="M125" s="2663"/>
      <c r="N125" s="2664"/>
      <c r="O125" s="2663"/>
      <c r="P125" s="2660"/>
      <c r="Q125" s="2666"/>
      <c r="R125" s="2666"/>
      <c r="S125" s="2664"/>
      <c r="T125" s="2669"/>
    </row>
    <row r="126" spans="1:20" s="2632" customFormat="1" ht="17.25" customHeight="1">
      <c r="A126" s="2670"/>
      <c r="B126" s="2658"/>
      <c r="C126" s="2658"/>
      <c r="D126" s="2658"/>
      <c r="E126" s="2658"/>
      <c r="F126" s="2658"/>
      <c r="G126" s="2660"/>
      <c r="H126" s="2661"/>
      <c r="I126" s="2660"/>
      <c r="J126" s="2660"/>
      <c r="K126" s="2660"/>
      <c r="L126" s="2662"/>
      <c r="M126" s="2663"/>
      <c r="N126" s="2664"/>
      <c r="O126" s="2663"/>
      <c r="P126" s="2660"/>
      <c r="Q126" s="2666"/>
      <c r="R126" s="2666"/>
      <c r="S126" s="2664"/>
      <c r="T126" s="2669"/>
    </row>
    <row r="127" spans="1:20" s="2632" customFormat="1" ht="17.25" customHeight="1">
      <c r="A127" s="2670"/>
      <c r="B127" s="2658"/>
      <c r="C127" s="2658"/>
      <c r="D127" s="2658"/>
      <c r="E127" s="2658"/>
      <c r="F127" s="2658"/>
      <c r="G127" s="2660"/>
      <c r="H127" s="2661"/>
      <c r="I127" s="2660"/>
      <c r="J127" s="2660"/>
      <c r="K127" s="2660"/>
      <c r="L127" s="2662"/>
      <c r="M127" s="2663"/>
      <c r="N127" s="2664"/>
      <c r="O127" s="2663"/>
      <c r="P127" s="2660"/>
      <c r="Q127" s="2666"/>
      <c r="R127" s="2666"/>
      <c r="S127" s="2664"/>
      <c r="T127" s="2669"/>
    </row>
    <row r="128" spans="1:20" s="2632" customFormat="1" ht="17.25" customHeight="1">
      <c r="A128" s="2670"/>
      <c r="B128" s="2658"/>
      <c r="C128" s="2658"/>
      <c r="D128" s="2658"/>
      <c r="E128" s="2658"/>
      <c r="F128" s="2658"/>
      <c r="G128" s="2660"/>
      <c r="H128" s="2661"/>
      <c r="I128" s="2660"/>
      <c r="J128" s="2660"/>
      <c r="K128" s="2660"/>
      <c r="L128" s="2662"/>
      <c r="M128" s="2663"/>
      <c r="N128" s="2664"/>
      <c r="O128" s="2663"/>
      <c r="P128" s="2660"/>
      <c r="Q128" s="2666"/>
      <c r="R128" s="2666"/>
      <c r="S128" s="2664"/>
      <c r="T128" s="2669"/>
    </row>
    <row r="129" spans="1:20" s="2632" customFormat="1" ht="17.25" customHeight="1">
      <c r="A129" s="2670"/>
      <c r="B129" s="2658"/>
      <c r="C129" s="2658"/>
      <c r="D129" s="2658"/>
      <c r="E129" s="2658"/>
      <c r="F129" s="2658"/>
      <c r="G129" s="2660"/>
      <c r="H129" s="2661"/>
      <c r="I129" s="2660"/>
      <c r="J129" s="2660"/>
      <c r="K129" s="2660"/>
      <c r="L129" s="2662"/>
      <c r="M129" s="2663"/>
      <c r="N129" s="2664"/>
      <c r="O129" s="2663"/>
      <c r="P129" s="2660"/>
      <c r="Q129" s="2666"/>
      <c r="R129" s="2666"/>
      <c r="S129" s="2664"/>
      <c r="T129" s="2669"/>
    </row>
    <row r="130" spans="1:20" s="2632" customFormat="1" ht="17.25" customHeight="1">
      <c r="A130" s="2670"/>
      <c r="B130" s="2658"/>
      <c r="C130" s="2658"/>
      <c r="D130" s="2658"/>
      <c r="E130" s="2658"/>
      <c r="F130" s="2658"/>
      <c r="G130" s="2660"/>
      <c r="H130" s="2661"/>
      <c r="I130" s="2660"/>
      <c r="J130" s="2660"/>
      <c r="K130" s="2660"/>
      <c r="L130" s="2662"/>
      <c r="M130" s="2663"/>
      <c r="N130" s="2664"/>
      <c r="O130" s="2663"/>
      <c r="P130" s="2660"/>
      <c r="Q130" s="2666"/>
      <c r="R130" s="2666"/>
      <c r="S130" s="2664"/>
      <c r="T130" s="2669"/>
    </row>
    <row r="131" spans="1:20" s="2632" customFormat="1" ht="17.25" customHeight="1">
      <c r="A131" s="2670"/>
      <c r="B131" s="2658"/>
      <c r="C131" s="2658"/>
      <c r="D131" s="2658"/>
      <c r="E131" s="2658"/>
      <c r="F131" s="2658"/>
      <c r="G131" s="2660"/>
      <c r="H131" s="2661"/>
      <c r="I131" s="2660"/>
      <c r="J131" s="2660"/>
      <c r="K131" s="2660"/>
      <c r="L131" s="2662"/>
      <c r="M131" s="2663"/>
      <c r="N131" s="2664"/>
      <c r="O131" s="2663"/>
      <c r="P131" s="2660"/>
      <c r="Q131" s="2666"/>
      <c r="R131" s="2666"/>
      <c r="S131" s="2664"/>
      <c r="T131" s="2669"/>
    </row>
    <row r="132" spans="1:20" s="2632" customFormat="1" ht="17.25" customHeight="1">
      <c r="A132" s="2670"/>
      <c r="B132" s="2658"/>
      <c r="C132" s="2658"/>
      <c r="D132" s="2658"/>
      <c r="E132" s="2658"/>
      <c r="F132" s="2658"/>
      <c r="G132" s="2660"/>
      <c r="H132" s="2661"/>
      <c r="I132" s="2660"/>
      <c r="J132" s="2660"/>
      <c r="K132" s="2660"/>
      <c r="L132" s="2662"/>
      <c r="M132" s="2663"/>
      <c r="N132" s="2664"/>
      <c r="O132" s="2663"/>
      <c r="P132" s="2660"/>
      <c r="Q132" s="2666"/>
      <c r="R132" s="2666"/>
      <c r="S132" s="2664"/>
      <c r="T132" s="2669"/>
    </row>
    <row r="133" spans="1:20" s="2632" customFormat="1" ht="17.25" customHeight="1">
      <c r="A133" s="2670"/>
      <c r="B133" s="2658"/>
      <c r="C133" s="2658"/>
      <c r="D133" s="2658"/>
      <c r="E133" s="2658"/>
      <c r="F133" s="2658"/>
      <c r="G133" s="2660"/>
      <c r="H133" s="2661"/>
      <c r="I133" s="2660"/>
      <c r="J133" s="2660"/>
      <c r="K133" s="2660"/>
      <c r="L133" s="2662"/>
      <c r="M133" s="2663"/>
      <c r="N133" s="2664"/>
      <c r="O133" s="2663"/>
      <c r="P133" s="2660"/>
      <c r="Q133" s="2666"/>
      <c r="R133" s="2666"/>
      <c r="S133" s="2664"/>
      <c r="T133" s="2669"/>
    </row>
    <row r="134" spans="1:20" s="2632" customFormat="1" ht="17.25" customHeight="1">
      <c r="A134" s="2670"/>
      <c r="B134" s="2658"/>
      <c r="C134" s="2658"/>
      <c r="D134" s="2658"/>
      <c r="E134" s="2658"/>
      <c r="F134" s="2658"/>
      <c r="G134" s="2660"/>
      <c r="H134" s="2661"/>
      <c r="I134" s="2660"/>
      <c r="J134" s="2660"/>
      <c r="K134" s="2660"/>
      <c r="L134" s="2662"/>
      <c r="M134" s="2663"/>
      <c r="N134" s="2664"/>
      <c r="O134" s="2663"/>
      <c r="P134" s="2660"/>
      <c r="Q134" s="2666"/>
      <c r="R134" s="2666"/>
      <c r="S134" s="2664"/>
      <c r="T134" s="2669"/>
    </row>
    <row r="135" spans="1:20" s="2632" customFormat="1" ht="17.25" customHeight="1">
      <c r="A135" s="2670"/>
      <c r="B135" s="2658"/>
      <c r="C135" s="2658"/>
      <c r="D135" s="2658"/>
      <c r="E135" s="2658"/>
      <c r="F135" s="2658"/>
      <c r="G135" s="2660"/>
      <c r="H135" s="2661"/>
      <c r="I135" s="2660"/>
      <c r="J135" s="2660"/>
      <c r="K135" s="2660"/>
      <c r="L135" s="2662"/>
      <c r="M135" s="2663"/>
      <c r="N135" s="2664"/>
      <c r="O135" s="2663"/>
      <c r="P135" s="2660"/>
      <c r="Q135" s="2666"/>
      <c r="R135" s="2666"/>
      <c r="S135" s="2664"/>
      <c r="T135" s="2669"/>
    </row>
    <row r="136" spans="1:20" s="2632" customFormat="1" ht="17.25" customHeight="1">
      <c r="A136" s="2670"/>
      <c r="B136" s="2658"/>
      <c r="C136" s="2658"/>
      <c r="D136" s="2658"/>
      <c r="E136" s="2658"/>
      <c r="F136" s="2658"/>
      <c r="G136" s="2660"/>
      <c r="H136" s="2661"/>
      <c r="I136" s="2660"/>
      <c r="J136" s="2660"/>
      <c r="K136" s="2660"/>
      <c r="L136" s="2662"/>
      <c r="M136" s="2663"/>
      <c r="N136" s="2664"/>
      <c r="O136" s="2663"/>
      <c r="P136" s="2660"/>
      <c r="Q136" s="2666"/>
      <c r="R136" s="2666"/>
      <c r="S136" s="2664"/>
      <c r="T136" s="2669"/>
    </row>
    <row r="137" spans="1:20" s="2632" customFormat="1" ht="17.25" customHeight="1">
      <c r="A137" s="2670"/>
      <c r="B137" s="2658"/>
      <c r="C137" s="2658"/>
      <c r="D137" s="2658"/>
      <c r="E137" s="2658"/>
      <c r="F137" s="2658"/>
      <c r="G137" s="2660"/>
      <c r="H137" s="2661"/>
      <c r="I137" s="2660"/>
      <c r="J137" s="2660"/>
      <c r="K137" s="2660"/>
      <c r="L137" s="2662"/>
      <c r="M137" s="2663"/>
      <c r="N137" s="2664"/>
      <c r="O137" s="2663"/>
      <c r="P137" s="2660"/>
      <c r="Q137" s="2666"/>
      <c r="R137" s="2666"/>
      <c r="S137" s="2664"/>
      <c r="T137" s="2669"/>
    </row>
    <row r="138" spans="1:20" s="2632" customFormat="1" ht="17.25" customHeight="1">
      <c r="A138" s="2670"/>
      <c r="B138" s="2658"/>
      <c r="C138" s="2658"/>
      <c r="D138" s="2658"/>
      <c r="E138" s="2658"/>
      <c r="F138" s="2658"/>
      <c r="G138" s="2660"/>
      <c r="H138" s="2661"/>
      <c r="I138" s="2660"/>
      <c r="J138" s="2660"/>
      <c r="K138" s="2660"/>
      <c r="L138" s="2662"/>
      <c r="M138" s="2663"/>
      <c r="N138" s="2664"/>
      <c r="O138" s="2663"/>
      <c r="P138" s="2660"/>
      <c r="Q138" s="2666"/>
      <c r="R138" s="2666"/>
      <c r="S138" s="2664"/>
      <c r="T138" s="2669"/>
    </row>
    <row r="139" spans="1:20" s="2632" customFormat="1" ht="17.25" customHeight="1">
      <c r="A139" s="2670"/>
      <c r="B139" s="2658"/>
      <c r="C139" s="2658"/>
      <c r="D139" s="2658"/>
      <c r="E139" s="2658"/>
      <c r="F139" s="2658"/>
      <c r="G139" s="2660"/>
      <c r="H139" s="2661"/>
      <c r="I139" s="2660"/>
      <c r="J139" s="2660"/>
      <c r="K139" s="2660"/>
      <c r="L139" s="2662"/>
      <c r="M139" s="2663"/>
      <c r="N139" s="2664"/>
      <c r="O139" s="2663"/>
      <c r="P139" s="2660"/>
      <c r="Q139" s="2666"/>
      <c r="R139" s="2666"/>
      <c r="S139" s="2664"/>
      <c r="T139" s="2669"/>
    </row>
    <row r="140" spans="1:20" s="2632" customFormat="1" ht="17.25" customHeight="1">
      <c r="A140" s="2670"/>
      <c r="B140" s="2658"/>
      <c r="C140" s="2658"/>
      <c r="D140" s="2658"/>
      <c r="E140" s="2658"/>
      <c r="F140" s="2658"/>
      <c r="G140" s="2660"/>
      <c r="H140" s="2661"/>
      <c r="I140" s="2660"/>
      <c r="J140" s="2660"/>
      <c r="K140" s="2660"/>
      <c r="L140" s="2662"/>
      <c r="M140" s="2663"/>
      <c r="N140" s="2664"/>
      <c r="O140" s="2663"/>
      <c r="P140" s="2660"/>
      <c r="Q140" s="2666"/>
      <c r="R140" s="2666"/>
      <c r="S140" s="2664"/>
      <c r="T140" s="2669"/>
    </row>
    <row r="141" spans="1:20" s="2632" customFormat="1" ht="17.25" customHeight="1">
      <c r="A141" s="2670"/>
      <c r="B141" s="2658"/>
      <c r="C141" s="2658"/>
      <c r="D141" s="2658"/>
      <c r="E141" s="2658"/>
      <c r="F141" s="2658"/>
      <c r="G141" s="2660"/>
      <c r="H141" s="2661"/>
      <c r="I141" s="2660"/>
      <c r="J141" s="2660"/>
      <c r="K141" s="2660"/>
      <c r="L141" s="2662"/>
      <c r="M141" s="2663"/>
      <c r="N141" s="2664"/>
      <c r="O141" s="2663"/>
      <c r="P141" s="2660"/>
      <c r="Q141" s="2666"/>
      <c r="R141" s="2666"/>
      <c r="S141" s="2664"/>
      <c r="T141" s="2669"/>
    </row>
    <row r="142" spans="1:20" s="2632" customFormat="1" ht="17.25" customHeight="1">
      <c r="A142" s="2670"/>
      <c r="B142" s="2658"/>
      <c r="C142" s="2658"/>
      <c r="D142" s="2658"/>
      <c r="E142" s="2658"/>
      <c r="F142" s="2658"/>
      <c r="G142" s="2660"/>
      <c r="H142" s="2661"/>
      <c r="I142" s="2660"/>
      <c r="J142" s="2660"/>
      <c r="K142" s="2660"/>
      <c r="L142" s="2662"/>
      <c r="M142" s="2663"/>
      <c r="N142" s="2664"/>
      <c r="O142" s="2663"/>
      <c r="P142" s="2660"/>
      <c r="Q142" s="2666"/>
      <c r="R142" s="2666"/>
      <c r="S142" s="2664"/>
      <c r="T142" s="2669"/>
    </row>
    <row r="143" spans="1:20" s="2632" customFormat="1" ht="17.25" customHeight="1">
      <c r="A143" s="2670"/>
      <c r="B143" s="2658"/>
      <c r="C143" s="2658"/>
      <c r="D143" s="2658"/>
      <c r="E143" s="2658"/>
      <c r="F143" s="2658"/>
      <c r="G143" s="2660"/>
      <c r="H143" s="2661"/>
      <c r="I143" s="2660"/>
      <c r="J143" s="2660"/>
      <c r="K143" s="2660"/>
      <c r="L143" s="2662"/>
      <c r="M143" s="2663"/>
      <c r="N143" s="2664"/>
      <c r="O143" s="2663"/>
      <c r="P143" s="2660"/>
      <c r="Q143" s="2666"/>
      <c r="R143" s="2666"/>
      <c r="S143" s="2664"/>
      <c r="T143" s="2669"/>
    </row>
    <row r="144" spans="1:20" s="2632" customFormat="1" ht="17.25" customHeight="1">
      <c r="A144" s="2670"/>
      <c r="B144" s="2658"/>
      <c r="C144" s="2658"/>
      <c r="D144" s="2658"/>
      <c r="E144" s="2658"/>
      <c r="F144" s="2658"/>
      <c r="G144" s="2660"/>
      <c r="H144" s="2661"/>
      <c r="I144" s="2660"/>
      <c r="J144" s="2660"/>
      <c r="K144" s="2660"/>
      <c r="L144" s="2662"/>
      <c r="M144" s="2663"/>
      <c r="N144" s="2664"/>
      <c r="O144" s="2663"/>
      <c r="P144" s="2660"/>
      <c r="Q144" s="2666"/>
      <c r="R144" s="2666"/>
      <c r="S144" s="2664"/>
      <c r="T144" s="2669"/>
    </row>
    <row r="145" spans="1:20" s="2632" customFormat="1" ht="17.25" customHeight="1">
      <c r="A145" s="2670"/>
      <c r="B145" s="2658"/>
      <c r="C145" s="2658"/>
      <c r="D145" s="2658"/>
      <c r="E145" s="2658"/>
      <c r="F145" s="2658"/>
      <c r="G145" s="2660"/>
      <c r="H145" s="2661"/>
      <c r="I145" s="2660"/>
      <c r="J145" s="2660"/>
      <c r="K145" s="2660"/>
      <c r="L145" s="2662"/>
      <c r="M145" s="2663"/>
      <c r="N145" s="2664"/>
      <c r="O145" s="2663"/>
      <c r="P145" s="2660"/>
      <c r="Q145" s="2666"/>
      <c r="R145" s="2666"/>
      <c r="S145" s="2664"/>
      <c r="T145" s="2669"/>
    </row>
    <row r="146" spans="1:20" s="2632" customFormat="1" ht="17.25" customHeight="1">
      <c r="A146" s="2670"/>
      <c r="B146" s="2658"/>
      <c r="C146" s="2658"/>
      <c r="D146" s="2658"/>
      <c r="E146" s="2658"/>
      <c r="F146" s="2658"/>
      <c r="G146" s="2660"/>
      <c r="H146" s="2661"/>
      <c r="I146" s="2660"/>
      <c r="J146" s="2660"/>
      <c r="K146" s="2660"/>
      <c r="L146" s="2662"/>
      <c r="M146" s="2663"/>
      <c r="N146" s="2664"/>
      <c r="O146" s="2663"/>
      <c r="P146" s="2660"/>
      <c r="Q146" s="2666"/>
      <c r="R146" s="2666"/>
      <c r="S146" s="2664"/>
      <c r="T146" s="2669"/>
    </row>
    <row r="147" spans="1:20" s="2632" customFormat="1" ht="17.25" customHeight="1">
      <c r="A147" s="2670"/>
      <c r="B147" s="2658"/>
      <c r="C147" s="2658"/>
      <c r="D147" s="2658"/>
      <c r="E147" s="2658"/>
      <c r="F147" s="2658"/>
      <c r="G147" s="2660"/>
      <c r="H147" s="2661"/>
      <c r="I147" s="2660"/>
      <c r="J147" s="2660"/>
      <c r="K147" s="2660"/>
      <c r="L147" s="2662"/>
      <c r="M147" s="2663"/>
      <c r="N147" s="2664"/>
      <c r="O147" s="2663"/>
      <c r="P147" s="2660"/>
      <c r="Q147" s="2666"/>
      <c r="R147" s="2666"/>
      <c r="S147" s="2664"/>
      <c r="T147" s="2669"/>
    </row>
    <row r="148" spans="1:20" s="2632" customFormat="1" ht="17.25" customHeight="1">
      <c r="A148" s="2670"/>
      <c r="B148" s="2658"/>
      <c r="C148" s="2658"/>
      <c r="D148" s="2658"/>
      <c r="E148" s="2658"/>
      <c r="F148" s="2658"/>
      <c r="G148" s="2660"/>
      <c r="H148" s="2661"/>
      <c r="I148" s="2660"/>
      <c r="J148" s="2660"/>
      <c r="K148" s="2660"/>
      <c r="L148" s="2662"/>
      <c r="M148" s="2663"/>
      <c r="N148" s="2664"/>
      <c r="O148" s="2663"/>
      <c r="P148" s="2660"/>
      <c r="Q148" s="2666"/>
      <c r="R148" s="2666"/>
      <c r="S148" s="2664"/>
      <c r="T148" s="2669"/>
    </row>
    <row r="149" spans="1:20" s="2632" customFormat="1" ht="17.25" customHeight="1">
      <c r="A149" s="2670"/>
      <c r="B149" s="2658"/>
      <c r="C149" s="2658"/>
      <c r="D149" s="2658"/>
      <c r="E149" s="2658"/>
      <c r="F149" s="2658"/>
      <c r="G149" s="2660"/>
      <c r="H149" s="2661"/>
      <c r="I149" s="2660"/>
      <c r="J149" s="2660"/>
      <c r="K149" s="2660"/>
      <c r="L149" s="2662"/>
      <c r="M149" s="2663"/>
      <c r="N149" s="2664"/>
      <c r="O149" s="2663"/>
      <c r="P149" s="2660"/>
      <c r="Q149" s="2666"/>
      <c r="R149" s="2666"/>
      <c r="S149" s="2664"/>
      <c r="T149" s="2669"/>
    </row>
    <row r="150" spans="1:20" s="2632" customFormat="1" ht="17.25" customHeight="1">
      <c r="A150" s="2670"/>
      <c r="B150" s="2658"/>
      <c r="C150" s="2658"/>
      <c r="D150" s="2658"/>
      <c r="E150" s="2658"/>
      <c r="F150" s="2658"/>
      <c r="G150" s="2660"/>
      <c r="H150" s="2661"/>
      <c r="I150" s="2660"/>
      <c r="J150" s="2660"/>
      <c r="K150" s="2660"/>
      <c r="L150" s="2662"/>
      <c r="M150" s="2663"/>
      <c r="N150" s="2664"/>
      <c r="O150" s="2663"/>
      <c r="P150" s="2660"/>
      <c r="Q150" s="2666"/>
      <c r="R150" s="2666"/>
      <c r="S150" s="2664"/>
      <c r="T150" s="2669"/>
    </row>
    <row r="151" spans="1:20" s="2632" customFormat="1" ht="17.25" customHeight="1">
      <c r="A151" s="2670"/>
      <c r="B151" s="2658"/>
      <c r="C151" s="2658"/>
      <c r="D151" s="2658"/>
      <c r="E151" s="2658"/>
      <c r="F151" s="2658"/>
      <c r="G151" s="2660"/>
      <c r="H151" s="2661"/>
      <c r="I151" s="2660"/>
      <c r="J151" s="2660"/>
      <c r="K151" s="2660"/>
      <c r="L151" s="2662"/>
      <c r="M151" s="2663"/>
      <c r="N151" s="2664"/>
      <c r="O151" s="2663"/>
      <c r="P151" s="2660"/>
      <c r="Q151" s="2666"/>
      <c r="R151" s="2666"/>
      <c r="S151" s="2664"/>
      <c r="T151" s="2669"/>
    </row>
    <row r="152" spans="1:20" s="2632" customFormat="1" ht="17.25" customHeight="1">
      <c r="A152" s="2670"/>
      <c r="B152" s="2658"/>
      <c r="C152" s="2658"/>
      <c r="D152" s="2658"/>
      <c r="E152" s="2658"/>
      <c r="F152" s="2658"/>
      <c r="G152" s="2660"/>
      <c r="H152" s="2661"/>
      <c r="I152" s="2660"/>
      <c r="J152" s="2660"/>
      <c r="K152" s="2660"/>
      <c r="L152" s="2662"/>
      <c r="M152" s="2663"/>
      <c r="N152" s="2664"/>
      <c r="O152" s="2663"/>
      <c r="P152" s="2660"/>
      <c r="Q152" s="2666"/>
      <c r="R152" s="2666"/>
      <c r="S152" s="2664"/>
      <c r="T152" s="2669"/>
    </row>
    <row r="153" spans="1:20" s="2632" customFormat="1" ht="17.25" customHeight="1">
      <c r="A153" s="2670"/>
      <c r="B153" s="2658"/>
      <c r="C153" s="2658"/>
      <c r="D153" s="2658"/>
      <c r="E153" s="2658"/>
      <c r="F153" s="2658"/>
      <c r="G153" s="2660"/>
      <c r="H153" s="2661"/>
      <c r="I153" s="2660"/>
      <c r="J153" s="2660"/>
      <c r="K153" s="2660"/>
      <c r="L153" s="2662"/>
      <c r="M153" s="2663"/>
      <c r="N153" s="2664"/>
      <c r="O153" s="2663"/>
      <c r="P153" s="2660"/>
      <c r="Q153" s="2666"/>
      <c r="R153" s="2666"/>
      <c r="S153" s="2664"/>
      <c r="T153" s="2669"/>
    </row>
    <row r="154" spans="1:20" s="2632" customFormat="1" ht="17.25" customHeight="1">
      <c r="A154" s="2670"/>
      <c r="B154" s="2658"/>
      <c r="C154" s="2658"/>
      <c r="D154" s="2658"/>
      <c r="E154" s="2658"/>
      <c r="F154" s="2658"/>
      <c r="G154" s="2660"/>
      <c r="H154" s="2661"/>
      <c r="I154" s="2660"/>
      <c r="J154" s="2660"/>
      <c r="K154" s="2660"/>
      <c r="L154" s="2662"/>
      <c r="M154" s="2663"/>
      <c r="N154" s="2664"/>
      <c r="O154" s="2663"/>
      <c r="P154" s="2660"/>
      <c r="Q154" s="2666"/>
      <c r="R154" s="2666"/>
      <c r="S154" s="2664"/>
      <c r="T154" s="2669"/>
    </row>
    <row r="155" spans="1:20" s="2632" customFormat="1" ht="17.25" customHeight="1">
      <c r="A155" s="2670"/>
      <c r="B155" s="2658"/>
      <c r="C155" s="2658"/>
      <c r="D155" s="2658"/>
      <c r="E155" s="2658"/>
      <c r="F155" s="2658"/>
      <c r="G155" s="2660"/>
      <c r="H155" s="2661"/>
      <c r="I155" s="2660"/>
      <c r="J155" s="2660"/>
      <c r="K155" s="2660"/>
      <c r="L155" s="2662"/>
      <c r="M155" s="2663"/>
      <c r="N155" s="2664"/>
      <c r="O155" s="2663"/>
      <c r="P155" s="2660"/>
      <c r="Q155" s="2666"/>
      <c r="R155" s="2666"/>
      <c r="S155" s="2664"/>
      <c r="T155" s="2669"/>
    </row>
    <row r="156" spans="1:20" s="2632" customFormat="1" ht="17.25" customHeight="1">
      <c r="A156" s="2670"/>
      <c r="B156" s="2658"/>
      <c r="C156" s="2658"/>
      <c r="D156" s="2658"/>
      <c r="E156" s="2658"/>
      <c r="F156" s="2658"/>
      <c r="G156" s="2660"/>
      <c r="H156" s="2661"/>
      <c r="I156" s="2660"/>
      <c r="J156" s="2660"/>
      <c r="K156" s="2660"/>
      <c r="L156" s="2662"/>
      <c r="M156" s="2663"/>
      <c r="N156" s="2664"/>
      <c r="O156" s="2663"/>
      <c r="P156" s="2660"/>
      <c r="Q156" s="2666"/>
      <c r="R156" s="2666"/>
      <c r="S156" s="2664"/>
      <c r="T156" s="2669"/>
    </row>
    <row r="157" spans="1:20" s="2632" customFormat="1" ht="17.25" customHeight="1">
      <c r="A157" s="2670"/>
      <c r="B157" s="2658"/>
      <c r="C157" s="2658"/>
      <c r="D157" s="2658"/>
      <c r="E157" s="2658"/>
      <c r="F157" s="2658"/>
      <c r="G157" s="2660"/>
      <c r="H157" s="2661"/>
      <c r="I157" s="2660"/>
      <c r="J157" s="2660"/>
      <c r="K157" s="2660"/>
      <c r="L157" s="2662"/>
      <c r="M157" s="2663"/>
      <c r="N157" s="2664"/>
      <c r="O157" s="2663"/>
      <c r="P157" s="2660"/>
      <c r="Q157" s="2666"/>
      <c r="R157" s="2666"/>
      <c r="S157" s="2664"/>
      <c r="T157" s="2669"/>
    </row>
    <row r="158" spans="1:20" s="2632" customFormat="1" ht="17.25" customHeight="1">
      <c r="A158" s="2670"/>
      <c r="B158" s="2658"/>
      <c r="C158" s="2658"/>
      <c r="D158" s="2658"/>
      <c r="E158" s="2658"/>
      <c r="F158" s="2658"/>
      <c r="G158" s="2660"/>
      <c r="H158" s="2661"/>
      <c r="I158" s="2660"/>
      <c r="J158" s="2660"/>
      <c r="K158" s="2660"/>
      <c r="L158" s="2662"/>
      <c r="M158" s="2663"/>
      <c r="N158" s="2664"/>
      <c r="O158" s="2663"/>
      <c r="P158" s="2660"/>
      <c r="Q158" s="2666"/>
      <c r="R158" s="2666"/>
      <c r="S158" s="2664"/>
      <c r="T158" s="2669"/>
    </row>
    <row r="159" spans="1:20" s="2632" customFormat="1" ht="17.25" customHeight="1">
      <c r="A159" s="2670"/>
      <c r="B159" s="2658"/>
      <c r="C159" s="2658"/>
      <c r="D159" s="2658"/>
      <c r="E159" s="2658"/>
      <c r="F159" s="2658"/>
      <c r="G159" s="2660"/>
      <c r="H159" s="2661"/>
      <c r="I159" s="2660"/>
      <c r="J159" s="2660"/>
      <c r="K159" s="2660"/>
      <c r="L159" s="2662"/>
      <c r="M159" s="2663"/>
      <c r="N159" s="2664"/>
      <c r="O159" s="2663"/>
      <c r="P159" s="2660"/>
      <c r="Q159" s="2666"/>
      <c r="R159" s="2666"/>
      <c r="S159" s="2664"/>
      <c r="T159" s="2669"/>
    </row>
    <row r="160" spans="1:20" s="2632" customFormat="1" ht="17.25" customHeight="1">
      <c r="A160" s="2670"/>
      <c r="B160" s="2658"/>
      <c r="C160" s="2658"/>
      <c r="D160" s="2658"/>
      <c r="E160" s="2658"/>
      <c r="F160" s="2658"/>
      <c r="G160" s="2660"/>
      <c r="H160" s="2661"/>
      <c r="I160" s="2660"/>
      <c r="J160" s="2660"/>
      <c r="K160" s="2660"/>
      <c r="L160" s="2662"/>
      <c r="M160" s="2663"/>
      <c r="N160" s="2664"/>
      <c r="O160" s="2663"/>
      <c r="P160" s="2660"/>
      <c r="Q160" s="2666"/>
      <c r="R160" s="2666"/>
      <c r="S160" s="2664"/>
      <c r="T160" s="2669"/>
    </row>
    <row r="161" spans="1:20" s="2632" customFormat="1" ht="17.25" customHeight="1">
      <c r="A161" s="2670"/>
      <c r="B161" s="2658"/>
      <c r="C161" s="2658"/>
      <c r="D161" s="2658"/>
      <c r="E161" s="2658"/>
      <c r="F161" s="2658"/>
      <c r="G161" s="2660"/>
      <c r="H161" s="2661"/>
      <c r="I161" s="2660"/>
      <c r="J161" s="2660"/>
      <c r="K161" s="2660"/>
      <c r="L161" s="2662"/>
      <c r="M161" s="2663"/>
      <c r="N161" s="2664"/>
      <c r="O161" s="2663"/>
      <c r="P161" s="2660"/>
      <c r="Q161" s="2666"/>
      <c r="R161" s="2666"/>
      <c r="S161" s="2664"/>
      <c r="T161" s="2669"/>
    </row>
    <row r="162" spans="1:20" s="2632" customFormat="1" ht="17.25" customHeight="1">
      <c r="A162" s="2670"/>
      <c r="B162" s="2658"/>
      <c r="C162" s="2658"/>
      <c r="D162" s="2658"/>
      <c r="E162" s="2658"/>
      <c r="F162" s="2658"/>
      <c r="G162" s="2660"/>
      <c r="H162" s="2661"/>
      <c r="I162" s="2660"/>
      <c r="J162" s="2660"/>
      <c r="K162" s="2660"/>
      <c r="L162" s="2662"/>
      <c r="M162" s="2663"/>
      <c r="N162" s="2664"/>
      <c r="O162" s="2663"/>
      <c r="P162" s="2660"/>
      <c r="Q162" s="2666"/>
      <c r="R162" s="2666"/>
      <c r="S162" s="2664"/>
      <c r="T162" s="2669"/>
    </row>
    <row r="163" spans="1:20" s="2632" customFormat="1" ht="17.25" customHeight="1">
      <c r="A163" s="2670"/>
      <c r="B163" s="2658"/>
      <c r="C163" s="2658"/>
      <c r="D163" s="2658"/>
      <c r="E163" s="2658"/>
      <c r="F163" s="2658"/>
      <c r="G163" s="2660"/>
      <c r="H163" s="2661"/>
      <c r="I163" s="2660"/>
      <c r="J163" s="2660"/>
      <c r="K163" s="2660"/>
      <c r="L163" s="2662"/>
      <c r="M163" s="2663"/>
      <c r="N163" s="2664"/>
      <c r="O163" s="2663"/>
      <c r="P163" s="2660"/>
      <c r="Q163" s="2666"/>
      <c r="R163" s="2666"/>
      <c r="S163" s="2664"/>
      <c r="T163" s="2669"/>
    </row>
    <row r="164" spans="1:20" s="2632" customFormat="1" ht="17.25" customHeight="1">
      <c r="A164" s="2670"/>
      <c r="B164" s="2658"/>
      <c r="C164" s="2658"/>
      <c r="D164" s="2658"/>
      <c r="E164" s="2658"/>
      <c r="F164" s="2658"/>
      <c r="G164" s="2660"/>
      <c r="H164" s="2661"/>
      <c r="I164" s="2660"/>
      <c r="J164" s="2660"/>
      <c r="K164" s="2660"/>
      <c r="L164" s="2662"/>
      <c r="M164" s="2663"/>
      <c r="N164" s="2664"/>
      <c r="O164" s="2663"/>
      <c r="P164" s="2660"/>
      <c r="Q164" s="2666"/>
      <c r="R164" s="2666"/>
      <c r="S164" s="2664"/>
      <c r="T164" s="2669"/>
    </row>
    <row r="165" spans="1:20" s="2632" customFormat="1" ht="17.25" customHeight="1">
      <c r="A165" s="2670"/>
      <c r="B165" s="2658"/>
      <c r="C165" s="2658"/>
      <c r="D165" s="2658"/>
      <c r="E165" s="2658"/>
      <c r="F165" s="2658"/>
      <c r="G165" s="2660"/>
      <c r="H165" s="2661"/>
      <c r="I165" s="2660"/>
      <c r="J165" s="2660"/>
      <c r="K165" s="2660"/>
      <c r="L165" s="2662"/>
      <c r="M165" s="2663"/>
      <c r="N165" s="2664"/>
      <c r="O165" s="2663"/>
      <c r="P165" s="2660"/>
      <c r="Q165" s="2666"/>
      <c r="R165" s="2666"/>
      <c r="S165" s="2664"/>
      <c r="T165" s="2669"/>
    </row>
    <row r="166" spans="1:20" s="2632" customFormat="1" ht="17.25" customHeight="1">
      <c r="A166" s="2670"/>
      <c r="B166" s="2658"/>
      <c r="C166" s="2658"/>
      <c r="D166" s="2658"/>
      <c r="E166" s="2658"/>
      <c r="F166" s="2658"/>
      <c r="G166" s="2660"/>
      <c r="H166" s="2661"/>
      <c r="I166" s="2660"/>
      <c r="J166" s="2660"/>
      <c r="K166" s="2660"/>
      <c r="L166" s="2662"/>
      <c r="M166" s="2663"/>
      <c r="N166" s="2664"/>
      <c r="O166" s="2663"/>
      <c r="P166" s="2660"/>
      <c r="Q166" s="2666"/>
      <c r="R166" s="2666"/>
      <c r="S166" s="2664"/>
      <c r="T166" s="2669"/>
    </row>
    <row r="167" spans="1:20" s="2632" customFormat="1" ht="17.25" customHeight="1">
      <c r="A167" s="2670"/>
      <c r="B167" s="2658"/>
      <c r="C167" s="2658"/>
      <c r="D167" s="2658"/>
      <c r="E167" s="2658"/>
      <c r="F167" s="2658"/>
      <c r="G167" s="2660"/>
      <c r="H167" s="2661"/>
      <c r="I167" s="2660"/>
      <c r="J167" s="2660"/>
      <c r="K167" s="2660"/>
      <c r="L167" s="2662"/>
      <c r="M167" s="2663"/>
      <c r="N167" s="2664"/>
      <c r="O167" s="2663"/>
      <c r="P167" s="2660"/>
      <c r="Q167" s="2666"/>
      <c r="R167" s="2666"/>
      <c r="S167" s="2664"/>
      <c r="T167" s="2669"/>
    </row>
    <row r="168" spans="1:20" s="2632" customFormat="1" ht="17.25" customHeight="1">
      <c r="A168" s="2670"/>
      <c r="B168" s="2658"/>
      <c r="C168" s="2658"/>
      <c r="D168" s="2658"/>
      <c r="E168" s="2658"/>
      <c r="F168" s="2658"/>
      <c r="G168" s="2660"/>
      <c r="H168" s="2661"/>
      <c r="I168" s="2660"/>
      <c r="J168" s="2660"/>
      <c r="K168" s="2660"/>
      <c r="L168" s="2662"/>
      <c r="M168" s="2663"/>
      <c r="N168" s="2664"/>
      <c r="O168" s="2663"/>
      <c r="P168" s="2660"/>
      <c r="Q168" s="2666"/>
      <c r="R168" s="2666"/>
      <c r="S168" s="2664"/>
      <c r="T168" s="2669"/>
    </row>
    <row r="169" spans="1:20" s="2632" customFormat="1" ht="17.25" customHeight="1">
      <c r="A169" s="2670"/>
      <c r="B169" s="2658"/>
      <c r="C169" s="2658"/>
      <c r="D169" s="2658"/>
      <c r="E169" s="2658"/>
      <c r="F169" s="2658"/>
      <c r="G169" s="2660"/>
      <c r="H169" s="2661"/>
      <c r="I169" s="2660"/>
      <c r="J169" s="2660"/>
      <c r="K169" s="2660"/>
      <c r="L169" s="2662"/>
      <c r="M169" s="2663"/>
      <c r="N169" s="2664"/>
      <c r="O169" s="2663"/>
      <c r="P169" s="2660"/>
      <c r="Q169" s="2666"/>
      <c r="R169" s="2666"/>
      <c r="S169" s="2664"/>
      <c r="T169" s="2669"/>
    </row>
    <row r="170" spans="1:20" s="2632" customFormat="1" ht="17.25" customHeight="1">
      <c r="A170" s="2670"/>
      <c r="B170" s="2658"/>
      <c r="C170" s="2658"/>
      <c r="D170" s="2658"/>
      <c r="E170" s="2658"/>
      <c r="F170" s="2658"/>
      <c r="G170" s="2660"/>
      <c r="H170" s="2661"/>
      <c r="I170" s="2660"/>
      <c r="J170" s="2660"/>
      <c r="K170" s="2660"/>
      <c r="L170" s="2662"/>
      <c r="M170" s="2663"/>
      <c r="N170" s="2664"/>
      <c r="O170" s="2663"/>
      <c r="P170" s="2660"/>
      <c r="Q170" s="2666"/>
      <c r="R170" s="2666"/>
      <c r="S170" s="2664"/>
      <c r="T170" s="2669"/>
    </row>
    <row r="171" spans="1:20" s="2632" customFormat="1" ht="17.25" customHeight="1">
      <c r="A171" s="2670"/>
      <c r="B171" s="2658"/>
      <c r="C171" s="2658"/>
      <c r="D171" s="2658"/>
      <c r="E171" s="2658"/>
      <c r="F171" s="2658"/>
      <c r="G171" s="2660"/>
      <c r="H171" s="2661"/>
      <c r="I171" s="2660"/>
      <c r="J171" s="2660"/>
      <c r="K171" s="2660"/>
      <c r="L171" s="2662"/>
      <c r="M171" s="2663"/>
      <c r="N171" s="2664"/>
      <c r="O171" s="2663"/>
      <c r="P171" s="2660"/>
      <c r="Q171" s="2666"/>
      <c r="R171" s="2666"/>
      <c r="S171" s="2664"/>
      <c r="T171" s="2669"/>
    </row>
    <row r="172" spans="1:20" s="2632" customFormat="1" ht="17.25" customHeight="1">
      <c r="A172" s="2670"/>
      <c r="B172" s="2658"/>
      <c r="C172" s="2658"/>
      <c r="D172" s="2658"/>
      <c r="E172" s="2658"/>
      <c r="F172" s="2658"/>
      <c r="G172" s="2660"/>
      <c r="H172" s="2661"/>
      <c r="I172" s="2660"/>
      <c r="J172" s="2660"/>
      <c r="K172" s="2660"/>
      <c r="L172" s="2662"/>
      <c r="M172" s="2663"/>
      <c r="N172" s="2664"/>
      <c r="O172" s="2663"/>
      <c r="P172" s="2660"/>
      <c r="Q172" s="2666"/>
      <c r="R172" s="2666"/>
      <c r="S172" s="2664"/>
      <c r="T172" s="2669"/>
    </row>
    <row r="173" spans="1:20" s="2632" customFormat="1" ht="17.25" customHeight="1">
      <c r="A173" s="2670"/>
      <c r="B173" s="2658"/>
      <c r="C173" s="2658"/>
      <c r="D173" s="2658"/>
      <c r="E173" s="2658"/>
      <c r="F173" s="2658"/>
      <c r="G173" s="2660"/>
      <c r="H173" s="2661"/>
      <c r="I173" s="2660"/>
      <c r="J173" s="2660"/>
      <c r="K173" s="2660"/>
      <c r="L173" s="2662"/>
      <c r="M173" s="2663"/>
      <c r="N173" s="2664"/>
      <c r="O173" s="2663"/>
      <c r="P173" s="2660"/>
      <c r="Q173" s="2666"/>
      <c r="R173" s="2666"/>
      <c r="S173" s="2664"/>
      <c r="T173" s="2669"/>
    </row>
    <row r="174" spans="1:20" s="2632" customFormat="1" ht="17.25" customHeight="1">
      <c r="A174" s="2670"/>
      <c r="B174" s="2658"/>
      <c r="C174" s="2658"/>
      <c r="D174" s="2658"/>
      <c r="E174" s="2658"/>
      <c r="F174" s="2658"/>
      <c r="G174" s="2660"/>
      <c r="H174" s="2661"/>
      <c r="I174" s="2660"/>
      <c r="J174" s="2660"/>
      <c r="K174" s="2660"/>
      <c r="L174" s="2662"/>
      <c r="M174" s="2663"/>
      <c r="N174" s="2664"/>
      <c r="O174" s="2663"/>
      <c r="P174" s="2660"/>
      <c r="Q174" s="2666"/>
      <c r="R174" s="2666"/>
      <c r="S174" s="2664"/>
      <c r="T174" s="2669"/>
    </row>
    <row r="175" spans="1:20" s="2632" customFormat="1" ht="17.25" customHeight="1">
      <c r="A175" s="2670"/>
      <c r="B175" s="2658"/>
      <c r="C175" s="2658"/>
      <c r="D175" s="2658"/>
      <c r="E175" s="2658"/>
      <c r="F175" s="2658"/>
      <c r="G175" s="2660"/>
      <c r="H175" s="2661"/>
      <c r="I175" s="2660"/>
      <c r="J175" s="2660"/>
      <c r="K175" s="2660"/>
      <c r="L175" s="2662"/>
      <c r="M175" s="2663"/>
      <c r="N175" s="2664"/>
      <c r="O175" s="2663"/>
      <c r="P175" s="2660"/>
      <c r="Q175" s="2666"/>
      <c r="R175" s="2666"/>
      <c r="S175" s="2664"/>
      <c r="T175" s="2669"/>
    </row>
    <row r="176" spans="1:20" s="2632" customFormat="1" ht="17.25" customHeight="1">
      <c r="A176" s="2670"/>
      <c r="B176" s="2658"/>
      <c r="C176" s="2658"/>
      <c r="D176" s="2658"/>
      <c r="E176" s="2658"/>
      <c r="F176" s="2658"/>
      <c r="G176" s="2660"/>
      <c r="H176" s="2661"/>
      <c r="I176" s="2660"/>
      <c r="J176" s="2660"/>
      <c r="K176" s="2660"/>
      <c r="L176" s="2662"/>
      <c r="M176" s="2663"/>
      <c r="N176" s="2664"/>
      <c r="O176" s="2663"/>
      <c r="P176" s="2660"/>
      <c r="Q176" s="2666"/>
      <c r="R176" s="2666"/>
      <c r="S176" s="2664"/>
      <c r="T176" s="2669"/>
    </row>
    <row r="177" spans="1:20" s="2632" customFormat="1" ht="17.25" customHeight="1">
      <c r="A177" s="2670"/>
      <c r="B177" s="2658"/>
      <c r="C177" s="2658"/>
      <c r="D177" s="2658"/>
      <c r="E177" s="2658"/>
      <c r="F177" s="2658"/>
      <c r="G177" s="2660"/>
      <c r="H177" s="2661"/>
      <c r="I177" s="2660"/>
      <c r="J177" s="2660"/>
      <c r="K177" s="2660"/>
      <c r="L177" s="2662"/>
      <c r="M177" s="2663"/>
      <c r="N177" s="2664"/>
      <c r="O177" s="2663"/>
      <c r="P177" s="2660"/>
      <c r="Q177" s="2666"/>
      <c r="R177" s="2666"/>
      <c r="S177" s="2664"/>
      <c r="T177" s="2669"/>
    </row>
    <row r="178" spans="1:20" s="2632" customFormat="1" ht="17.25" customHeight="1">
      <c r="A178" s="2670"/>
      <c r="B178" s="2658"/>
      <c r="C178" s="2658"/>
      <c r="D178" s="2658"/>
      <c r="E178" s="2658"/>
      <c r="F178" s="2658"/>
      <c r="G178" s="2660"/>
      <c r="H178" s="2661"/>
      <c r="I178" s="2660"/>
      <c r="J178" s="2660"/>
      <c r="K178" s="2660"/>
      <c r="L178" s="2662"/>
      <c r="M178" s="2663"/>
      <c r="N178" s="2664"/>
      <c r="O178" s="2663"/>
      <c r="P178" s="2660"/>
      <c r="Q178" s="2666"/>
      <c r="R178" s="2666"/>
      <c r="S178" s="2664"/>
      <c r="T178" s="2669"/>
    </row>
    <row r="179" spans="1:20" s="2632" customFormat="1" ht="17.25" customHeight="1">
      <c r="A179" s="2670"/>
      <c r="B179" s="2658"/>
      <c r="C179" s="2658"/>
      <c r="D179" s="2658"/>
      <c r="E179" s="2658"/>
      <c r="F179" s="2658"/>
      <c r="G179" s="2660"/>
      <c r="H179" s="2661"/>
      <c r="I179" s="2660"/>
      <c r="J179" s="2660"/>
      <c r="K179" s="2660"/>
      <c r="L179" s="2662"/>
      <c r="M179" s="2663"/>
      <c r="N179" s="2664"/>
      <c r="O179" s="2663"/>
      <c r="P179" s="2660"/>
      <c r="Q179" s="2666"/>
      <c r="R179" s="2666"/>
      <c r="S179" s="2664"/>
      <c r="T179" s="2669"/>
    </row>
    <row r="180" spans="1:20" s="2632" customFormat="1" ht="17.25" customHeight="1">
      <c r="A180" s="2670"/>
      <c r="B180" s="2658"/>
      <c r="C180" s="2658"/>
      <c r="D180" s="2658"/>
      <c r="E180" s="2658"/>
      <c r="F180" s="2658"/>
      <c r="G180" s="2660"/>
      <c r="H180" s="2661"/>
      <c r="I180" s="2660"/>
      <c r="J180" s="2660"/>
      <c r="K180" s="2660"/>
      <c r="L180" s="2662"/>
      <c r="M180" s="2663"/>
      <c r="N180" s="2664"/>
      <c r="O180" s="2663"/>
      <c r="P180" s="2660"/>
      <c r="Q180" s="2666"/>
      <c r="R180" s="2666"/>
      <c r="S180" s="2664"/>
      <c r="T180" s="2669"/>
    </row>
    <row r="181" spans="1:20" s="2632" customFormat="1" ht="17.25" customHeight="1">
      <c r="A181" s="2670"/>
      <c r="B181" s="2658"/>
      <c r="C181" s="2658"/>
      <c r="D181" s="2658"/>
      <c r="E181" s="2658"/>
      <c r="F181" s="2658"/>
      <c r="G181" s="2660"/>
      <c r="H181" s="2661"/>
      <c r="I181" s="2660"/>
      <c r="J181" s="2660"/>
      <c r="K181" s="2660"/>
      <c r="L181" s="2662"/>
      <c r="M181" s="2663"/>
      <c r="N181" s="2664"/>
      <c r="O181" s="2663"/>
      <c r="P181" s="2660"/>
      <c r="Q181" s="2666"/>
      <c r="R181" s="2666"/>
      <c r="S181" s="2664"/>
      <c r="T181" s="2669"/>
    </row>
    <row r="182" spans="1:20" s="2632" customFormat="1" ht="17.25" customHeight="1">
      <c r="A182" s="2670"/>
      <c r="B182" s="2658"/>
      <c r="C182" s="2658"/>
      <c r="D182" s="2658"/>
      <c r="E182" s="2658"/>
      <c r="F182" s="2658"/>
      <c r="G182" s="2660"/>
      <c r="H182" s="2661"/>
      <c r="I182" s="2660"/>
      <c r="J182" s="2660"/>
      <c r="K182" s="2660"/>
      <c r="L182" s="2662"/>
      <c r="M182" s="2663"/>
      <c r="N182" s="2664"/>
      <c r="O182" s="2663"/>
      <c r="P182" s="2660"/>
      <c r="Q182" s="2666"/>
      <c r="R182" s="2666"/>
      <c r="S182" s="2664"/>
      <c r="T182" s="2669"/>
    </row>
    <row r="183" spans="1:20" s="2632" customFormat="1" ht="17.25" customHeight="1">
      <c r="A183" s="2670"/>
      <c r="B183" s="2658"/>
      <c r="C183" s="2658"/>
      <c r="D183" s="2658"/>
      <c r="E183" s="2658"/>
      <c r="F183" s="2658"/>
      <c r="G183" s="2660"/>
      <c r="H183" s="2661"/>
      <c r="I183" s="2660"/>
      <c r="J183" s="2660"/>
      <c r="K183" s="2660"/>
      <c r="L183" s="2662"/>
      <c r="M183" s="2663"/>
      <c r="N183" s="2664"/>
      <c r="O183" s="2663"/>
      <c r="P183" s="2660"/>
      <c r="Q183" s="2666"/>
      <c r="R183" s="2666"/>
      <c r="S183" s="2664"/>
      <c r="T183" s="2669"/>
    </row>
    <row r="184" spans="1:20" s="2632" customFormat="1" ht="17.25" customHeight="1">
      <c r="A184" s="2670"/>
      <c r="B184" s="2658"/>
      <c r="C184" s="2658"/>
      <c r="D184" s="2658"/>
      <c r="E184" s="2658"/>
      <c r="F184" s="2658"/>
      <c r="G184" s="2660"/>
      <c r="H184" s="2661"/>
      <c r="I184" s="2660"/>
      <c r="J184" s="2660"/>
      <c r="K184" s="2660"/>
      <c r="L184" s="2662"/>
      <c r="M184" s="2663"/>
      <c r="N184" s="2664"/>
      <c r="O184" s="2663"/>
      <c r="P184" s="2660"/>
      <c r="Q184" s="2666"/>
      <c r="R184" s="2666"/>
      <c r="S184" s="2664"/>
      <c r="T184" s="2669"/>
    </row>
    <row r="185" spans="1:20" s="2632" customFormat="1" ht="17.25" customHeight="1">
      <c r="A185" s="2670"/>
      <c r="B185" s="2658"/>
      <c r="C185" s="2658"/>
      <c r="D185" s="2658"/>
      <c r="E185" s="2658"/>
      <c r="F185" s="2658"/>
      <c r="G185" s="2660"/>
      <c r="H185" s="2661"/>
      <c r="I185" s="2660"/>
      <c r="J185" s="2660"/>
      <c r="K185" s="2660"/>
      <c r="L185" s="2662"/>
      <c r="M185" s="2663"/>
      <c r="N185" s="2664"/>
      <c r="O185" s="2663"/>
      <c r="P185" s="2660"/>
      <c r="Q185" s="2666"/>
      <c r="R185" s="2666"/>
      <c r="S185" s="2664"/>
      <c r="T185" s="2669"/>
    </row>
    <row r="186" spans="1:20" s="2632" customFormat="1" ht="17.25" customHeight="1">
      <c r="A186" s="2670"/>
      <c r="B186" s="2658"/>
      <c r="C186" s="2658"/>
      <c r="D186" s="2658"/>
      <c r="E186" s="2658"/>
      <c r="F186" s="2658"/>
      <c r="G186" s="2660"/>
      <c r="H186" s="2661"/>
      <c r="I186" s="2660"/>
      <c r="J186" s="2660"/>
      <c r="K186" s="2660"/>
      <c r="L186" s="2662"/>
      <c r="M186" s="2663"/>
      <c r="N186" s="2664"/>
      <c r="O186" s="2663"/>
      <c r="P186" s="2660"/>
      <c r="Q186" s="2666"/>
      <c r="R186" s="2666"/>
      <c r="S186" s="2664"/>
      <c r="T186" s="2669"/>
    </row>
    <row r="187" spans="1:20" s="2632" customFormat="1" ht="17.25" customHeight="1">
      <c r="A187" s="2670"/>
      <c r="B187" s="2658"/>
      <c r="C187" s="2658"/>
      <c r="D187" s="2658"/>
      <c r="E187" s="2658"/>
      <c r="F187" s="2658"/>
      <c r="G187" s="2660"/>
      <c r="H187" s="2661"/>
      <c r="I187" s="2660"/>
      <c r="J187" s="2660"/>
      <c r="K187" s="2660"/>
      <c r="L187" s="2662"/>
      <c r="M187" s="2663"/>
      <c r="N187" s="2664"/>
      <c r="O187" s="2663"/>
      <c r="P187" s="2660"/>
      <c r="Q187" s="2666"/>
      <c r="R187" s="2666"/>
      <c r="S187" s="2664"/>
      <c r="T187" s="2669"/>
    </row>
    <row r="188" spans="1:20" s="2632" customFormat="1" ht="17.25" customHeight="1">
      <c r="A188" s="2670"/>
      <c r="B188" s="2658"/>
      <c r="C188" s="2658"/>
      <c r="D188" s="2658"/>
      <c r="E188" s="2658"/>
      <c r="F188" s="2658"/>
      <c r="G188" s="2660"/>
      <c r="H188" s="2661"/>
      <c r="I188" s="2660"/>
      <c r="J188" s="2660"/>
      <c r="K188" s="2660"/>
      <c r="L188" s="2662"/>
      <c r="M188" s="2663"/>
      <c r="N188" s="2664"/>
      <c r="O188" s="2663"/>
      <c r="P188" s="2660"/>
      <c r="Q188" s="2666"/>
      <c r="R188" s="2666"/>
      <c r="S188" s="2664"/>
      <c r="T188" s="2669"/>
    </row>
    <row r="189" spans="1:20" s="2632" customFormat="1" ht="17.25" customHeight="1">
      <c r="A189" s="2670"/>
      <c r="B189" s="2658"/>
      <c r="C189" s="2658"/>
      <c r="D189" s="2658"/>
      <c r="E189" s="2658"/>
      <c r="F189" s="2658"/>
      <c r="G189" s="2660"/>
      <c r="H189" s="2661"/>
      <c r="I189" s="2660"/>
      <c r="J189" s="2660"/>
      <c r="K189" s="2660"/>
      <c r="L189" s="2662"/>
      <c r="M189" s="2663"/>
      <c r="N189" s="2664"/>
      <c r="O189" s="2663"/>
      <c r="P189" s="2660"/>
      <c r="Q189" s="2666"/>
      <c r="R189" s="2666"/>
      <c r="S189" s="2664"/>
      <c r="T189" s="2669"/>
    </row>
    <row r="190" spans="1:20" s="2632" customFormat="1" ht="17.25" customHeight="1">
      <c r="A190" s="2670"/>
      <c r="B190" s="2658"/>
      <c r="C190" s="2658"/>
      <c r="D190" s="2658"/>
      <c r="E190" s="2658"/>
      <c r="F190" s="2658"/>
      <c r="G190" s="2660"/>
      <c r="H190" s="2661"/>
      <c r="I190" s="2660"/>
      <c r="J190" s="2660"/>
      <c r="K190" s="2660"/>
      <c r="L190" s="2662"/>
      <c r="M190" s="2663"/>
      <c r="N190" s="2664"/>
      <c r="O190" s="2663"/>
      <c r="P190" s="2660"/>
      <c r="Q190" s="2666"/>
      <c r="R190" s="2666"/>
      <c r="S190" s="2664"/>
      <c r="T190" s="2669"/>
    </row>
    <row r="191" spans="1:20" s="2632" customFormat="1" ht="17.25" customHeight="1">
      <c r="A191" s="2670"/>
      <c r="B191" s="2658"/>
      <c r="C191" s="2658"/>
      <c r="D191" s="2658"/>
      <c r="E191" s="2658"/>
      <c r="F191" s="2658"/>
      <c r="G191" s="2660"/>
      <c r="H191" s="2661"/>
      <c r="I191" s="2660"/>
      <c r="J191" s="2660"/>
      <c r="K191" s="2660"/>
      <c r="L191" s="2662"/>
      <c r="M191" s="2663"/>
      <c r="N191" s="2664"/>
      <c r="O191" s="2663"/>
      <c r="P191" s="2660"/>
      <c r="Q191" s="2666"/>
      <c r="R191" s="2666"/>
      <c r="S191" s="2664"/>
      <c r="T191" s="2669"/>
    </row>
    <row r="192" spans="1:20" s="2632" customFormat="1" ht="17.25" customHeight="1">
      <c r="A192" s="2670"/>
      <c r="B192" s="2658"/>
      <c r="C192" s="2658"/>
      <c r="D192" s="2658"/>
      <c r="E192" s="2658"/>
      <c r="F192" s="2658"/>
      <c r="G192" s="2660"/>
      <c r="H192" s="2661"/>
      <c r="I192" s="2660"/>
      <c r="J192" s="2660"/>
      <c r="K192" s="2660"/>
      <c r="L192" s="2662"/>
      <c r="M192" s="2663"/>
      <c r="N192" s="2664"/>
      <c r="O192" s="2663"/>
      <c r="P192" s="2660"/>
      <c r="Q192" s="2666"/>
      <c r="R192" s="2666"/>
      <c r="S192" s="2664"/>
      <c r="T192" s="2669"/>
    </row>
    <row r="193" spans="1:30" s="2632" customFormat="1" ht="17.25" customHeight="1">
      <c r="A193" s="2670"/>
      <c r="B193" s="2658"/>
      <c r="C193" s="2658"/>
      <c r="D193" s="2658"/>
      <c r="E193" s="2658"/>
      <c r="F193" s="2658"/>
      <c r="G193" s="2660"/>
      <c r="H193" s="2661"/>
      <c r="I193" s="2660"/>
      <c r="J193" s="2660"/>
      <c r="K193" s="2660"/>
      <c r="L193" s="2662"/>
      <c r="M193" s="2663"/>
      <c r="N193" s="2664"/>
      <c r="O193" s="2663"/>
      <c r="P193" s="2660"/>
      <c r="Q193" s="2666"/>
      <c r="R193" s="2666"/>
      <c r="S193" s="2664"/>
      <c r="T193" s="2669"/>
    </row>
    <row r="194" spans="1:30" s="2632" customFormat="1" ht="17.25" customHeight="1">
      <c r="A194" s="2670"/>
      <c r="B194" s="2658"/>
      <c r="C194" s="2658"/>
      <c r="D194" s="2658"/>
      <c r="E194" s="2658"/>
      <c r="F194" s="2658"/>
      <c r="G194" s="2660"/>
      <c r="H194" s="2661"/>
      <c r="I194" s="2660"/>
      <c r="J194" s="2660"/>
      <c r="K194" s="2660"/>
      <c r="L194" s="2662"/>
      <c r="M194" s="2663"/>
      <c r="N194" s="2664"/>
      <c r="O194" s="2663"/>
      <c r="P194" s="2660"/>
      <c r="Q194" s="2666"/>
      <c r="R194" s="2666"/>
      <c r="S194" s="2664"/>
      <c r="T194" s="2669"/>
    </row>
    <row r="195" spans="1:30" s="2632" customFormat="1" ht="17.25" customHeight="1">
      <c r="A195" s="2670"/>
      <c r="B195" s="2658"/>
      <c r="C195" s="2658"/>
      <c r="D195" s="2658"/>
      <c r="E195" s="2658"/>
      <c r="F195" s="2658"/>
      <c r="G195" s="2660"/>
      <c r="H195" s="2661"/>
      <c r="I195" s="2660"/>
      <c r="J195" s="2660"/>
      <c r="K195" s="2660"/>
      <c r="L195" s="2662"/>
      <c r="M195" s="2663"/>
      <c r="N195" s="2664"/>
      <c r="O195" s="2663"/>
      <c r="P195" s="2660"/>
      <c r="Q195" s="2666"/>
      <c r="R195" s="2666"/>
      <c r="S195" s="2664"/>
      <c r="T195" s="2669"/>
    </row>
    <row r="196" spans="1:30" s="2632" customFormat="1" ht="17.25" customHeight="1">
      <c r="A196" s="2670"/>
      <c r="B196" s="2658"/>
      <c r="C196" s="2658"/>
      <c r="D196" s="2658"/>
      <c r="E196" s="2658"/>
      <c r="F196" s="2658"/>
      <c r="G196" s="2660"/>
      <c r="H196" s="2661"/>
      <c r="I196" s="2660"/>
      <c r="J196" s="2660"/>
      <c r="K196" s="2660"/>
      <c r="L196" s="2662"/>
      <c r="M196" s="2663"/>
      <c r="N196" s="2664"/>
      <c r="O196" s="2663"/>
      <c r="P196" s="2660"/>
      <c r="Q196" s="2666"/>
      <c r="R196" s="2666"/>
      <c r="S196" s="2664"/>
      <c r="T196" s="2669"/>
    </row>
    <row r="197" spans="1:30" s="2632" customFormat="1" ht="17.25" customHeight="1">
      <c r="A197" s="2670"/>
      <c r="B197" s="2658"/>
      <c r="C197" s="2658"/>
      <c r="D197" s="2658"/>
      <c r="E197" s="2658"/>
      <c r="F197" s="2658"/>
      <c r="G197" s="2660"/>
      <c r="H197" s="2661"/>
      <c r="I197" s="2660"/>
      <c r="J197" s="2660"/>
      <c r="K197" s="2660"/>
      <c r="L197" s="2662"/>
      <c r="M197" s="2663"/>
      <c r="N197" s="2664"/>
      <c r="O197" s="2663"/>
      <c r="P197" s="2660"/>
      <c r="Q197" s="2666"/>
      <c r="R197" s="2666"/>
      <c r="S197" s="2664"/>
      <c r="T197" s="2669"/>
    </row>
    <row r="198" spans="1:30" s="2632" customFormat="1" ht="17.25" customHeight="1">
      <c r="A198" s="2670"/>
      <c r="B198" s="2658"/>
      <c r="C198" s="2658"/>
      <c r="D198" s="2658"/>
      <c r="E198" s="2658"/>
      <c r="F198" s="2658"/>
      <c r="G198" s="2660"/>
      <c r="H198" s="2661"/>
      <c r="I198" s="2660"/>
      <c r="J198" s="2660"/>
      <c r="K198" s="2660"/>
      <c r="L198" s="2662"/>
      <c r="M198" s="2663"/>
      <c r="N198" s="2664"/>
      <c r="O198" s="2663"/>
      <c r="P198" s="2660"/>
      <c r="Q198" s="2666"/>
      <c r="R198" s="2666"/>
      <c r="S198" s="2664"/>
      <c r="T198" s="2669"/>
    </row>
    <row r="199" spans="1:30" s="2632" customFormat="1" ht="17.25" customHeight="1">
      <c r="A199" s="2670"/>
      <c r="B199" s="2658"/>
      <c r="C199" s="2658"/>
      <c r="D199" s="2658"/>
      <c r="E199" s="2658"/>
      <c r="F199" s="2658"/>
      <c r="G199" s="2660"/>
      <c r="H199" s="2661"/>
      <c r="I199" s="2660"/>
      <c r="J199" s="2660"/>
      <c r="K199" s="2660"/>
      <c r="L199" s="2662"/>
      <c r="M199" s="2663"/>
      <c r="N199" s="2664"/>
      <c r="O199" s="2663"/>
      <c r="P199" s="2660"/>
      <c r="Q199" s="2666"/>
      <c r="R199" s="2666"/>
      <c r="S199" s="2664"/>
      <c r="T199" s="2669"/>
    </row>
    <row r="200" spans="1:30" s="2632" customFormat="1" ht="17.25" customHeight="1">
      <c r="A200" s="2670"/>
      <c r="B200" s="2658"/>
      <c r="C200" s="2658"/>
      <c r="D200" s="2658"/>
      <c r="E200" s="2658"/>
      <c r="F200" s="2658"/>
      <c r="G200" s="2660"/>
      <c r="H200" s="2661"/>
      <c r="I200" s="2660"/>
      <c r="J200" s="2660"/>
      <c r="K200" s="2660"/>
      <c r="L200" s="2662"/>
      <c r="M200" s="2663"/>
      <c r="N200" s="2664"/>
      <c r="O200" s="2663"/>
      <c r="P200" s="2660"/>
      <c r="Q200" s="2666"/>
      <c r="R200" s="2666"/>
      <c r="S200" s="2664"/>
      <c r="T200" s="2669"/>
    </row>
    <row r="201" spans="1:30" s="2632" customFormat="1" ht="17.25" customHeight="1">
      <c r="A201" s="2670"/>
      <c r="B201" s="2658"/>
      <c r="C201" s="2658"/>
      <c r="D201" s="2658"/>
      <c r="E201" s="2658"/>
      <c r="F201" s="2658"/>
      <c r="G201" s="2660"/>
      <c r="H201" s="2661"/>
      <c r="I201" s="2660"/>
      <c r="J201" s="2660"/>
      <c r="K201" s="2660"/>
      <c r="L201" s="2662"/>
      <c r="M201" s="2663"/>
      <c r="N201" s="2664"/>
      <c r="O201" s="2663"/>
      <c r="P201" s="2660"/>
      <c r="Q201" s="2666"/>
      <c r="R201" s="2666"/>
      <c r="S201" s="2664"/>
      <c r="T201" s="2669"/>
    </row>
    <row r="202" spans="1:30" s="2632" customFormat="1" ht="17.25" customHeight="1">
      <c r="A202" s="2670"/>
      <c r="B202" s="2658"/>
      <c r="C202" s="2658"/>
      <c r="D202" s="2658"/>
      <c r="E202" s="2658"/>
      <c r="F202" s="2658"/>
      <c r="G202" s="2660"/>
      <c r="H202" s="2661"/>
      <c r="I202" s="2660"/>
      <c r="J202" s="2660"/>
      <c r="K202" s="2660"/>
      <c r="L202" s="2662"/>
      <c r="M202" s="2663"/>
      <c r="N202" s="2664"/>
      <c r="O202" s="2663"/>
      <c r="P202" s="2660"/>
      <c r="Q202" s="2666"/>
      <c r="R202" s="2666"/>
      <c r="S202" s="2664"/>
      <c r="T202" s="2669"/>
    </row>
    <row r="203" spans="1:30" s="2632" customFormat="1" ht="17.25" customHeight="1">
      <c r="A203" s="2646"/>
      <c r="H203" s="2641"/>
      <c r="J203" s="2630"/>
      <c r="Q203" s="2685"/>
      <c r="U203" s="2634"/>
      <c r="V203" s="2634"/>
      <c r="W203" s="2634"/>
      <c r="X203" s="2634"/>
      <c r="Y203" s="2634"/>
      <c r="Z203" s="2634"/>
      <c r="AA203" s="2634"/>
      <c r="AB203" s="2634"/>
      <c r="AC203" s="2634"/>
      <c r="AD203" s="2634"/>
    </row>
    <row r="204" spans="1:30" s="2632" customFormat="1" ht="17.25" customHeight="1">
      <c r="B204" s="2686"/>
      <c r="H204" s="2641"/>
      <c r="J204" s="2630"/>
      <c r="Q204" s="2685"/>
    </row>
    <row r="205" spans="1:30" s="1795" customFormat="1" ht="17.25" customHeight="1">
      <c r="A205" s="2647"/>
      <c r="B205" s="2690"/>
      <c r="C205" s="2690"/>
      <c r="D205" s="2690"/>
      <c r="E205" s="2693"/>
      <c r="F205" s="2693"/>
      <c r="G205" s="2693"/>
      <c r="H205" s="2693"/>
      <c r="I205" s="2693"/>
    </row>
    <row r="206" spans="1:30" s="2647" customFormat="1" ht="17.25" customHeight="1">
      <c r="A206" s="2629"/>
      <c r="B206" s="2648"/>
      <c r="C206" s="2648"/>
      <c r="D206" s="2648"/>
      <c r="E206" s="2648"/>
      <c r="F206" s="2648"/>
      <c r="G206" s="2648"/>
      <c r="H206" s="2648"/>
      <c r="I206" s="2648"/>
    </row>
    <row r="207" spans="1:30" s="2632" customFormat="1" ht="17.25" customHeight="1">
      <c r="A207" s="2629"/>
      <c r="B207" s="2648"/>
      <c r="C207" s="1791"/>
      <c r="D207" s="1791"/>
      <c r="E207" s="1791"/>
      <c r="F207" s="2657"/>
      <c r="G207" s="2657"/>
      <c r="H207" s="2657"/>
      <c r="I207" s="2657"/>
    </row>
    <row r="208" spans="1:30" s="2632" customFormat="1" ht="17.25" customHeight="1">
      <c r="A208" s="2629"/>
      <c r="B208" s="2658"/>
      <c r="C208" s="2687"/>
      <c r="D208" s="2658"/>
      <c r="E208" s="2664"/>
      <c r="F208" s="2694"/>
      <c r="G208" s="2695"/>
      <c r="H208" s="2695"/>
      <c r="I208" s="2695"/>
      <c r="L208" s="1795"/>
      <c r="M208" s="1795"/>
      <c r="N208" s="1795"/>
      <c r="O208" s="1795"/>
      <c r="P208" s="2668"/>
    </row>
    <row r="209" spans="1:19" s="2632" customFormat="1" ht="17.25" customHeight="1">
      <c r="A209" s="2629"/>
      <c r="B209" s="2658"/>
      <c r="C209" s="2687"/>
      <c r="D209" s="2658"/>
      <c r="E209" s="2664"/>
      <c r="F209" s="2694"/>
      <c r="G209" s="2695"/>
      <c r="H209" s="2695"/>
      <c r="I209" s="2695"/>
      <c r="L209" s="1795"/>
      <c r="M209" s="1795"/>
      <c r="N209" s="1795"/>
      <c r="O209" s="1795"/>
      <c r="P209" s="2668"/>
    </row>
    <row r="210" spans="1:19" s="2632" customFormat="1" ht="17.25" customHeight="1">
      <c r="A210" s="2629"/>
      <c r="B210" s="2658"/>
      <c r="C210" s="2687"/>
      <c r="D210" s="2658"/>
      <c r="E210" s="2664"/>
      <c r="F210" s="2694"/>
      <c r="G210" s="2695"/>
      <c r="H210" s="2695"/>
      <c r="I210" s="2695"/>
      <c r="L210" s="1795"/>
      <c r="M210" s="1795"/>
      <c r="N210" s="1795"/>
      <c r="O210" s="1795"/>
      <c r="P210" s="2668"/>
    </row>
    <row r="211" spans="1:19" s="2632" customFormat="1" ht="17.25" customHeight="1">
      <c r="A211" s="2629"/>
      <c r="B211" s="2658"/>
      <c r="C211" s="2687"/>
      <c r="D211" s="2658"/>
      <c r="E211" s="2664"/>
      <c r="F211" s="2694"/>
      <c r="G211" s="2695"/>
      <c r="H211" s="2695"/>
      <c r="I211" s="2695"/>
      <c r="L211" s="1795"/>
      <c r="M211" s="1795"/>
      <c r="N211" s="1795"/>
      <c r="O211" s="1795"/>
      <c r="P211" s="2668"/>
    </row>
    <row r="212" spans="1:19" s="2632" customFormat="1" ht="17.25" customHeight="1">
      <c r="A212" s="2629"/>
      <c r="B212" s="2658"/>
      <c r="C212" s="2687"/>
      <c r="D212" s="2658"/>
      <c r="E212" s="2664"/>
      <c r="F212" s="2694"/>
      <c r="G212" s="2695"/>
      <c r="H212" s="2695"/>
      <c r="I212" s="2695"/>
      <c r="L212" s="1795"/>
      <c r="M212" s="1795"/>
      <c r="N212" s="1795"/>
      <c r="O212" s="1795"/>
      <c r="P212" s="2668"/>
    </row>
    <row r="213" spans="1:19" s="2632" customFormat="1" ht="17.25" customHeight="1">
      <c r="A213" s="2629"/>
      <c r="B213" s="2658"/>
      <c r="C213" s="2687"/>
      <c r="D213" s="2658"/>
      <c r="E213" s="2664"/>
      <c r="F213" s="2694"/>
      <c r="G213" s="2695"/>
      <c r="H213" s="2695"/>
      <c r="I213" s="2695"/>
      <c r="L213" s="1795"/>
      <c r="M213" s="1795"/>
      <c r="N213" s="1795"/>
      <c r="O213" s="1795"/>
      <c r="P213" s="2668"/>
    </row>
    <row r="214" spans="1:19" s="2632" customFormat="1" ht="17.25" customHeight="1">
      <c r="A214" s="2629"/>
      <c r="B214" s="2658"/>
      <c r="C214" s="2687"/>
      <c r="D214" s="2658"/>
      <c r="E214" s="2664"/>
      <c r="F214" s="2694"/>
      <c r="G214" s="2695"/>
      <c r="H214" s="2695"/>
      <c r="I214" s="2695"/>
      <c r="L214" s="1795"/>
      <c r="M214" s="1795"/>
      <c r="N214" s="1795"/>
      <c r="O214" s="1795"/>
      <c r="P214" s="2668"/>
    </row>
    <row r="215" spans="1:19" s="2632" customFormat="1" ht="17.25" customHeight="1">
      <c r="A215" s="2629"/>
      <c r="B215" s="2682"/>
      <c r="C215" s="2659"/>
      <c r="D215" s="2682"/>
      <c r="E215" s="2680"/>
      <c r="F215" s="2681"/>
      <c r="G215" s="2681"/>
      <c r="H215" s="2681"/>
      <c r="I215" s="2681"/>
      <c r="L215" s="1795"/>
      <c r="M215" s="1795"/>
      <c r="N215" s="1795"/>
      <c r="O215" s="1795"/>
      <c r="P215" s="2668"/>
    </row>
    <row r="216" spans="1:19" s="2632" customFormat="1" ht="17.25" customHeight="1">
      <c r="A216" s="2629"/>
      <c r="B216" s="2682"/>
      <c r="C216" s="2659"/>
      <c r="D216" s="2682"/>
      <c r="E216" s="2680"/>
      <c r="F216" s="2681"/>
      <c r="G216" s="2681"/>
      <c r="H216" s="2681"/>
      <c r="I216" s="2681"/>
      <c r="L216" s="1795"/>
      <c r="M216" s="1795"/>
      <c r="N216" s="1795"/>
      <c r="O216" s="1795"/>
      <c r="P216" s="2668"/>
    </row>
    <row r="217" spans="1:19" s="2632" customFormat="1" ht="17.25" customHeight="1">
      <c r="A217" s="2670"/>
      <c r="B217" s="2682"/>
      <c r="C217" s="2659"/>
      <c r="D217" s="2682"/>
      <c r="E217" s="2680"/>
      <c r="F217" s="2681"/>
      <c r="G217" s="2681"/>
      <c r="H217" s="2681"/>
      <c r="I217" s="2681"/>
      <c r="L217" s="1795"/>
      <c r="M217" s="1795"/>
      <c r="N217" s="1795"/>
      <c r="O217" s="1795"/>
      <c r="P217" s="2668"/>
    </row>
    <row r="218" spans="1:19" s="2632" customFormat="1" ht="17.25" customHeight="1">
      <c r="A218" s="2629"/>
      <c r="B218" s="2682"/>
      <c r="C218" s="2682"/>
      <c r="D218" s="2682"/>
      <c r="E218" s="2680"/>
      <c r="F218" s="2681"/>
      <c r="G218" s="2681"/>
      <c r="H218" s="2681"/>
      <c r="I218" s="2681"/>
    </row>
    <row r="219" spans="1:19" s="2632" customFormat="1" ht="17.25" customHeight="1">
      <c r="H219" s="2641"/>
      <c r="J219" s="2630"/>
      <c r="Q219" s="2685"/>
    </row>
    <row r="220" spans="1:19" s="2632" customFormat="1" ht="17.25" customHeight="1">
      <c r="A220" s="2646"/>
      <c r="J220" s="2630"/>
    </row>
    <row r="221" spans="1:19" s="2632" customFormat="1" ht="17.25" customHeight="1">
      <c r="B221" s="2686"/>
      <c r="C221" s="2686"/>
      <c r="D221" s="2696"/>
      <c r="E221" s="2696"/>
      <c r="F221" s="2696"/>
      <c r="G221" s="2696"/>
      <c r="H221" s="2696"/>
      <c r="J221" s="2630"/>
      <c r="K221" s="2697"/>
      <c r="L221" s="2698"/>
      <c r="M221" s="2697"/>
      <c r="N221" s="2697"/>
      <c r="O221" s="2699"/>
      <c r="P221" s="2699"/>
      <c r="Q221" s="2699"/>
      <c r="R221" s="2699"/>
      <c r="S221" s="2699"/>
    </row>
    <row r="222" spans="1:19" s="2632" customFormat="1" ht="17.25" customHeight="1">
      <c r="B222" s="2688"/>
      <c r="C222" s="2688"/>
      <c r="D222" s="2697"/>
      <c r="E222" s="2700"/>
      <c r="F222" s="2700"/>
      <c r="G222" s="2700"/>
      <c r="H222" s="2700"/>
      <c r="J222" s="2630"/>
      <c r="K222" s="2697"/>
      <c r="L222" s="2698"/>
      <c r="M222" s="2697"/>
      <c r="N222" s="2697"/>
      <c r="O222" s="2699"/>
      <c r="P222" s="2699"/>
      <c r="Q222" s="2699"/>
      <c r="R222" s="2699"/>
      <c r="S222" s="2699"/>
    </row>
    <row r="223" spans="1:19" s="2632" customFormat="1" ht="17.25" customHeight="1">
      <c r="B223" s="2689"/>
      <c r="C223" s="2689"/>
      <c r="D223" s="2697"/>
      <c r="E223" s="2697"/>
      <c r="F223" s="2697"/>
      <c r="G223" s="2697"/>
      <c r="H223" s="2697"/>
      <c r="J223" s="2630"/>
      <c r="K223" s="2697"/>
      <c r="L223" s="2698"/>
      <c r="M223" s="2697"/>
      <c r="N223" s="2697"/>
      <c r="O223" s="2698"/>
      <c r="P223" s="2698"/>
      <c r="Q223" s="2698"/>
      <c r="R223" s="2698"/>
      <c r="S223" s="2698"/>
    </row>
    <row r="224" spans="1:19" s="2632" customFormat="1" ht="17.25" customHeight="1">
      <c r="B224" s="2689"/>
      <c r="C224" s="2689"/>
      <c r="D224" s="2697"/>
      <c r="E224" s="2697"/>
      <c r="F224" s="2697"/>
      <c r="G224" s="2697"/>
      <c r="H224" s="2697"/>
      <c r="J224" s="2630"/>
      <c r="K224" s="2688"/>
      <c r="L224" s="2698"/>
      <c r="M224" s="2697"/>
      <c r="N224" s="2697"/>
      <c r="O224" s="2701"/>
      <c r="P224" s="2701"/>
      <c r="Q224" s="2701"/>
      <c r="R224" s="2701"/>
      <c r="S224" s="2701"/>
    </row>
    <row r="225" spans="2:19" s="2632" customFormat="1" ht="17.25" customHeight="1">
      <c r="B225" s="2689"/>
      <c r="C225" s="2689"/>
      <c r="D225" s="2697"/>
      <c r="E225" s="2697"/>
      <c r="F225" s="2697"/>
      <c r="G225" s="2697"/>
      <c r="H225" s="2697"/>
      <c r="J225" s="2630"/>
      <c r="K225" s="2697"/>
      <c r="L225" s="2701"/>
      <c r="M225" s="2688"/>
      <c r="N225" s="2688"/>
      <c r="O225" s="2702"/>
      <c r="P225" s="2702"/>
      <c r="Q225" s="2702"/>
      <c r="R225" s="2702"/>
      <c r="S225" s="2702"/>
    </row>
    <row r="226" spans="2:19" s="2632" customFormat="1" ht="17.25" customHeight="1">
      <c r="B226" s="2689"/>
      <c r="C226" s="2689"/>
      <c r="D226" s="2697"/>
      <c r="E226" s="2699"/>
      <c r="F226" s="2699"/>
      <c r="G226" s="2699"/>
      <c r="H226" s="2699"/>
      <c r="J226" s="2630"/>
      <c r="K226" s="2697"/>
      <c r="L226" s="2701"/>
      <c r="M226" s="2697"/>
      <c r="N226" s="2697"/>
      <c r="O226" s="2702"/>
      <c r="P226" s="2702"/>
      <c r="Q226" s="2702"/>
      <c r="R226" s="2702"/>
      <c r="S226" s="2702"/>
    </row>
    <row r="227" spans="2:19" s="2632" customFormat="1" ht="17.25" customHeight="1">
      <c r="J227" s="2630"/>
    </row>
    <row r="228" spans="2:19" s="2632" customFormat="1" ht="17.25" customHeight="1">
      <c r="J228" s="2630"/>
    </row>
    <row r="229" spans="2:19" s="2632" customFormat="1" ht="17.25" customHeight="1">
      <c r="J229" s="2630"/>
    </row>
    <row r="230" spans="2:19" s="2632" customFormat="1" ht="17.25" customHeight="1">
      <c r="J230" s="2630"/>
    </row>
    <row r="231" spans="2:19" s="2632" customFormat="1" ht="17.25" customHeight="1">
      <c r="J231" s="2630"/>
    </row>
    <row r="232" spans="2:19" s="2632" customFormat="1" ht="17.25" customHeight="1">
      <c r="J232" s="2630"/>
    </row>
    <row r="233" spans="2:19" s="2632" customFormat="1" ht="17.25" customHeight="1">
      <c r="J233" s="2630"/>
    </row>
  </sheetData>
  <sheetProtection password="C634" sheet="1" objects="1" scenarios="1" formatRows="0" insertRows="0"/>
  <phoneticPr fontId="66" type="noConversion"/>
  <dataValidations count="6">
    <dataValidation type="whole" operator="greaterThanOrEqual" allowBlank="1" showInputMessage="1" showErrorMessage="1" sqref="L219 L203:L204 M27:M202">
      <formula1>0</formula1>
    </dataValidation>
    <dataValidation allowBlank="1" showInputMessage="1" showErrorMessage="1" error="Please select from the list. If number of year is less 1 than enter current year." sqref="E208:E218 N27:N202 S27:S202"/>
    <dataValidation type="list" allowBlank="1" showInputMessage="1" showErrorMessage="1" prompt="This input is used to determine firm capacity of single transformer site which has manual transfers. Please input the total number of transformers at the substation." sqref="E57:E58 E81:E82 E69:E70">
      <formula1>$Z$26:$Z$31</formula1>
    </dataValidation>
    <dataValidation type="list" allowBlank="1" showInputMessage="1" showErrorMessage="1" error="Please select from the list of limiting factors described at the end of the table." sqref="H57:H58 H81:H82 H69:H70">
      <formula1>$AA$26:$AA$30</formula1>
    </dataValidation>
    <dataValidation type="list" allowBlank="1" showInputMessage="1" showErrorMessage="1" error="Please select from the list of limiting factors described at the end of the table." sqref="H83:H202 H71:H80 H59:H68 H27:H56">
      <formula1>"a,b,c,d,e"</formula1>
    </dataValidation>
    <dataValidation type="list" allowBlank="1" showInputMessage="1" showErrorMessage="1" prompt="This input is used to determine firm capacity of single transformer site which has manual transfers. Please input the total number of transformers at the substation." sqref="E83:E202 E71:E80 E59:E68 E27:E56">
      <formula1>"1,2,3,4,5,6"</formula1>
    </dataValidation>
  </dataValidations>
  <pageMargins left="0.74803149606299213" right="0.74803149606299213" top="0.98425196850393704" bottom="0.98425196850393704" header="0.51181102362204722" footer="0.51181102362204722"/>
  <pageSetup paperSize="8" scale="26" orientation="portrait" r:id="rId1"/>
  <headerFooter alignWithMargins="0">
    <oddHeader>&amp;R&amp;A</oddHeader>
    <oddFooter>&amp;L&amp;D
&amp;T&amp;R&amp;Z&amp;F</oddFooter>
  </headerFooter>
  <legacyDrawing r:id="rId2"/>
</worksheet>
</file>

<file path=xl/worksheets/sheet39.xml><?xml version="1.0" encoding="utf-8"?>
<worksheet xmlns="http://schemas.openxmlformats.org/spreadsheetml/2006/main" xmlns:r="http://schemas.openxmlformats.org/officeDocument/2006/relationships">
  <sheetPr codeName="Sheet27">
    <pageSetUpPr fitToPage="1"/>
  </sheetPr>
  <dimension ref="A1:AL432"/>
  <sheetViews>
    <sheetView zoomScaleNormal="100" workbookViewId="0">
      <selection activeCell="D15" sqref="D15"/>
    </sheetView>
  </sheetViews>
  <sheetFormatPr defaultRowHeight="14.25"/>
  <cols>
    <col min="1" max="1" width="2.625" style="1793" customWidth="1"/>
    <col min="2" max="2" width="7.625" style="1793" customWidth="1"/>
    <col min="3" max="3" width="10.875" style="1793" customWidth="1"/>
    <col min="4" max="4" width="38.625" style="1793" bestFit="1" customWidth="1"/>
    <col min="5" max="5" width="11.875" style="1793" bestFit="1" customWidth="1"/>
    <col min="6" max="6" width="12.625" style="1793" bestFit="1" customWidth="1"/>
    <col min="7" max="7" width="11.25" style="1793" bestFit="1" customWidth="1"/>
    <col min="8" max="8" width="14" style="1793" bestFit="1" customWidth="1"/>
    <col min="9" max="9" width="14" style="1793" customWidth="1"/>
    <col min="10" max="10" width="13.75" style="1793" bestFit="1" customWidth="1"/>
    <col min="11" max="11" width="13.75" style="1793" customWidth="1"/>
    <col min="12" max="12" width="14.5" style="1793" bestFit="1" customWidth="1"/>
    <col min="13" max="13" width="18" style="1793" customWidth="1"/>
    <col min="14" max="14" width="15.125" style="1784" customWidth="1"/>
    <col min="15" max="26" width="11.625" style="1784" customWidth="1"/>
    <col min="27" max="27" width="23.25" style="1784" customWidth="1"/>
    <col min="28" max="28" width="12" style="1784" customWidth="1"/>
    <col min="29" max="29" width="29.75" style="1784" customWidth="1"/>
    <col min="30" max="34" width="9" style="1784"/>
    <col min="35" max="16384" width="9" style="1793"/>
  </cols>
  <sheetData>
    <row r="1" spans="1:38" s="1778" customFormat="1" ht="26.25">
      <c r="A1" s="114" t="str">
        <f>+Cover!$E$8</f>
        <v>Regulatory Reporting Pack (RRP)</v>
      </c>
      <c r="B1" s="115"/>
      <c r="C1" s="115"/>
      <c r="D1" s="917"/>
      <c r="E1" s="116"/>
      <c r="F1" s="115"/>
      <c r="G1" s="117" t="str">
        <f>+'Check&amp;Bal report'!$H$1</f>
        <v xml:space="preserve"> </v>
      </c>
      <c r="H1" s="115"/>
      <c r="I1" s="1775"/>
      <c r="J1" s="1776"/>
      <c r="K1" s="1775"/>
      <c r="L1" s="1775"/>
      <c r="M1" s="1775"/>
      <c r="N1" s="1775"/>
      <c r="O1" s="1775"/>
      <c r="P1" s="1777"/>
      <c r="Q1" s="1775"/>
      <c r="R1" s="1775"/>
      <c r="S1" s="1775"/>
      <c r="T1" s="1775"/>
      <c r="U1" s="1775"/>
      <c r="V1" s="1775"/>
      <c r="W1" s="1775"/>
      <c r="X1" s="1775"/>
      <c r="Y1" s="1775"/>
      <c r="Z1" s="1775"/>
      <c r="AA1" s="1775"/>
      <c r="AB1" s="1775"/>
      <c r="AC1" s="1775"/>
      <c r="AD1" s="1775"/>
      <c r="AE1" s="1775"/>
      <c r="AF1" s="1775"/>
      <c r="AG1" s="1775"/>
      <c r="AH1" s="1775"/>
      <c r="AI1" s="1775"/>
      <c r="AJ1" s="1775"/>
      <c r="AK1" s="1775"/>
      <c r="AL1" s="1775"/>
    </row>
    <row r="2" spans="1:38" s="1778" customFormat="1" ht="26.25">
      <c r="A2" s="119" t="str">
        <f>+'Names and date input'!$D$21</f>
        <v>CN West</v>
      </c>
      <c r="B2" s="120"/>
      <c r="C2" s="115"/>
      <c r="D2" s="994"/>
      <c r="E2" s="116"/>
      <c r="F2" s="115"/>
      <c r="G2" s="115"/>
      <c r="H2" s="115"/>
      <c r="I2" s="1775"/>
      <c r="J2" s="1775"/>
      <c r="K2" s="1775"/>
      <c r="L2" s="1775"/>
      <c r="M2" s="1775"/>
      <c r="N2" s="1775"/>
      <c r="O2" s="1775"/>
      <c r="P2" s="1775"/>
      <c r="Q2" s="1775"/>
      <c r="R2" s="1775"/>
      <c r="S2" s="1775"/>
      <c r="T2" s="1775"/>
      <c r="U2" s="1775"/>
      <c r="V2" s="1775"/>
      <c r="W2" s="1775"/>
      <c r="X2" s="1775"/>
      <c r="Y2" s="1775"/>
      <c r="Z2" s="1775"/>
      <c r="AA2" s="1775"/>
      <c r="AB2" s="1775"/>
      <c r="AC2" s="1775"/>
      <c r="AD2" s="1775"/>
      <c r="AE2" s="1775"/>
      <c r="AF2" s="1775"/>
      <c r="AG2" s="1775"/>
      <c r="AH2" s="1775"/>
      <c r="AI2" s="1775"/>
      <c r="AJ2" s="1775"/>
      <c r="AK2" s="1775"/>
      <c r="AL2" s="1775"/>
    </row>
    <row r="3" spans="1:38" s="1778" customFormat="1" ht="26.25">
      <c r="A3" s="119" t="str">
        <f>+'Names and date input'!$D$9</f>
        <v>2009-10</v>
      </c>
      <c r="B3" s="120"/>
      <c r="C3" s="120"/>
      <c r="D3" s="2610"/>
      <c r="E3" s="114"/>
      <c r="F3" s="120"/>
      <c r="G3" s="120"/>
      <c r="H3" s="120"/>
      <c r="I3" s="1775"/>
      <c r="J3" s="1775"/>
      <c r="K3" s="1775"/>
      <c r="L3" s="1775"/>
      <c r="M3" s="1775"/>
      <c r="N3" s="1775"/>
      <c r="O3" s="1775"/>
      <c r="P3" s="1775"/>
      <c r="Q3" s="1775"/>
      <c r="R3" s="1775"/>
      <c r="S3" s="1775"/>
      <c r="T3" s="1775"/>
      <c r="U3" s="1775"/>
      <c r="V3" s="1775"/>
      <c r="W3" s="1775"/>
      <c r="X3" s="1775"/>
      <c r="Y3" s="1775"/>
      <c r="Z3" s="1775"/>
      <c r="AA3" s="1775"/>
      <c r="AB3" s="1775"/>
      <c r="AC3" s="1775"/>
      <c r="AD3" s="1775"/>
      <c r="AE3" s="1775"/>
      <c r="AF3" s="1775"/>
      <c r="AG3" s="2635"/>
      <c r="AH3" s="2635"/>
      <c r="AI3" s="2635"/>
      <c r="AJ3" s="2635"/>
      <c r="AK3" s="2635"/>
      <c r="AL3" s="2635"/>
    </row>
    <row r="4" spans="1:38" s="2632" customFormat="1" ht="18" customHeight="1">
      <c r="A4" s="1779"/>
      <c r="B4" s="1780"/>
      <c r="C4" s="1780"/>
      <c r="D4" s="1780"/>
      <c r="E4" s="1780"/>
      <c r="F4" s="1780"/>
      <c r="G4" s="1780"/>
      <c r="H4" s="1780"/>
      <c r="I4" s="1780"/>
      <c r="J4" s="1781"/>
      <c r="K4" s="1782"/>
      <c r="L4" s="1782"/>
      <c r="M4" s="1782"/>
      <c r="N4" s="1782"/>
      <c r="O4" s="1782"/>
      <c r="P4" s="1782"/>
      <c r="Q4" s="1783"/>
      <c r="R4" s="1783"/>
      <c r="S4" s="1782"/>
      <c r="T4" s="1782"/>
      <c r="U4" s="1783"/>
    </row>
    <row r="5" spans="1:38" s="2632" customFormat="1" ht="23.25">
      <c r="A5" s="1780"/>
      <c r="B5" s="2626"/>
      <c r="C5" s="2627"/>
      <c r="D5" s="2627"/>
      <c r="E5" s="1780"/>
      <c r="F5" s="1780"/>
      <c r="G5" s="1780"/>
      <c r="H5" s="1780"/>
      <c r="I5" s="1780"/>
      <c r="J5" s="2628"/>
      <c r="K5" s="1782"/>
      <c r="L5" s="1782"/>
      <c r="M5" s="2636"/>
      <c r="O5" s="1782"/>
      <c r="P5" s="1782"/>
      <c r="Q5" s="1783"/>
      <c r="R5" s="1783"/>
      <c r="S5" s="1782"/>
      <c r="T5" s="1782"/>
      <c r="U5" s="1783"/>
    </row>
    <row r="6" spans="1:38" s="2720" customFormat="1" ht="30">
      <c r="F6" s="2743" t="s">
        <v>1344</v>
      </c>
      <c r="N6" s="2636"/>
      <c r="O6" s="2636"/>
      <c r="P6" s="2636"/>
      <c r="Q6" s="2636"/>
      <c r="R6" s="2636"/>
      <c r="S6" s="2636"/>
      <c r="T6" s="2636"/>
      <c r="U6" s="2636"/>
      <c r="V6" s="2636"/>
      <c r="W6" s="2636"/>
      <c r="X6" s="2636"/>
      <c r="Y6" s="2636"/>
      <c r="Z6" s="2636"/>
      <c r="AA6" s="2636"/>
      <c r="AB6" s="2636"/>
      <c r="AC6" s="2636"/>
      <c r="AD6" s="2636"/>
      <c r="AE6" s="2636"/>
      <c r="AF6" s="2636"/>
      <c r="AG6" s="2636"/>
      <c r="AH6" s="2636"/>
    </row>
    <row r="7" spans="1:38" s="2720" customFormat="1" ht="15">
      <c r="B7" s="2721"/>
      <c r="C7" s="2722"/>
      <c r="E7" s="2772"/>
      <c r="F7" s="2772"/>
      <c r="N7" s="2636"/>
      <c r="O7" s="2636"/>
      <c r="P7" s="2636"/>
      <c r="Q7" s="2636"/>
      <c r="R7" s="2636"/>
      <c r="S7" s="2636"/>
      <c r="T7" s="2636"/>
      <c r="U7" s="2636"/>
      <c r="V7" s="2636"/>
      <c r="W7" s="2636"/>
      <c r="X7" s="2636"/>
      <c r="Y7" s="2636"/>
      <c r="Z7" s="2636"/>
      <c r="AA7" s="2636"/>
      <c r="AB7" s="2636"/>
      <c r="AC7" s="2636"/>
      <c r="AD7" s="2636"/>
      <c r="AE7" s="2636"/>
      <c r="AF7" s="2636"/>
      <c r="AG7" s="2636"/>
      <c r="AH7" s="2636"/>
    </row>
    <row r="8" spans="1:38" s="2720" customFormat="1" ht="15">
      <c r="B8" s="2721"/>
      <c r="C8" s="2636"/>
      <c r="E8" s="2772"/>
      <c r="F8" s="2772"/>
      <c r="G8" s="2723"/>
      <c r="N8" s="2636"/>
      <c r="O8" s="2636"/>
      <c r="P8" s="2636"/>
      <c r="Q8" s="2636"/>
      <c r="R8" s="2636"/>
      <c r="S8" s="2636"/>
      <c r="T8" s="2636"/>
      <c r="U8" s="2636"/>
      <c r="V8" s="2636"/>
      <c r="W8" s="2636"/>
      <c r="X8" s="2636"/>
      <c r="Y8" s="2636"/>
      <c r="Z8" s="2636"/>
      <c r="AA8" s="2636"/>
      <c r="AB8" s="2636"/>
      <c r="AC8" s="2636"/>
      <c r="AD8" s="2636"/>
      <c r="AE8" s="2636"/>
      <c r="AF8" s="2636"/>
      <c r="AG8" s="2636"/>
      <c r="AH8" s="2636"/>
    </row>
    <row r="9" spans="1:38" s="2720" customFormat="1">
      <c r="N9" s="2636"/>
      <c r="O9" s="2636"/>
      <c r="P9" s="2636"/>
      <c r="Q9" s="2636"/>
      <c r="R9" s="2636"/>
      <c r="S9" s="2636"/>
      <c r="T9" s="2636"/>
      <c r="U9" s="2636"/>
      <c r="V9" s="2636"/>
      <c r="W9" s="2636"/>
      <c r="X9" s="2636"/>
      <c r="Y9" s="2636"/>
      <c r="Z9" s="2636"/>
      <c r="AA9" s="2636"/>
      <c r="AB9" s="2636"/>
      <c r="AC9" s="2636"/>
      <c r="AD9" s="2636"/>
      <c r="AE9" s="2636"/>
      <c r="AF9" s="2636"/>
      <c r="AG9" s="2636"/>
      <c r="AH9" s="2636"/>
    </row>
    <row r="10" spans="1:38" s="2636" customFormat="1" ht="17.25" customHeight="1">
      <c r="B10" s="2721"/>
      <c r="F10" s="2773"/>
      <c r="G10" s="2774"/>
      <c r="H10" s="2774"/>
      <c r="I10" s="2774"/>
    </row>
    <row r="11" spans="1:38" s="2636" customFormat="1" ht="15">
      <c r="F11" s="2773"/>
      <c r="G11" s="2703"/>
      <c r="H11" s="2703"/>
      <c r="I11" s="2703"/>
      <c r="L11" s="1794"/>
      <c r="M11" s="1794"/>
      <c r="N11" s="1794"/>
      <c r="O11" s="1794"/>
      <c r="P11" s="1794"/>
      <c r="Q11" s="1794"/>
      <c r="R11" s="1794"/>
      <c r="S11" s="1794"/>
      <c r="T11" s="1794"/>
      <c r="U11" s="1794"/>
      <c r="V11" s="1794"/>
      <c r="W11" s="1794"/>
      <c r="X11" s="1794"/>
      <c r="Y11" s="1794"/>
      <c r="Z11" s="1794"/>
      <c r="AA11" s="1794"/>
      <c r="AB11" s="1794"/>
      <c r="AC11" s="1794"/>
    </row>
    <row r="12" spans="1:38" s="2636" customFormat="1" ht="15">
      <c r="C12" s="2703"/>
      <c r="F12" s="2703"/>
      <c r="G12" s="2724"/>
      <c r="H12" s="2724"/>
      <c r="I12" s="2724"/>
      <c r="L12" s="1794"/>
      <c r="M12" s="1794"/>
      <c r="N12" s="1794"/>
      <c r="O12" s="1794"/>
      <c r="P12" s="1794"/>
      <c r="Q12" s="1794"/>
      <c r="R12" s="1794"/>
      <c r="S12" s="1794"/>
      <c r="T12" s="1794"/>
      <c r="U12" s="1794"/>
      <c r="V12" s="1794"/>
      <c r="W12" s="1794"/>
      <c r="X12" s="1794"/>
      <c r="Y12" s="1794"/>
      <c r="Z12" s="1794"/>
      <c r="AA12" s="1794"/>
      <c r="AB12" s="1794"/>
      <c r="AC12" s="1794"/>
    </row>
    <row r="13" spans="1:38" s="2636" customFormat="1">
      <c r="C13" s="2703"/>
      <c r="F13" s="2703"/>
      <c r="G13" s="2703"/>
      <c r="H13" s="2704"/>
      <c r="I13" s="2704"/>
      <c r="L13" s="2703"/>
      <c r="M13" s="2703"/>
      <c r="N13" s="2703"/>
      <c r="O13" s="2703"/>
      <c r="P13" s="2703"/>
      <c r="Q13" s="2703"/>
      <c r="R13" s="2703"/>
      <c r="S13" s="2703"/>
      <c r="T13" s="2703"/>
      <c r="U13" s="2703"/>
      <c r="V13" s="2703"/>
      <c r="W13" s="2703"/>
      <c r="X13" s="2703"/>
      <c r="Y13" s="2703"/>
      <c r="Z13" s="2703"/>
      <c r="AA13" s="2703"/>
      <c r="AB13" s="2703"/>
      <c r="AC13" s="2703"/>
    </row>
    <row r="14" spans="1:38" s="2636" customFormat="1">
      <c r="C14" s="2703"/>
      <c r="F14" s="2703"/>
      <c r="G14" s="2703"/>
      <c r="H14" s="2704"/>
      <c r="I14" s="2704"/>
      <c r="N14" s="2703"/>
      <c r="O14" s="2703"/>
      <c r="P14" s="2703"/>
      <c r="Q14" s="2703"/>
      <c r="R14" s="2703"/>
      <c r="S14" s="2703"/>
      <c r="T14" s="2703"/>
      <c r="U14" s="2703"/>
      <c r="V14" s="2703"/>
      <c r="W14" s="2703"/>
      <c r="X14" s="2703"/>
      <c r="Y14" s="2703"/>
      <c r="Z14" s="2703"/>
      <c r="AA14" s="2703"/>
      <c r="AB14" s="2703"/>
      <c r="AC14" s="2703"/>
    </row>
    <row r="15" spans="1:38" s="2636" customFormat="1" ht="14.25" customHeight="1"/>
    <row r="16" spans="1:38" s="2636" customFormat="1" ht="15">
      <c r="B16" s="2721"/>
    </row>
    <row r="17" spans="3:27" s="2636" customFormat="1"/>
    <row r="18" spans="3:27" s="2636" customFormat="1" ht="43.5" customHeight="1">
      <c r="C18" s="2705"/>
      <c r="D18" s="2706"/>
      <c r="E18" s="2706"/>
      <c r="F18" s="2775"/>
      <c r="G18" s="2707"/>
      <c r="H18" s="2707"/>
      <c r="I18" s="2707"/>
      <c r="J18" s="2707"/>
      <c r="K18" s="2707"/>
      <c r="L18" s="2707"/>
      <c r="M18" s="2707"/>
      <c r="N18" s="2706"/>
      <c r="O18" s="2776"/>
      <c r="P18" s="2703"/>
      <c r="Q18" s="2703"/>
      <c r="R18" s="2703"/>
      <c r="S18" s="2703"/>
      <c r="T18" s="2703"/>
      <c r="U18" s="2703"/>
      <c r="V18" s="2703"/>
      <c r="W18" s="2703"/>
      <c r="X18" s="2703"/>
      <c r="Y18" s="2703"/>
      <c r="Z18" s="2703"/>
      <c r="AA18" s="2777"/>
    </row>
    <row r="19" spans="3:27" s="2636" customFormat="1" ht="50.25" customHeight="1">
      <c r="C19" s="2705"/>
      <c r="D19" s="2778"/>
      <c r="E19" s="2777"/>
      <c r="F19" s="2777"/>
      <c r="G19" s="2690"/>
      <c r="H19" s="2777"/>
      <c r="I19" s="2777"/>
      <c r="J19" s="2778"/>
      <c r="K19" s="2777"/>
      <c r="L19" s="2777"/>
      <c r="M19" s="2777"/>
      <c r="N19" s="2777"/>
      <c r="O19" s="2707"/>
      <c r="P19" s="2707"/>
      <c r="Q19" s="2707"/>
      <c r="R19" s="2707"/>
      <c r="S19" s="2707"/>
      <c r="T19" s="2707"/>
      <c r="U19" s="2707"/>
      <c r="V19" s="2707"/>
      <c r="W19" s="2707"/>
      <c r="X19" s="2707"/>
      <c r="Y19" s="2707"/>
      <c r="Z19" s="2707"/>
      <c r="AA19" s="2777"/>
    </row>
    <row r="20" spans="3:27" s="2636" customFormat="1" ht="53.25" customHeight="1">
      <c r="C20" s="2705"/>
      <c r="D20" s="2777"/>
      <c r="E20" s="2777"/>
      <c r="F20" s="2777"/>
      <c r="G20" s="2690"/>
      <c r="H20" s="2777"/>
      <c r="I20" s="2777"/>
      <c r="J20" s="2777"/>
      <c r="K20" s="2777"/>
      <c r="L20" s="2777"/>
      <c r="M20" s="2777"/>
      <c r="N20" s="2777"/>
      <c r="O20" s="2706"/>
      <c r="P20" s="2706"/>
      <c r="Q20" s="2706"/>
      <c r="R20" s="2706"/>
      <c r="S20" s="2706"/>
      <c r="T20" s="2706"/>
      <c r="U20" s="2706"/>
      <c r="V20" s="2706"/>
      <c r="W20" s="2706"/>
      <c r="X20" s="2706"/>
      <c r="Y20" s="2706"/>
      <c r="Z20" s="2706"/>
      <c r="AA20" s="2777"/>
    </row>
    <row r="21" spans="3:27" s="2636" customFormat="1" ht="27.75" customHeight="1">
      <c r="C21" s="2707"/>
      <c r="D21" s="2707"/>
      <c r="E21" s="2707"/>
      <c r="F21" s="2707"/>
      <c r="G21" s="2707"/>
      <c r="H21" s="2707"/>
      <c r="I21" s="2706"/>
      <c r="J21" s="2706"/>
      <c r="K21" s="2706"/>
      <c r="L21" s="2706"/>
      <c r="M21" s="2706"/>
      <c r="N21" s="2706"/>
      <c r="O21" s="2706"/>
      <c r="P21" s="2706"/>
      <c r="Q21" s="2706"/>
      <c r="R21" s="2706"/>
      <c r="S21" s="2706"/>
      <c r="T21" s="2706"/>
      <c r="U21" s="2706"/>
      <c r="V21" s="2706"/>
      <c r="W21" s="2706"/>
      <c r="X21" s="2706"/>
      <c r="Y21" s="2706"/>
      <c r="Z21" s="2706"/>
      <c r="AA21" s="2777"/>
    </row>
    <row r="22" spans="3:27" s="2636" customFormat="1">
      <c r="C22" s="2705"/>
      <c r="D22" s="2725"/>
      <c r="E22" s="2726"/>
      <c r="F22" s="2727"/>
      <c r="G22" s="2727"/>
      <c r="H22" s="2727"/>
      <c r="I22" s="2708"/>
      <c r="J22" s="2709"/>
      <c r="K22" s="2708"/>
      <c r="L22" s="2728"/>
      <c r="M22" s="2729"/>
      <c r="N22" s="2727"/>
      <c r="O22" s="2730"/>
      <c r="P22" s="2730"/>
      <c r="Q22" s="2730"/>
      <c r="R22" s="2709"/>
      <c r="S22" s="2730"/>
      <c r="T22" s="2709"/>
      <c r="U22" s="2730"/>
      <c r="V22" s="2730"/>
      <c r="W22" s="2730"/>
      <c r="X22" s="2709"/>
      <c r="Y22" s="2730"/>
      <c r="Z22" s="2709"/>
      <c r="AA22" s="2731"/>
    </row>
    <row r="23" spans="3:27" s="2636" customFormat="1">
      <c r="C23" s="2705"/>
      <c r="D23" s="2725"/>
      <c r="E23" s="2726"/>
      <c r="F23" s="2727"/>
      <c r="G23" s="2727"/>
      <c r="H23" s="2727"/>
      <c r="I23" s="2708"/>
      <c r="J23" s="2709"/>
      <c r="K23" s="2708"/>
      <c r="L23" s="2728"/>
      <c r="M23" s="2729"/>
      <c r="N23" s="2727"/>
      <c r="O23" s="2730"/>
      <c r="P23" s="2730"/>
      <c r="Q23" s="2730"/>
      <c r="R23" s="2709"/>
      <c r="S23" s="2730"/>
      <c r="T23" s="2709"/>
      <c r="U23" s="2730"/>
      <c r="V23" s="2730"/>
      <c r="W23" s="2730"/>
      <c r="X23" s="2709"/>
      <c r="Y23" s="2730"/>
      <c r="Z23" s="2709"/>
      <c r="AA23" s="2731"/>
    </row>
    <row r="24" spans="3:27" s="2636" customFormat="1">
      <c r="C24" s="2705"/>
      <c r="D24" s="2725"/>
      <c r="E24" s="2726"/>
      <c r="F24" s="2727"/>
      <c r="G24" s="2727"/>
      <c r="H24" s="2727"/>
      <c r="I24" s="2708"/>
      <c r="J24" s="2709"/>
      <c r="K24" s="2708"/>
      <c r="L24" s="2728"/>
      <c r="M24" s="2729"/>
      <c r="N24" s="2727"/>
      <c r="O24" s="2730"/>
      <c r="P24" s="2730"/>
      <c r="Q24" s="2730"/>
      <c r="R24" s="2709"/>
      <c r="S24" s="2730"/>
      <c r="T24" s="2709"/>
      <c r="U24" s="2730"/>
      <c r="V24" s="2730"/>
      <c r="W24" s="2730"/>
      <c r="X24" s="2709"/>
      <c r="Y24" s="2730"/>
      <c r="Z24" s="2709"/>
      <c r="AA24" s="2731"/>
    </row>
    <row r="25" spans="3:27" s="2636" customFormat="1">
      <c r="C25" s="2705"/>
      <c r="D25" s="2725"/>
      <c r="E25" s="2726"/>
      <c r="F25" s="2727"/>
      <c r="G25" s="2727"/>
      <c r="H25" s="2727"/>
      <c r="I25" s="2708"/>
      <c r="J25" s="2709"/>
      <c r="K25" s="2708"/>
      <c r="L25" s="2728"/>
      <c r="M25" s="2729"/>
      <c r="N25" s="2727"/>
      <c r="O25" s="2730"/>
      <c r="P25" s="2730"/>
      <c r="Q25" s="2730"/>
      <c r="R25" s="2709"/>
      <c r="S25" s="2730"/>
      <c r="T25" s="2709"/>
      <c r="U25" s="2730"/>
      <c r="V25" s="2730"/>
      <c r="W25" s="2730"/>
      <c r="X25" s="2709"/>
      <c r="Y25" s="2730"/>
      <c r="Z25" s="2709"/>
      <c r="AA25" s="2731"/>
    </row>
    <row r="26" spans="3:27" s="2636" customFormat="1">
      <c r="C26" s="2705"/>
      <c r="D26" s="2725"/>
      <c r="E26" s="2726"/>
      <c r="F26" s="2727"/>
      <c r="G26" s="2727"/>
      <c r="H26" s="2727"/>
      <c r="I26" s="2708"/>
      <c r="J26" s="2709"/>
      <c r="K26" s="2708"/>
      <c r="L26" s="2728"/>
      <c r="M26" s="2729"/>
      <c r="N26" s="2727"/>
      <c r="O26" s="2730"/>
      <c r="P26" s="2730"/>
      <c r="Q26" s="2730"/>
      <c r="R26" s="2709"/>
      <c r="S26" s="2730"/>
      <c r="T26" s="2709"/>
      <c r="U26" s="2730"/>
      <c r="V26" s="2730"/>
      <c r="W26" s="2730"/>
      <c r="X26" s="2709"/>
      <c r="Y26" s="2730"/>
      <c r="Z26" s="2709"/>
      <c r="AA26" s="2731"/>
    </row>
    <row r="27" spans="3:27" s="2636" customFormat="1">
      <c r="C27" s="2705"/>
      <c r="D27" s="2725"/>
      <c r="E27" s="2726"/>
      <c r="F27" s="2727"/>
      <c r="G27" s="2727"/>
      <c r="H27" s="2727"/>
      <c r="I27" s="2708"/>
      <c r="J27" s="2709"/>
      <c r="K27" s="2708"/>
      <c r="L27" s="2728"/>
      <c r="M27" s="2729"/>
      <c r="N27" s="2727"/>
      <c r="O27" s="2730"/>
      <c r="P27" s="2730"/>
      <c r="Q27" s="2730"/>
      <c r="R27" s="2709"/>
      <c r="S27" s="2730"/>
      <c r="T27" s="2709"/>
      <c r="U27" s="2730"/>
      <c r="V27" s="2730"/>
      <c r="W27" s="2730"/>
      <c r="X27" s="2709"/>
      <c r="Y27" s="2730"/>
      <c r="Z27" s="2709"/>
      <c r="AA27" s="2731"/>
    </row>
    <row r="28" spans="3:27" s="2636" customFormat="1">
      <c r="C28" s="2705"/>
      <c r="D28" s="2725"/>
      <c r="E28" s="2726"/>
      <c r="F28" s="2727"/>
      <c r="G28" s="2727"/>
      <c r="H28" s="2727"/>
      <c r="I28" s="2708"/>
      <c r="J28" s="2709"/>
      <c r="K28" s="2708"/>
      <c r="L28" s="2728"/>
      <c r="M28" s="2729"/>
      <c r="N28" s="2727"/>
      <c r="O28" s="2730"/>
      <c r="P28" s="2730"/>
      <c r="Q28" s="2730"/>
      <c r="R28" s="2709"/>
      <c r="S28" s="2730"/>
      <c r="T28" s="2709"/>
      <c r="U28" s="2730"/>
      <c r="V28" s="2730"/>
      <c r="W28" s="2730"/>
      <c r="X28" s="2709"/>
      <c r="Y28" s="2730"/>
      <c r="Z28" s="2709"/>
      <c r="AA28" s="2731"/>
    </row>
    <row r="29" spans="3:27" s="2636" customFormat="1">
      <c r="C29" s="2705"/>
      <c r="D29" s="2725"/>
      <c r="E29" s="2726"/>
      <c r="F29" s="2727"/>
      <c r="G29" s="2727"/>
      <c r="H29" s="2727"/>
      <c r="I29" s="2708"/>
      <c r="J29" s="2709"/>
      <c r="K29" s="2708"/>
      <c r="L29" s="2728"/>
      <c r="M29" s="2729"/>
      <c r="N29" s="2727"/>
      <c r="O29" s="2730"/>
      <c r="P29" s="2730"/>
      <c r="Q29" s="2730"/>
      <c r="R29" s="2709"/>
      <c r="S29" s="2730"/>
      <c r="T29" s="2709"/>
      <c r="U29" s="2730"/>
      <c r="V29" s="2730"/>
      <c r="W29" s="2730"/>
      <c r="X29" s="2709"/>
      <c r="Y29" s="2730"/>
      <c r="Z29" s="2709"/>
      <c r="AA29" s="2731"/>
    </row>
    <row r="30" spans="3:27" s="2636" customFormat="1">
      <c r="C30" s="2705"/>
      <c r="D30" s="2725"/>
      <c r="E30" s="2726"/>
      <c r="F30" s="2727"/>
      <c r="G30" s="2727"/>
      <c r="H30" s="2727"/>
      <c r="I30" s="2708"/>
      <c r="J30" s="2709"/>
      <c r="K30" s="2708"/>
      <c r="L30" s="2728"/>
      <c r="M30" s="2729"/>
      <c r="N30" s="2727"/>
      <c r="O30" s="2730"/>
      <c r="P30" s="2730"/>
      <c r="Q30" s="2730"/>
      <c r="R30" s="2709"/>
      <c r="S30" s="2730"/>
      <c r="T30" s="2709"/>
      <c r="U30" s="2730"/>
      <c r="V30" s="2730"/>
      <c r="W30" s="2730"/>
      <c r="X30" s="2709"/>
      <c r="Y30" s="2730"/>
      <c r="Z30" s="2709"/>
      <c r="AA30" s="2731"/>
    </row>
    <row r="31" spans="3:27" s="2636" customFormat="1">
      <c r="C31" s="2705"/>
      <c r="D31" s="2725"/>
      <c r="E31" s="2726"/>
      <c r="F31" s="2727"/>
      <c r="G31" s="2727"/>
      <c r="H31" s="2727"/>
      <c r="I31" s="2708"/>
      <c r="J31" s="2709"/>
      <c r="K31" s="2708"/>
      <c r="L31" s="2728"/>
      <c r="M31" s="2729"/>
      <c r="N31" s="2727"/>
      <c r="O31" s="2730"/>
      <c r="P31" s="2730"/>
      <c r="Q31" s="2730"/>
      <c r="R31" s="2709"/>
      <c r="S31" s="2730"/>
      <c r="T31" s="2709"/>
      <c r="U31" s="2730"/>
      <c r="V31" s="2730"/>
      <c r="W31" s="2730"/>
      <c r="X31" s="2709"/>
      <c r="Y31" s="2730"/>
      <c r="Z31" s="2709"/>
      <c r="AA31" s="2731"/>
    </row>
    <row r="32" spans="3:27" s="2636" customFormat="1">
      <c r="C32" s="2705"/>
      <c r="D32" s="2725"/>
      <c r="E32" s="2726"/>
      <c r="F32" s="2727"/>
      <c r="G32" s="2727"/>
      <c r="H32" s="2727"/>
      <c r="I32" s="2708"/>
      <c r="J32" s="2709"/>
      <c r="K32" s="2708"/>
      <c r="L32" s="2728"/>
      <c r="M32" s="2729"/>
      <c r="N32" s="2727"/>
      <c r="O32" s="2730"/>
      <c r="P32" s="2730"/>
      <c r="Q32" s="2730"/>
      <c r="R32" s="2709"/>
      <c r="S32" s="2730"/>
      <c r="T32" s="2709"/>
      <c r="U32" s="2730"/>
      <c r="V32" s="2730"/>
      <c r="W32" s="2730"/>
      <c r="X32" s="2709"/>
      <c r="Y32" s="2730"/>
      <c r="Z32" s="2709"/>
      <c r="AA32" s="2731"/>
    </row>
    <row r="33" spans="3:27" s="2636" customFormat="1">
      <c r="C33" s="2705"/>
      <c r="D33" s="2725"/>
      <c r="E33" s="2726"/>
      <c r="F33" s="2727"/>
      <c r="G33" s="2727"/>
      <c r="H33" s="2727"/>
      <c r="I33" s="2708"/>
      <c r="J33" s="2709"/>
      <c r="K33" s="2708"/>
      <c r="L33" s="2728"/>
      <c r="M33" s="2729"/>
      <c r="N33" s="2727"/>
      <c r="O33" s="2730"/>
      <c r="P33" s="2730"/>
      <c r="Q33" s="2730"/>
      <c r="R33" s="2709"/>
      <c r="S33" s="2730"/>
      <c r="T33" s="2709"/>
      <c r="U33" s="2730"/>
      <c r="V33" s="2730"/>
      <c r="W33" s="2730"/>
      <c r="X33" s="2709"/>
      <c r="Y33" s="2730"/>
      <c r="Z33" s="2709"/>
      <c r="AA33" s="2731"/>
    </row>
    <row r="34" spans="3:27" s="2636" customFormat="1">
      <c r="C34" s="2705"/>
      <c r="D34" s="2725"/>
      <c r="E34" s="2726"/>
      <c r="F34" s="2727"/>
      <c r="G34" s="2727"/>
      <c r="H34" s="2727"/>
      <c r="I34" s="2708"/>
      <c r="J34" s="2709"/>
      <c r="K34" s="2708"/>
      <c r="L34" s="2728"/>
      <c r="M34" s="2729"/>
      <c r="N34" s="2727"/>
      <c r="O34" s="2730"/>
      <c r="P34" s="2730"/>
      <c r="Q34" s="2730"/>
      <c r="R34" s="2709"/>
      <c r="S34" s="2730"/>
      <c r="T34" s="2709"/>
      <c r="U34" s="2730"/>
      <c r="V34" s="2730"/>
      <c r="W34" s="2730"/>
      <c r="X34" s="2709"/>
      <c r="Y34" s="2730"/>
      <c r="Z34" s="2709"/>
      <c r="AA34" s="2731"/>
    </row>
    <row r="35" spans="3:27" s="2636" customFormat="1">
      <c r="C35" s="2705"/>
      <c r="D35" s="2725"/>
      <c r="E35" s="2726"/>
      <c r="F35" s="2727"/>
      <c r="G35" s="2727"/>
      <c r="H35" s="2727"/>
      <c r="I35" s="2708"/>
      <c r="J35" s="2709"/>
      <c r="K35" s="2708"/>
      <c r="L35" s="2728"/>
      <c r="M35" s="2729"/>
      <c r="N35" s="2727"/>
      <c r="O35" s="2730"/>
      <c r="P35" s="2730"/>
      <c r="Q35" s="2730"/>
      <c r="R35" s="2709"/>
      <c r="S35" s="2730"/>
      <c r="T35" s="2709"/>
      <c r="U35" s="2730"/>
      <c r="V35" s="2730"/>
      <c r="W35" s="2730"/>
      <c r="X35" s="2709"/>
      <c r="Y35" s="2730"/>
      <c r="Z35" s="2709"/>
      <c r="AA35" s="2731"/>
    </row>
    <row r="36" spans="3:27" s="2636" customFormat="1">
      <c r="C36" s="2705"/>
      <c r="D36" s="2725"/>
      <c r="E36" s="2726"/>
      <c r="F36" s="2727"/>
      <c r="G36" s="2727"/>
      <c r="H36" s="2727"/>
      <c r="I36" s="2708"/>
      <c r="J36" s="2709"/>
      <c r="K36" s="2708"/>
      <c r="L36" s="2728"/>
      <c r="M36" s="2729"/>
      <c r="N36" s="2727"/>
      <c r="O36" s="2730"/>
      <c r="P36" s="2730"/>
      <c r="Q36" s="2730"/>
      <c r="R36" s="2709"/>
      <c r="S36" s="2730"/>
      <c r="T36" s="2709"/>
      <c r="U36" s="2730"/>
      <c r="V36" s="2730"/>
      <c r="W36" s="2730"/>
      <c r="X36" s="2709"/>
      <c r="Y36" s="2730"/>
      <c r="Z36" s="2709"/>
      <c r="AA36" s="2731"/>
    </row>
    <row r="37" spans="3:27" s="2636" customFormat="1">
      <c r="C37" s="2705"/>
      <c r="D37" s="2725"/>
      <c r="E37" s="2726"/>
      <c r="F37" s="2727"/>
      <c r="G37" s="2727"/>
      <c r="H37" s="2727"/>
      <c r="I37" s="2708"/>
      <c r="J37" s="2709"/>
      <c r="K37" s="2708"/>
      <c r="L37" s="2728"/>
      <c r="M37" s="2729"/>
      <c r="N37" s="2727"/>
      <c r="O37" s="2730"/>
      <c r="P37" s="2730"/>
      <c r="Q37" s="2730"/>
      <c r="R37" s="2709"/>
      <c r="S37" s="2730"/>
      <c r="T37" s="2709"/>
      <c r="U37" s="2730"/>
      <c r="V37" s="2730"/>
      <c r="W37" s="2730"/>
      <c r="X37" s="2709"/>
      <c r="Y37" s="2730"/>
      <c r="Z37" s="2709"/>
      <c r="AA37" s="2731"/>
    </row>
    <row r="38" spans="3:27" s="2636" customFormat="1">
      <c r="C38" s="2705"/>
      <c r="D38" s="2725"/>
      <c r="E38" s="2726"/>
      <c r="F38" s="2727"/>
      <c r="G38" s="2727"/>
      <c r="H38" s="2727"/>
      <c r="I38" s="2708"/>
      <c r="J38" s="2709"/>
      <c r="K38" s="2708"/>
      <c r="L38" s="2728"/>
      <c r="M38" s="2729"/>
      <c r="N38" s="2727"/>
      <c r="O38" s="2730"/>
      <c r="P38" s="2730"/>
      <c r="Q38" s="2730"/>
      <c r="R38" s="2709"/>
      <c r="S38" s="2730"/>
      <c r="T38" s="2709"/>
      <c r="U38" s="2730"/>
      <c r="V38" s="2730"/>
      <c r="W38" s="2730"/>
      <c r="X38" s="2709"/>
      <c r="Y38" s="2730"/>
      <c r="Z38" s="2709"/>
      <c r="AA38" s="2731"/>
    </row>
    <row r="39" spans="3:27" s="2636" customFormat="1">
      <c r="C39" s="2705"/>
      <c r="D39" s="2725"/>
      <c r="E39" s="2726"/>
      <c r="F39" s="2727"/>
      <c r="G39" s="2727"/>
      <c r="H39" s="2727"/>
      <c r="I39" s="2708"/>
      <c r="J39" s="2709"/>
      <c r="K39" s="2708"/>
      <c r="L39" s="2728"/>
      <c r="M39" s="2729"/>
      <c r="N39" s="2727"/>
      <c r="O39" s="2730"/>
      <c r="P39" s="2730"/>
      <c r="Q39" s="2730"/>
      <c r="R39" s="2709"/>
      <c r="S39" s="2730"/>
      <c r="T39" s="2709"/>
      <c r="U39" s="2730"/>
      <c r="V39" s="2730"/>
      <c r="W39" s="2730"/>
      <c r="X39" s="2709"/>
      <c r="Y39" s="2730"/>
      <c r="Z39" s="2709"/>
      <c r="AA39" s="2731"/>
    </row>
    <row r="40" spans="3:27" s="2636" customFormat="1">
      <c r="C40" s="2705"/>
      <c r="D40" s="2725"/>
      <c r="E40" s="2726"/>
      <c r="F40" s="2727"/>
      <c r="G40" s="2727"/>
      <c r="H40" s="2727"/>
      <c r="I40" s="2708"/>
      <c r="J40" s="2709"/>
      <c r="K40" s="2708"/>
      <c r="L40" s="2728"/>
      <c r="M40" s="2729"/>
      <c r="N40" s="2727"/>
      <c r="O40" s="2730"/>
      <c r="P40" s="2730"/>
      <c r="Q40" s="2730"/>
      <c r="R40" s="2709"/>
      <c r="S40" s="2730"/>
      <c r="T40" s="2709"/>
      <c r="U40" s="2730"/>
      <c r="V40" s="2730"/>
      <c r="W40" s="2730"/>
      <c r="X40" s="2709"/>
      <c r="Y40" s="2730"/>
      <c r="Z40" s="2709"/>
      <c r="AA40" s="2731"/>
    </row>
    <row r="41" spans="3:27" s="2636" customFormat="1">
      <c r="C41" s="2710"/>
      <c r="D41" s="2725"/>
      <c r="E41" s="2726"/>
      <c r="F41" s="2727"/>
      <c r="G41" s="2727"/>
      <c r="H41" s="2727"/>
      <c r="I41" s="2711"/>
      <c r="J41" s="2712"/>
      <c r="K41" s="2711"/>
      <c r="L41" s="2728"/>
      <c r="M41" s="2729"/>
      <c r="N41" s="2727"/>
      <c r="O41" s="2730"/>
      <c r="P41" s="2730"/>
      <c r="Q41" s="2730"/>
      <c r="R41" s="2712"/>
      <c r="S41" s="2730"/>
      <c r="T41" s="2712"/>
      <c r="U41" s="2730"/>
      <c r="V41" s="2730"/>
      <c r="W41" s="2730"/>
      <c r="X41" s="2712"/>
      <c r="Y41" s="2730"/>
      <c r="Z41" s="2712"/>
      <c r="AA41" s="2731"/>
    </row>
    <row r="42" spans="3:27" s="2636" customFormat="1">
      <c r="C42" s="2710"/>
      <c r="D42" s="2725"/>
      <c r="E42" s="2726"/>
      <c r="F42" s="2727"/>
      <c r="G42" s="2727"/>
      <c r="H42" s="2727"/>
      <c r="I42" s="2711"/>
      <c r="J42" s="2712"/>
      <c r="K42" s="2711"/>
      <c r="L42" s="2728"/>
      <c r="M42" s="2729"/>
      <c r="N42" s="2727"/>
      <c r="O42" s="2730"/>
      <c r="P42" s="2730"/>
      <c r="Q42" s="2730"/>
      <c r="R42" s="2712"/>
      <c r="S42" s="2730"/>
      <c r="T42" s="2712"/>
      <c r="U42" s="2730"/>
      <c r="V42" s="2730"/>
      <c r="W42" s="2730"/>
      <c r="X42" s="2712"/>
      <c r="Y42" s="2730"/>
      <c r="Z42" s="2712"/>
      <c r="AA42" s="2731"/>
    </row>
    <row r="43" spans="3:27" s="2636" customFormat="1">
      <c r="C43" s="2710"/>
      <c r="D43" s="2725"/>
      <c r="E43" s="2726"/>
      <c r="F43" s="2727"/>
      <c r="G43" s="2727"/>
      <c r="H43" s="2727"/>
      <c r="I43" s="2711"/>
      <c r="J43" s="2712"/>
      <c r="K43" s="2711"/>
      <c r="L43" s="2728"/>
      <c r="M43" s="2729"/>
      <c r="N43" s="2727"/>
      <c r="O43" s="2730"/>
      <c r="P43" s="2730"/>
      <c r="Q43" s="2730"/>
      <c r="R43" s="2712"/>
      <c r="S43" s="2730"/>
      <c r="T43" s="2712"/>
      <c r="U43" s="2730"/>
      <c r="V43" s="2730"/>
      <c r="W43" s="2730"/>
      <c r="X43" s="2712"/>
      <c r="Y43" s="2730"/>
      <c r="Z43" s="2712"/>
      <c r="AA43" s="2731"/>
    </row>
    <row r="44" spans="3:27" s="2636" customFormat="1">
      <c r="C44" s="2710"/>
      <c r="D44" s="2725"/>
      <c r="E44" s="2726"/>
      <c r="F44" s="2727"/>
      <c r="G44" s="2727"/>
      <c r="H44" s="2727"/>
      <c r="I44" s="2711"/>
      <c r="J44" s="2712"/>
      <c r="K44" s="2711"/>
      <c r="L44" s="2728"/>
      <c r="M44" s="2729"/>
      <c r="N44" s="2727"/>
      <c r="O44" s="2730"/>
      <c r="P44" s="2730"/>
      <c r="Q44" s="2730"/>
      <c r="R44" s="2712"/>
      <c r="S44" s="2730"/>
      <c r="T44" s="2712"/>
      <c r="U44" s="2730"/>
      <c r="V44" s="2730"/>
      <c r="W44" s="2730"/>
      <c r="X44" s="2712"/>
      <c r="Y44" s="2730"/>
      <c r="Z44" s="2712"/>
      <c r="AA44" s="2731"/>
    </row>
    <row r="45" spans="3:27" s="2636" customFormat="1">
      <c r="C45" s="2710"/>
      <c r="D45" s="2725"/>
      <c r="E45" s="2726"/>
      <c r="F45" s="2727"/>
      <c r="G45" s="2727"/>
      <c r="H45" s="2727"/>
      <c r="I45" s="2711"/>
      <c r="J45" s="2712"/>
      <c r="K45" s="2711"/>
      <c r="L45" s="2728"/>
      <c r="M45" s="2729"/>
      <c r="N45" s="2727"/>
      <c r="O45" s="2730"/>
      <c r="P45" s="2730"/>
      <c r="Q45" s="2730"/>
      <c r="R45" s="2712"/>
      <c r="S45" s="2730"/>
      <c r="T45" s="2712"/>
      <c r="U45" s="2730"/>
      <c r="V45" s="2730"/>
      <c r="W45" s="2730"/>
      <c r="X45" s="2712"/>
      <c r="Y45" s="2730"/>
      <c r="Z45" s="2712"/>
      <c r="AA45" s="2731"/>
    </row>
    <row r="46" spans="3:27" s="2636" customFormat="1">
      <c r="C46" s="2710"/>
      <c r="D46" s="2725"/>
      <c r="E46" s="2726"/>
      <c r="F46" s="2727"/>
      <c r="G46" s="2727"/>
      <c r="H46" s="2727"/>
      <c r="I46" s="2711"/>
      <c r="J46" s="2712"/>
      <c r="K46" s="2711"/>
      <c r="L46" s="2728"/>
      <c r="M46" s="2729"/>
      <c r="N46" s="2727"/>
      <c r="O46" s="2730"/>
      <c r="P46" s="2730"/>
      <c r="Q46" s="2730"/>
      <c r="R46" s="2712"/>
      <c r="S46" s="2730"/>
      <c r="T46" s="2712"/>
      <c r="U46" s="2730"/>
      <c r="V46" s="2730"/>
      <c r="W46" s="2730"/>
      <c r="X46" s="2712"/>
      <c r="Y46" s="2730"/>
      <c r="Z46" s="2712"/>
      <c r="AA46" s="2731"/>
    </row>
    <row r="47" spans="3:27" s="2636" customFormat="1">
      <c r="C47" s="2710"/>
      <c r="D47" s="2725"/>
      <c r="E47" s="2726"/>
      <c r="F47" s="2727"/>
      <c r="G47" s="2727"/>
      <c r="H47" s="2727"/>
      <c r="I47" s="2711"/>
      <c r="J47" s="2712"/>
      <c r="K47" s="2711"/>
      <c r="L47" s="2728"/>
      <c r="M47" s="2729"/>
      <c r="N47" s="2727"/>
      <c r="O47" s="2730"/>
      <c r="P47" s="2730"/>
      <c r="Q47" s="2730"/>
      <c r="R47" s="2712"/>
      <c r="S47" s="2730"/>
      <c r="T47" s="2712"/>
      <c r="U47" s="2730"/>
      <c r="V47" s="2730"/>
      <c r="W47" s="2730"/>
      <c r="X47" s="2712"/>
      <c r="Y47" s="2730"/>
      <c r="Z47" s="2712"/>
      <c r="AA47" s="2731"/>
    </row>
    <row r="48" spans="3:27" s="2636" customFormat="1">
      <c r="C48" s="2710"/>
      <c r="D48" s="2725"/>
      <c r="E48" s="2726"/>
      <c r="F48" s="2727"/>
      <c r="G48" s="2727"/>
      <c r="H48" s="2727"/>
      <c r="I48" s="2711"/>
      <c r="J48" s="2712"/>
      <c r="K48" s="2711"/>
      <c r="L48" s="2728"/>
      <c r="M48" s="2729"/>
      <c r="N48" s="2727"/>
      <c r="O48" s="2730"/>
      <c r="P48" s="2730"/>
      <c r="Q48" s="2730"/>
      <c r="R48" s="2712"/>
      <c r="S48" s="2730"/>
      <c r="T48" s="2712"/>
      <c r="U48" s="2730"/>
      <c r="V48" s="2730"/>
      <c r="W48" s="2730"/>
      <c r="X48" s="2712"/>
      <c r="Y48" s="2730"/>
      <c r="Z48" s="2712"/>
      <c r="AA48" s="2731"/>
    </row>
    <row r="49" spans="3:27" s="2636" customFormat="1">
      <c r="C49" s="2710"/>
      <c r="D49" s="2725"/>
      <c r="E49" s="2726"/>
      <c r="F49" s="2727"/>
      <c r="G49" s="2727"/>
      <c r="H49" s="2727"/>
      <c r="I49" s="2711"/>
      <c r="J49" s="2712"/>
      <c r="K49" s="2711"/>
      <c r="L49" s="2728"/>
      <c r="M49" s="2729"/>
      <c r="N49" s="2727"/>
      <c r="O49" s="2730"/>
      <c r="P49" s="2730"/>
      <c r="Q49" s="2730"/>
      <c r="R49" s="2712"/>
      <c r="S49" s="2730"/>
      <c r="T49" s="2712"/>
      <c r="U49" s="2730"/>
      <c r="V49" s="2730"/>
      <c r="W49" s="2730"/>
      <c r="X49" s="2712"/>
      <c r="Y49" s="2730"/>
      <c r="Z49" s="2712"/>
      <c r="AA49" s="2731"/>
    </row>
    <row r="50" spans="3:27" s="2636" customFormat="1">
      <c r="C50" s="2710"/>
      <c r="D50" s="2725"/>
      <c r="E50" s="2726"/>
      <c r="F50" s="2727"/>
      <c r="G50" s="2727"/>
      <c r="H50" s="2727"/>
      <c r="I50" s="2711"/>
      <c r="J50" s="2712"/>
      <c r="K50" s="2711"/>
      <c r="L50" s="2728"/>
      <c r="M50" s="2729"/>
      <c r="N50" s="2727"/>
      <c r="O50" s="2730"/>
      <c r="P50" s="2730"/>
      <c r="Q50" s="2730"/>
      <c r="R50" s="2712"/>
      <c r="S50" s="2730"/>
      <c r="T50" s="2712"/>
      <c r="U50" s="2730"/>
      <c r="V50" s="2730"/>
      <c r="W50" s="2730"/>
      <c r="X50" s="2712"/>
      <c r="Y50" s="2730"/>
      <c r="Z50" s="2712"/>
      <c r="AA50" s="2731"/>
    </row>
    <row r="51" spans="3:27" s="2636" customFormat="1">
      <c r="C51" s="2710"/>
      <c r="D51" s="2725"/>
      <c r="E51" s="2726"/>
      <c r="F51" s="2727"/>
      <c r="G51" s="2727"/>
      <c r="H51" s="2727"/>
      <c r="I51" s="2711"/>
      <c r="J51" s="2712"/>
      <c r="K51" s="2711"/>
      <c r="L51" s="2728"/>
      <c r="M51" s="2729"/>
      <c r="N51" s="2727"/>
      <c r="O51" s="2730"/>
      <c r="P51" s="2730"/>
      <c r="Q51" s="2730"/>
      <c r="R51" s="2712"/>
      <c r="S51" s="2730"/>
      <c r="T51" s="2712"/>
      <c r="U51" s="2730"/>
      <c r="V51" s="2730"/>
      <c r="W51" s="2730"/>
      <c r="X51" s="2712"/>
      <c r="Y51" s="2730"/>
      <c r="Z51" s="2712"/>
      <c r="AA51" s="2731"/>
    </row>
    <row r="52" spans="3:27" s="2636" customFormat="1">
      <c r="C52" s="2710"/>
      <c r="D52" s="2725"/>
      <c r="E52" s="2726"/>
      <c r="F52" s="2727"/>
      <c r="G52" s="2727"/>
      <c r="H52" s="2727"/>
      <c r="I52" s="2711"/>
      <c r="J52" s="2712"/>
      <c r="K52" s="2711"/>
      <c r="L52" s="2728"/>
      <c r="M52" s="2729"/>
      <c r="N52" s="2727"/>
      <c r="O52" s="2730"/>
      <c r="P52" s="2730"/>
      <c r="Q52" s="2730"/>
      <c r="R52" s="2712"/>
      <c r="S52" s="2730"/>
      <c r="T52" s="2712"/>
      <c r="U52" s="2730"/>
      <c r="V52" s="2730"/>
      <c r="W52" s="2730"/>
      <c r="X52" s="2712"/>
      <c r="Y52" s="2730"/>
      <c r="Z52" s="2712"/>
      <c r="AA52" s="2731"/>
    </row>
    <row r="53" spans="3:27" s="2636" customFormat="1">
      <c r="C53" s="2710"/>
      <c r="D53" s="2725"/>
      <c r="E53" s="2726"/>
      <c r="F53" s="2727"/>
      <c r="G53" s="2727"/>
      <c r="H53" s="2727"/>
      <c r="I53" s="2711"/>
      <c r="J53" s="2712"/>
      <c r="K53" s="2711"/>
      <c r="L53" s="2728"/>
      <c r="M53" s="2729"/>
      <c r="N53" s="2727"/>
      <c r="O53" s="2730"/>
      <c r="P53" s="2730"/>
      <c r="Q53" s="2730"/>
      <c r="R53" s="2712"/>
      <c r="S53" s="2730"/>
      <c r="T53" s="2712"/>
      <c r="U53" s="2730"/>
      <c r="V53" s="2730"/>
      <c r="W53" s="2730"/>
      <c r="X53" s="2712"/>
      <c r="Y53" s="2730"/>
      <c r="Z53" s="2712"/>
      <c r="AA53" s="2731"/>
    </row>
    <row r="54" spans="3:27" s="2636" customFormat="1">
      <c r="C54" s="2710"/>
      <c r="D54" s="2725"/>
      <c r="E54" s="2726"/>
      <c r="F54" s="2727"/>
      <c r="G54" s="2727"/>
      <c r="H54" s="2727"/>
      <c r="I54" s="2711"/>
      <c r="J54" s="2712"/>
      <c r="K54" s="2711"/>
      <c r="L54" s="2728"/>
      <c r="M54" s="2729"/>
      <c r="N54" s="2727"/>
      <c r="O54" s="2730"/>
      <c r="P54" s="2730"/>
      <c r="Q54" s="2730"/>
      <c r="R54" s="2712"/>
      <c r="S54" s="2730"/>
      <c r="T54" s="2712"/>
      <c r="U54" s="2730"/>
      <c r="V54" s="2730"/>
      <c r="W54" s="2730"/>
      <c r="X54" s="2712"/>
      <c r="Y54" s="2730"/>
      <c r="Z54" s="2712"/>
      <c r="AA54" s="2731"/>
    </row>
    <row r="55" spans="3:27" s="2636" customFormat="1">
      <c r="C55" s="2710"/>
      <c r="D55" s="2725"/>
      <c r="E55" s="2726"/>
      <c r="F55" s="2727"/>
      <c r="G55" s="2727"/>
      <c r="H55" s="2727"/>
      <c r="I55" s="2711"/>
      <c r="J55" s="2712"/>
      <c r="K55" s="2711"/>
      <c r="L55" s="2728"/>
      <c r="M55" s="2729"/>
      <c r="N55" s="2727"/>
      <c r="O55" s="2730"/>
      <c r="P55" s="2730"/>
      <c r="Q55" s="2730"/>
      <c r="R55" s="2712"/>
      <c r="S55" s="2730"/>
      <c r="T55" s="2712"/>
      <c r="U55" s="2730"/>
      <c r="V55" s="2730"/>
      <c r="W55" s="2730"/>
      <c r="X55" s="2712"/>
      <c r="Y55" s="2730"/>
      <c r="Z55" s="2712"/>
      <c r="AA55" s="2731"/>
    </row>
    <row r="56" spans="3:27" s="2636" customFormat="1">
      <c r="C56" s="2710"/>
      <c r="D56" s="2725"/>
      <c r="E56" s="2726"/>
      <c r="F56" s="2727"/>
      <c r="G56" s="2727"/>
      <c r="H56" s="2727"/>
      <c r="I56" s="2711"/>
      <c r="J56" s="2712"/>
      <c r="K56" s="2711"/>
      <c r="L56" s="2728"/>
      <c r="M56" s="2729"/>
      <c r="N56" s="2727"/>
      <c r="O56" s="2730"/>
      <c r="P56" s="2730"/>
      <c r="Q56" s="2730"/>
      <c r="R56" s="2712"/>
      <c r="S56" s="2730"/>
      <c r="T56" s="2712"/>
      <c r="U56" s="2730"/>
      <c r="V56" s="2730"/>
      <c r="W56" s="2730"/>
      <c r="X56" s="2712"/>
      <c r="Y56" s="2730"/>
      <c r="Z56" s="2712"/>
      <c r="AA56" s="2731"/>
    </row>
    <row r="57" spans="3:27" s="2636" customFormat="1">
      <c r="C57" s="2710"/>
      <c r="D57" s="2725"/>
      <c r="E57" s="2726"/>
      <c r="F57" s="2727"/>
      <c r="G57" s="2727"/>
      <c r="H57" s="2727"/>
      <c r="I57" s="2711"/>
      <c r="J57" s="2712"/>
      <c r="K57" s="2711"/>
      <c r="L57" s="2728"/>
      <c r="M57" s="2729"/>
      <c r="N57" s="2727"/>
      <c r="O57" s="2730"/>
      <c r="P57" s="2730"/>
      <c r="Q57" s="2730"/>
      <c r="R57" s="2712"/>
      <c r="S57" s="2730"/>
      <c r="T57" s="2712"/>
      <c r="U57" s="2730"/>
      <c r="V57" s="2730"/>
      <c r="W57" s="2730"/>
      <c r="X57" s="2712"/>
      <c r="Y57" s="2730"/>
      <c r="Z57" s="2712"/>
      <c r="AA57" s="2731"/>
    </row>
    <row r="58" spans="3:27" s="2636" customFormat="1">
      <c r="C58" s="2710"/>
      <c r="D58" s="2725"/>
      <c r="E58" s="2726"/>
      <c r="F58" s="2727"/>
      <c r="G58" s="2727"/>
      <c r="H58" s="2727"/>
      <c r="I58" s="2711"/>
      <c r="J58" s="2712"/>
      <c r="K58" s="2711"/>
      <c r="L58" s="2728"/>
      <c r="M58" s="2729"/>
      <c r="N58" s="2727"/>
      <c r="O58" s="2730"/>
      <c r="P58" s="2730"/>
      <c r="Q58" s="2730"/>
      <c r="R58" s="2712"/>
      <c r="S58" s="2730"/>
      <c r="T58" s="2712"/>
      <c r="U58" s="2730"/>
      <c r="V58" s="2730"/>
      <c r="W58" s="2730"/>
      <c r="X58" s="2712"/>
      <c r="Y58" s="2730"/>
      <c r="Z58" s="2712"/>
      <c r="AA58" s="2731"/>
    </row>
    <row r="59" spans="3:27" s="2636" customFormat="1">
      <c r="C59" s="2710"/>
      <c r="D59" s="2725"/>
      <c r="E59" s="2726"/>
      <c r="F59" s="2727"/>
      <c r="G59" s="2727"/>
      <c r="H59" s="2727"/>
      <c r="I59" s="2711"/>
      <c r="J59" s="2712"/>
      <c r="K59" s="2711"/>
      <c r="L59" s="2728"/>
      <c r="M59" s="2729"/>
      <c r="N59" s="2727"/>
      <c r="O59" s="2730"/>
      <c r="P59" s="2730"/>
      <c r="Q59" s="2730"/>
      <c r="R59" s="2712"/>
      <c r="S59" s="2730"/>
      <c r="T59" s="2712"/>
      <c r="U59" s="2730"/>
      <c r="V59" s="2730"/>
      <c r="W59" s="2730"/>
      <c r="X59" s="2712"/>
      <c r="Y59" s="2730"/>
      <c r="Z59" s="2712"/>
      <c r="AA59" s="2731"/>
    </row>
    <row r="60" spans="3:27" s="2636" customFormat="1">
      <c r="C60" s="2710"/>
      <c r="D60" s="2725"/>
      <c r="E60" s="2726"/>
      <c r="F60" s="2727"/>
      <c r="G60" s="2727"/>
      <c r="H60" s="2727"/>
      <c r="I60" s="2711"/>
      <c r="J60" s="2712"/>
      <c r="K60" s="2711"/>
      <c r="L60" s="2728"/>
      <c r="M60" s="2729"/>
      <c r="N60" s="2727"/>
      <c r="O60" s="2730"/>
      <c r="P60" s="2730"/>
      <c r="Q60" s="2730"/>
      <c r="R60" s="2712"/>
      <c r="S60" s="2730"/>
      <c r="T60" s="2712"/>
      <c r="U60" s="2730"/>
      <c r="V60" s="2730"/>
      <c r="W60" s="2730"/>
      <c r="X60" s="2712"/>
      <c r="Y60" s="2730"/>
      <c r="Z60" s="2712"/>
      <c r="AA60" s="2731"/>
    </row>
    <row r="61" spans="3:27" s="2636" customFormat="1">
      <c r="C61" s="2710"/>
      <c r="D61" s="2725"/>
      <c r="E61" s="2726"/>
      <c r="F61" s="2727"/>
      <c r="G61" s="2727"/>
      <c r="H61" s="2727"/>
      <c r="I61" s="2711"/>
      <c r="J61" s="2712"/>
      <c r="K61" s="2711"/>
      <c r="L61" s="2728"/>
      <c r="M61" s="2729"/>
      <c r="N61" s="2727"/>
      <c r="O61" s="2730"/>
      <c r="P61" s="2730"/>
      <c r="Q61" s="2730"/>
      <c r="R61" s="2712"/>
      <c r="S61" s="2730"/>
      <c r="T61" s="2712"/>
      <c r="U61" s="2730"/>
      <c r="V61" s="2730"/>
      <c r="W61" s="2730"/>
      <c r="X61" s="2712"/>
      <c r="Y61" s="2730"/>
      <c r="Z61" s="2712"/>
      <c r="AA61" s="2731"/>
    </row>
    <row r="62" spans="3:27" s="2636" customFormat="1">
      <c r="C62" s="2710"/>
      <c r="D62" s="2725"/>
      <c r="E62" s="2726"/>
      <c r="F62" s="2727"/>
      <c r="G62" s="2727"/>
      <c r="H62" s="2727"/>
      <c r="I62" s="2711"/>
      <c r="J62" s="2712"/>
      <c r="K62" s="2711"/>
      <c r="L62" s="2728"/>
      <c r="M62" s="2729"/>
      <c r="N62" s="2727"/>
      <c r="O62" s="2730"/>
      <c r="P62" s="2730"/>
      <c r="Q62" s="2730"/>
      <c r="R62" s="2712"/>
      <c r="S62" s="2730"/>
      <c r="T62" s="2712"/>
      <c r="U62" s="2730"/>
      <c r="V62" s="2730"/>
      <c r="W62" s="2730"/>
      <c r="X62" s="2712"/>
      <c r="Y62" s="2730"/>
      <c r="Z62" s="2712"/>
      <c r="AA62" s="2731"/>
    </row>
    <row r="63" spans="3:27" s="2636" customFormat="1">
      <c r="C63" s="2710"/>
      <c r="D63" s="2725"/>
      <c r="E63" s="2726"/>
      <c r="F63" s="2727"/>
      <c r="G63" s="2727"/>
      <c r="H63" s="2727"/>
      <c r="I63" s="2711"/>
      <c r="J63" s="2712"/>
      <c r="K63" s="2711"/>
      <c r="L63" s="2728"/>
      <c r="M63" s="2729"/>
      <c r="N63" s="2727"/>
      <c r="O63" s="2730"/>
      <c r="P63" s="2730"/>
      <c r="Q63" s="2730"/>
      <c r="R63" s="2712"/>
      <c r="S63" s="2730"/>
      <c r="T63" s="2712"/>
      <c r="U63" s="2730"/>
      <c r="V63" s="2730"/>
      <c r="W63" s="2730"/>
      <c r="X63" s="2712"/>
      <c r="Y63" s="2730"/>
      <c r="Z63" s="2712"/>
      <c r="AA63" s="2731"/>
    </row>
    <row r="64" spans="3:27" s="2636" customFormat="1">
      <c r="C64" s="2710"/>
      <c r="D64" s="2725"/>
      <c r="E64" s="2726"/>
      <c r="F64" s="2727"/>
      <c r="G64" s="2727"/>
      <c r="H64" s="2727"/>
      <c r="I64" s="2711"/>
      <c r="J64" s="2712"/>
      <c r="K64" s="2711"/>
      <c r="L64" s="2728"/>
      <c r="M64" s="2729"/>
      <c r="N64" s="2727"/>
      <c r="O64" s="2730"/>
      <c r="P64" s="2730"/>
      <c r="Q64" s="2730"/>
      <c r="R64" s="2712"/>
      <c r="S64" s="2730"/>
      <c r="T64" s="2712"/>
      <c r="U64" s="2730"/>
      <c r="V64" s="2730"/>
      <c r="W64" s="2730"/>
      <c r="X64" s="2712"/>
      <c r="Y64" s="2730"/>
      <c r="Z64" s="2712"/>
      <c r="AA64" s="2731"/>
    </row>
    <row r="65" spans="3:32" s="2636" customFormat="1">
      <c r="C65" s="2710"/>
      <c r="D65" s="2725"/>
      <c r="E65" s="2726"/>
      <c r="F65" s="2727"/>
      <c r="G65" s="2727"/>
      <c r="H65" s="2727"/>
      <c r="I65" s="2711"/>
      <c r="J65" s="2712"/>
      <c r="K65" s="2711"/>
      <c r="L65" s="2728"/>
      <c r="M65" s="2729"/>
      <c r="N65" s="2727"/>
      <c r="O65" s="2730"/>
      <c r="P65" s="2730"/>
      <c r="Q65" s="2730"/>
      <c r="R65" s="2712"/>
      <c r="S65" s="2730"/>
      <c r="T65" s="2712"/>
      <c r="U65" s="2730"/>
      <c r="V65" s="2730"/>
      <c r="W65" s="2730"/>
      <c r="X65" s="2712"/>
      <c r="Y65" s="2730"/>
      <c r="Z65" s="2712"/>
      <c r="AA65" s="2731"/>
    </row>
    <row r="66" spans="3:32" s="2636" customFormat="1">
      <c r="C66" s="2710"/>
      <c r="D66" s="2725"/>
      <c r="E66" s="2726"/>
      <c r="F66" s="2727"/>
      <c r="G66" s="2727"/>
      <c r="H66" s="2727"/>
      <c r="I66" s="2711"/>
      <c r="J66" s="2712"/>
      <c r="K66" s="2711"/>
      <c r="L66" s="2728"/>
      <c r="M66" s="2729"/>
      <c r="N66" s="2727"/>
      <c r="O66" s="2730"/>
      <c r="P66" s="2730"/>
      <c r="Q66" s="2730"/>
      <c r="R66" s="2712"/>
      <c r="S66" s="2730"/>
      <c r="T66" s="2712"/>
      <c r="U66" s="2730"/>
      <c r="V66" s="2730"/>
      <c r="W66" s="2730"/>
      <c r="X66" s="2712"/>
      <c r="Y66" s="2730"/>
      <c r="Z66" s="2712"/>
      <c r="AA66" s="2731"/>
    </row>
    <row r="67" spans="3:32" s="2636" customFormat="1">
      <c r="C67" s="2710"/>
      <c r="D67" s="2725"/>
      <c r="E67" s="2726"/>
      <c r="F67" s="2727"/>
      <c r="G67" s="2727"/>
      <c r="H67" s="2727"/>
      <c r="I67" s="2711"/>
      <c r="J67" s="2712"/>
      <c r="K67" s="2711"/>
      <c r="L67" s="2728"/>
      <c r="M67" s="2729"/>
      <c r="N67" s="2727"/>
      <c r="O67" s="2730"/>
      <c r="P67" s="2730"/>
      <c r="Q67" s="2730"/>
      <c r="R67" s="2712"/>
      <c r="S67" s="2730"/>
      <c r="T67" s="2712"/>
      <c r="U67" s="2730"/>
      <c r="V67" s="2730"/>
      <c r="W67" s="2730"/>
      <c r="X67" s="2712"/>
      <c r="Y67" s="2730"/>
      <c r="Z67" s="2712"/>
      <c r="AA67" s="2731"/>
    </row>
    <row r="68" spans="3:32" s="2636" customFormat="1">
      <c r="C68" s="2710"/>
      <c r="D68" s="2725"/>
      <c r="E68" s="2726"/>
      <c r="F68" s="2727"/>
      <c r="G68" s="2727"/>
      <c r="H68" s="2727"/>
      <c r="I68" s="2711"/>
      <c r="J68" s="2712"/>
      <c r="K68" s="2711"/>
      <c r="L68" s="2728"/>
      <c r="M68" s="2729"/>
      <c r="N68" s="2727"/>
      <c r="O68" s="2730"/>
      <c r="P68" s="2730"/>
      <c r="Q68" s="2730"/>
      <c r="R68" s="2712"/>
      <c r="S68" s="2730"/>
      <c r="T68" s="2712"/>
      <c r="U68" s="2730"/>
      <c r="V68" s="2730"/>
      <c r="W68" s="2730"/>
      <c r="X68" s="2712"/>
      <c r="Y68" s="2730"/>
      <c r="Z68" s="2712"/>
      <c r="AA68" s="2731"/>
    </row>
    <row r="69" spans="3:32" s="2636" customFormat="1">
      <c r="C69" s="2710"/>
      <c r="D69" s="2725"/>
      <c r="E69" s="2726"/>
      <c r="F69" s="2727"/>
      <c r="G69" s="2727"/>
      <c r="H69" s="2727"/>
      <c r="I69" s="2711"/>
      <c r="J69" s="2712"/>
      <c r="K69" s="2711"/>
      <c r="L69" s="2728"/>
      <c r="M69" s="2729"/>
      <c r="N69" s="2727"/>
      <c r="O69" s="2730"/>
      <c r="P69" s="2730"/>
      <c r="Q69" s="2730"/>
      <c r="R69" s="2712"/>
      <c r="S69" s="2730"/>
      <c r="T69" s="2712"/>
      <c r="U69" s="2730"/>
      <c r="V69" s="2730"/>
      <c r="W69" s="2730"/>
      <c r="X69" s="2712"/>
      <c r="Y69" s="2730"/>
      <c r="Z69" s="2712"/>
      <c r="AA69" s="2731"/>
    </row>
    <row r="70" spans="3:32" s="2636" customFormat="1">
      <c r="C70" s="2710"/>
      <c r="D70" s="2725"/>
      <c r="E70" s="2726"/>
      <c r="F70" s="2727"/>
      <c r="G70" s="2727"/>
      <c r="H70" s="2727"/>
      <c r="I70" s="2711"/>
      <c r="J70" s="2712"/>
      <c r="K70" s="2711"/>
      <c r="L70" s="2728"/>
      <c r="M70" s="2729"/>
      <c r="N70" s="2727"/>
      <c r="O70" s="2730"/>
      <c r="P70" s="2730"/>
      <c r="Q70" s="2730"/>
      <c r="R70" s="2712"/>
      <c r="S70" s="2730"/>
      <c r="T70" s="2712"/>
      <c r="U70" s="2730"/>
      <c r="V70" s="2730"/>
      <c r="W70" s="2730"/>
      <c r="X70" s="2712"/>
      <c r="Y70" s="2730"/>
      <c r="Z70" s="2712"/>
      <c r="AA70" s="2731"/>
    </row>
    <row r="71" spans="3:32" s="2636" customFormat="1">
      <c r="C71" s="2710"/>
      <c r="D71" s="2725"/>
      <c r="E71" s="2726"/>
      <c r="F71" s="2727"/>
      <c r="G71" s="2727"/>
      <c r="H71" s="2727"/>
      <c r="I71" s="2711"/>
      <c r="J71" s="2712"/>
      <c r="K71" s="2711"/>
      <c r="L71" s="2728"/>
      <c r="M71" s="2729"/>
      <c r="N71" s="2727"/>
      <c r="O71" s="2730"/>
      <c r="P71" s="2730"/>
      <c r="Q71" s="2730"/>
      <c r="R71" s="2712"/>
      <c r="S71" s="2730"/>
      <c r="T71" s="2712"/>
      <c r="U71" s="2730"/>
      <c r="V71" s="2730"/>
      <c r="W71" s="2730"/>
      <c r="X71" s="2712"/>
      <c r="Y71" s="2730"/>
      <c r="Z71" s="2712"/>
      <c r="AA71" s="2731"/>
    </row>
    <row r="72" spans="3:32" s="2636" customFormat="1" ht="21.75" customHeight="1">
      <c r="C72" s="2713"/>
      <c r="D72" s="2714"/>
      <c r="E72" s="2715"/>
      <c r="F72" s="2715"/>
      <c r="G72" s="2715"/>
      <c r="H72" s="2716"/>
      <c r="I72" s="2717"/>
      <c r="J72" s="2718"/>
      <c r="K72" s="2717"/>
      <c r="L72" s="2715"/>
      <c r="M72" s="2715"/>
      <c r="N72" s="2716"/>
      <c r="O72" s="2715"/>
      <c r="P72" s="2715"/>
      <c r="Q72" s="2715"/>
      <c r="R72" s="2715"/>
      <c r="S72" s="2715"/>
      <c r="T72" s="2715"/>
      <c r="U72" s="2715"/>
      <c r="V72" s="2715"/>
      <c r="W72" s="2715"/>
      <c r="X72" s="2715"/>
      <c r="Y72" s="2715"/>
      <c r="Z72" s="2715"/>
      <c r="AA72" s="2719"/>
    </row>
    <row r="73" spans="3:32" s="2720" customFormat="1">
      <c r="M73" s="2636"/>
      <c r="N73" s="2636"/>
      <c r="O73" s="2636"/>
      <c r="P73" s="2636"/>
      <c r="Q73" s="2636"/>
      <c r="R73" s="2636"/>
      <c r="S73" s="2636"/>
      <c r="T73" s="2636"/>
      <c r="U73" s="2636"/>
      <c r="V73" s="2636"/>
      <c r="W73" s="2636"/>
      <c r="X73" s="2636"/>
      <c r="Y73" s="2636"/>
      <c r="Z73" s="2636"/>
      <c r="AA73" s="2636"/>
      <c r="AB73" s="2636"/>
      <c r="AC73" s="2636"/>
      <c r="AD73" s="2636"/>
      <c r="AE73" s="2636"/>
      <c r="AF73" s="2636"/>
    </row>
    <row r="74" spans="3:32" s="2720" customFormat="1">
      <c r="M74" s="2636"/>
      <c r="N74" s="2636"/>
      <c r="O74" s="2636"/>
      <c r="P74" s="2636"/>
      <c r="Q74" s="2636"/>
      <c r="R74" s="2636"/>
      <c r="S74" s="2636"/>
      <c r="T74" s="2636"/>
      <c r="U74" s="2636"/>
      <c r="V74" s="2636"/>
      <c r="W74" s="2636"/>
      <c r="X74" s="2636"/>
      <c r="Y74" s="2636"/>
      <c r="Z74" s="2636"/>
      <c r="AA74" s="2636"/>
      <c r="AB74" s="2636"/>
      <c r="AC74" s="2636"/>
      <c r="AD74" s="2636"/>
      <c r="AE74" s="2636"/>
      <c r="AF74" s="2636"/>
    </row>
    <row r="75" spans="3:32" s="2636" customFormat="1" ht="15">
      <c r="C75" s="2732"/>
      <c r="D75" s="2733"/>
      <c r="E75" s="1795"/>
      <c r="F75" s="1795"/>
      <c r="G75" s="1795"/>
      <c r="H75" s="1795"/>
      <c r="I75" s="1795"/>
      <c r="J75" s="1795"/>
      <c r="K75" s="1795"/>
      <c r="L75" s="1795"/>
      <c r="M75" s="1795"/>
      <c r="N75" s="1795"/>
      <c r="O75" s="1795"/>
      <c r="P75" s="1795"/>
      <c r="Q75" s="1795"/>
      <c r="R75" s="1795"/>
      <c r="S75" s="1795"/>
      <c r="T75" s="1795"/>
      <c r="U75" s="1795"/>
      <c r="V75" s="1795"/>
      <c r="W75" s="1795"/>
      <c r="X75" s="1795"/>
      <c r="Y75" s="1795"/>
      <c r="Z75" s="1795"/>
    </row>
    <row r="76" spans="3:32" s="2636" customFormat="1"/>
    <row r="77" spans="3:32" s="2636" customFormat="1">
      <c r="C77" s="2703"/>
      <c r="D77" s="2734"/>
    </row>
    <row r="78" spans="3:32" s="2636" customFormat="1">
      <c r="C78" s="2703"/>
      <c r="D78" s="2734"/>
    </row>
    <row r="79" spans="3:32" s="2636" customFormat="1"/>
    <row r="80" spans="3:32" s="2636" customFormat="1"/>
    <row r="81" spans="13:32" s="2720" customFormat="1">
      <c r="M81" s="2636"/>
      <c r="N81" s="2636"/>
      <c r="O81" s="2636"/>
      <c r="P81" s="2636"/>
      <c r="Q81" s="2636"/>
      <c r="R81" s="2636"/>
      <c r="S81" s="2636"/>
      <c r="T81" s="2636"/>
      <c r="U81" s="2636"/>
      <c r="V81" s="2636"/>
      <c r="W81" s="2636"/>
      <c r="X81" s="2636"/>
      <c r="Y81" s="2636"/>
      <c r="Z81" s="2636"/>
      <c r="AA81" s="2636"/>
      <c r="AB81" s="2636"/>
      <c r="AC81" s="2636"/>
      <c r="AD81" s="2636"/>
      <c r="AE81" s="2636"/>
      <c r="AF81" s="2636"/>
    </row>
    <row r="82" spans="13:32" s="2720" customFormat="1">
      <c r="M82" s="2636"/>
      <c r="N82" s="2636"/>
      <c r="O82" s="2636"/>
      <c r="P82" s="2636"/>
      <c r="Q82" s="2636"/>
      <c r="R82" s="2636"/>
      <c r="S82" s="2636"/>
      <c r="T82" s="2636"/>
      <c r="U82" s="2636"/>
      <c r="V82" s="2636"/>
      <c r="W82" s="2636"/>
      <c r="X82" s="2636"/>
      <c r="Y82" s="2636"/>
      <c r="Z82" s="2636"/>
      <c r="AA82" s="2636"/>
      <c r="AB82" s="2636"/>
      <c r="AC82" s="2636"/>
      <c r="AD82" s="2636"/>
      <c r="AE82" s="2636"/>
      <c r="AF82" s="2636"/>
    </row>
    <row r="83" spans="13:32" s="2720" customFormat="1">
      <c r="M83" s="2636"/>
      <c r="N83" s="2636"/>
      <c r="O83" s="2636"/>
      <c r="P83" s="2636"/>
      <c r="Q83" s="2636"/>
      <c r="R83" s="2636"/>
      <c r="S83" s="2636"/>
      <c r="T83" s="2636"/>
      <c r="U83" s="2636"/>
      <c r="V83" s="2636"/>
      <c r="W83" s="2636"/>
      <c r="X83" s="2636"/>
      <c r="Y83" s="2636"/>
      <c r="Z83" s="2636"/>
      <c r="AA83" s="2636"/>
      <c r="AB83" s="2636"/>
      <c r="AC83" s="2636"/>
      <c r="AD83" s="2636"/>
      <c r="AE83" s="2636"/>
      <c r="AF83" s="2636"/>
    </row>
    <row r="84" spans="13:32" s="2720" customFormat="1">
      <c r="M84" s="2636"/>
      <c r="N84" s="2636"/>
      <c r="O84" s="2636"/>
      <c r="P84" s="2636"/>
      <c r="Q84" s="2636"/>
      <c r="R84" s="2636"/>
      <c r="S84" s="2636"/>
      <c r="T84" s="2636"/>
      <c r="U84" s="2636"/>
      <c r="V84" s="2636"/>
      <c r="W84" s="2636"/>
      <c r="X84" s="2636"/>
      <c r="Y84" s="2636"/>
      <c r="Z84" s="2636"/>
      <c r="AA84" s="2636"/>
      <c r="AB84" s="2636"/>
      <c r="AC84" s="2636"/>
      <c r="AD84" s="2636"/>
      <c r="AE84" s="2636"/>
      <c r="AF84" s="2636"/>
    </row>
    <row r="85" spans="13:32" s="2720" customFormat="1">
      <c r="M85" s="2636"/>
      <c r="N85" s="2636"/>
      <c r="O85" s="2636"/>
      <c r="P85" s="2636"/>
      <c r="Q85" s="2636"/>
      <c r="R85" s="2636"/>
      <c r="S85" s="2636"/>
      <c r="T85" s="2636"/>
      <c r="U85" s="2636"/>
      <c r="V85" s="2636"/>
      <c r="W85" s="2636"/>
      <c r="X85" s="2636"/>
      <c r="Y85" s="2636"/>
      <c r="Z85" s="2636"/>
      <c r="AA85" s="2636"/>
      <c r="AB85" s="2636"/>
      <c r="AC85" s="2636"/>
      <c r="AD85" s="2636"/>
      <c r="AE85" s="2636"/>
      <c r="AF85" s="2636"/>
    </row>
    <row r="86" spans="13:32" s="2720" customFormat="1">
      <c r="M86" s="2636"/>
      <c r="N86" s="2636"/>
      <c r="O86" s="2636"/>
      <c r="P86" s="2636"/>
      <c r="Q86" s="2636"/>
      <c r="R86" s="2636"/>
      <c r="S86" s="2636"/>
      <c r="T86" s="2636"/>
      <c r="U86" s="2636"/>
      <c r="V86" s="2636"/>
      <c r="W86" s="2636"/>
      <c r="X86" s="2636"/>
      <c r="Y86" s="2636"/>
      <c r="Z86" s="2636"/>
      <c r="AA86" s="2636"/>
      <c r="AB86" s="2636"/>
      <c r="AC86" s="2636"/>
      <c r="AD86" s="2636"/>
      <c r="AE86" s="2636"/>
      <c r="AF86" s="2636"/>
    </row>
    <row r="87" spans="13:32" s="2720" customFormat="1">
      <c r="M87" s="2636"/>
      <c r="N87" s="2636"/>
      <c r="O87" s="2636"/>
      <c r="P87" s="2636"/>
      <c r="Q87" s="2636"/>
      <c r="R87" s="2636"/>
      <c r="S87" s="2636"/>
      <c r="T87" s="2636"/>
      <c r="U87" s="2636"/>
      <c r="V87" s="2636"/>
      <c r="W87" s="2636"/>
      <c r="X87" s="2636"/>
      <c r="Y87" s="2636"/>
      <c r="Z87" s="2636"/>
      <c r="AA87" s="2636"/>
      <c r="AB87" s="2636"/>
      <c r="AC87" s="2636"/>
      <c r="AD87" s="2636"/>
      <c r="AE87" s="2636"/>
      <c r="AF87" s="2636"/>
    </row>
    <row r="88" spans="13:32" s="2720" customFormat="1">
      <c r="M88" s="2636"/>
      <c r="N88" s="2636"/>
      <c r="O88" s="2636"/>
      <c r="P88" s="2636"/>
      <c r="Q88" s="2636"/>
      <c r="R88" s="2636"/>
      <c r="S88" s="2636"/>
      <c r="T88" s="2636"/>
      <c r="U88" s="2636"/>
      <c r="V88" s="2636"/>
      <c r="W88" s="2636"/>
      <c r="X88" s="2636"/>
      <c r="Y88" s="2636"/>
      <c r="Z88" s="2636"/>
      <c r="AA88" s="2636"/>
      <c r="AB88" s="2636"/>
      <c r="AC88" s="2636"/>
      <c r="AD88" s="2636"/>
      <c r="AE88" s="2636"/>
      <c r="AF88" s="2636"/>
    </row>
    <row r="89" spans="13:32" s="2720" customFormat="1">
      <c r="M89" s="2636"/>
      <c r="N89" s="2636"/>
      <c r="O89" s="2636"/>
      <c r="P89" s="2636"/>
      <c r="Q89" s="2636"/>
      <c r="R89" s="2636"/>
      <c r="S89" s="2636"/>
      <c r="T89" s="2636"/>
      <c r="U89" s="2636"/>
      <c r="V89" s="2636"/>
      <c r="W89" s="2636"/>
      <c r="X89" s="2636"/>
      <c r="Y89" s="2636"/>
      <c r="Z89" s="2636"/>
      <c r="AA89" s="2636"/>
      <c r="AB89" s="2636"/>
      <c r="AC89" s="2636"/>
      <c r="AD89" s="2636"/>
      <c r="AE89" s="2636"/>
      <c r="AF89" s="2636"/>
    </row>
    <row r="90" spans="13:32" s="2720" customFormat="1">
      <c r="M90" s="2636"/>
      <c r="N90" s="2636"/>
      <c r="O90" s="2636"/>
      <c r="P90" s="2636"/>
      <c r="Q90" s="2636"/>
      <c r="R90" s="2636"/>
      <c r="S90" s="2636"/>
      <c r="T90" s="2636"/>
      <c r="U90" s="2636"/>
      <c r="V90" s="2636"/>
      <c r="W90" s="2636"/>
      <c r="X90" s="2636"/>
      <c r="Y90" s="2636"/>
      <c r="Z90" s="2636"/>
      <c r="AA90" s="2636"/>
      <c r="AB90" s="2636"/>
      <c r="AC90" s="2636"/>
      <c r="AD90" s="2636"/>
      <c r="AE90" s="2636"/>
      <c r="AF90" s="2636"/>
    </row>
    <row r="91" spans="13:32" s="2720" customFormat="1">
      <c r="M91" s="2636"/>
      <c r="N91" s="2636"/>
      <c r="O91" s="2636"/>
      <c r="P91" s="2636"/>
      <c r="Q91" s="2636"/>
      <c r="R91" s="2636"/>
      <c r="S91" s="2636"/>
      <c r="T91" s="2636"/>
      <c r="U91" s="2636"/>
      <c r="V91" s="2636"/>
      <c r="W91" s="2636"/>
      <c r="X91" s="2636"/>
      <c r="Y91" s="2636"/>
      <c r="Z91" s="2636"/>
      <c r="AA91" s="2636"/>
      <c r="AB91" s="2636"/>
      <c r="AC91" s="2636"/>
      <c r="AD91" s="2636"/>
      <c r="AE91" s="2636"/>
      <c r="AF91" s="2636"/>
    </row>
    <row r="92" spans="13:32" s="2720" customFormat="1">
      <c r="M92" s="2636"/>
      <c r="N92" s="2636"/>
      <c r="O92" s="2636"/>
      <c r="P92" s="2636"/>
      <c r="Q92" s="2636"/>
      <c r="R92" s="2636"/>
      <c r="S92" s="2636"/>
      <c r="T92" s="2636"/>
      <c r="U92" s="2636"/>
      <c r="V92" s="2636"/>
      <c r="W92" s="2636"/>
      <c r="X92" s="2636"/>
      <c r="Y92" s="2636"/>
      <c r="Z92" s="2636"/>
      <c r="AA92" s="2636"/>
      <c r="AB92" s="2636"/>
      <c r="AC92" s="2636"/>
      <c r="AD92" s="2636"/>
      <c r="AE92" s="2636"/>
      <c r="AF92" s="2636"/>
    </row>
    <row r="93" spans="13:32" s="2720" customFormat="1">
      <c r="M93" s="2636"/>
      <c r="N93" s="2636"/>
      <c r="O93" s="2636"/>
      <c r="P93" s="2636"/>
      <c r="Q93" s="2636"/>
      <c r="R93" s="2636"/>
      <c r="S93" s="2636"/>
      <c r="T93" s="2636"/>
      <c r="U93" s="2636"/>
      <c r="V93" s="2636"/>
      <c r="W93" s="2636"/>
      <c r="X93" s="2636"/>
      <c r="Y93" s="2636"/>
      <c r="Z93" s="2636"/>
      <c r="AA93" s="2636"/>
      <c r="AB93" s="2636"/>
      <c r="AC93" s="2636"/>
      <c r="AD93" s="2636"/>
      <c r="AE93" s="2636"/>
      <c r="AF93" s="2636"/>
    </row>
    <row r="94" spans="13:32" s="2720" customFormat="1">
      <c r="M94" s="2636"/>
      <c r="N94" s="2636"/>
      <c r="O94" s="2636"/>
      <c r="P94" s="2636"/>
      <c r="Q94" s="2636"/>
      <c r="R94" s="2636"/>
      <c r="S94" s="2636"/>
      <c r="T94" s="2636"/>
      <c r="U94" s="2636"/>
      <c r="V94" s="2636"/>
      <c r="W94" s="2636"/>
      <c r="X94" s="2636"/>
      <c r="Y94" s="2636"/>
      <c r="Z94" s="2636"/>
      <c r="AA94" s="2636"/>
      <c r="AB94" s="2636"/>
      <c r="AC94" s="2636"/>
      <c r="AD94" s="2636"/>
      <c r="AE94" s="2636"/>
      <c r="AF94" s="2636"/>
    </row>
    <row r="95" spans="13:32" s="2720" customFormat="1">
      <c r="M95" s="2636"/>
      <c r="N95" s="2636"/>
      <c r="O95" s="2636"/>
      <c r="P95" s="2636"/>
      <c r="Q95" s="2636"/>
      <c r="R95" s="2636"/>
      <c r="S95" s="2636"/>
      <c r="T95" s="2636"/>
      <c r="U95" s="2636"/>
      <c r="V95" s="2636"/>
      <c r="W95" s="2636"/>
      <c r="X95" s="2636"/>
      <c r="Y95" s="2636"/>
      <c r="Z95" s="2636"/>
      <c r="AA95" s="2636"/>
      <c r="AB95" s="2636"/>
      <c r="AC95" s="2636"/>
      <c r="AD95" s="2636"/>
      <c r="AE95" s="2636"/>
      <c r="AF95" s="2636"/>
    </row>
    <row r="96" spans="13:32" s="2720" customFormat="1">
      <c r="M96" s="2636"/>
      <c r="N96" s="2636"/>
      <c r="O96" s="2636"/>
      <c r="P96" s="2636"/>
      <c r="Q96" s="2636"/>
      <c r="R96" s="2636"/>
      <c r="S96" s="2636"/>
      <c r="T96" s="2636"/>
      <c r="U96" s="2636"/>
      <c r="V96" s="2636"/>
      <c r="W96" s="2636"/>
      <c r="X96" s="2636"/>
      <c r="Y96" s="2636"/>
      <c r="Z96" s="2636"/>
      <c r="AA96" s="2636"/>
      <c r="AB96" s="2636"/>
      <c r="AC96" s="2636"/>
      <c r="AD96" s="2636"/>
      <c r="AE96" s="2636"/>
      <c r="AF96" s="2636"/>
    </row>
    <row r="97" spans="13:32" s="2720" customFormat="1">
      <c r="M97" s="2636"/>
      <c r="N97" s="2636"/>
      <c r="O97" s="2636"/>
      <c r="P97" s="2636"/>
      <c r="Q97" s="2636"/>
      <c r="R97" s="2636"/>
      <c r="S97" s="2636"/>
      <c r="T97" s="2636"/>
      <c r="U97" s="2636"/>
      <c r="V97" s="2636"/>
      <c r="W97" s="2636"/>
      <c r="X97" s="2636"/>
      <c r="Y97" s="2636"/>
      <c r="Z97" s="2636"/>
      <c r="AA97" s="2636"/>
      <c r="AB97" s="2636"/>
      <c r="AC97" s="2636"/>
      <c r="AD97" s="2636"/>
      <c r="AE97" s="2636"/>
      <c r="AF97" s="2636"/>
    </row>
    <row r="98" spans="13:32" s="2720" customFormat="1">
      <c r="M98" s="2636"/>
      <c r="N98" s="2636"/>
      <c r="O98" s="2636"/>
      <c r="P98" s="2636"/>
      <c r="Q98" s="2636"/>
      <c r="R98" s="2636"/>
      <c r="S98" s="2636"/>
      <c r="T98" s="2636"/>
      <c r="U98" s="2636"/>
      <c r="V98" s="2636"/>
      <c r="W98" s="2636"/>
      <c r="X98" s="2636"/>
      <c r="Y98" s="2636"/>
      <c r="Z98" s="2636"/>
      <c r="AA98" s="2636"/>
      <c r="AB98" s="2636"/>
      <c r="AC98" s="2636"/>
      <c r="AD98" s="2636"/>
      <c r="AE98" s="2636"/>
      <c r="AF98" s="2636"/>
    </row>
    <row r="99" spans="13:32" s="2720" customFormat="1">
      <c r="M99" s="2636"/>
      <c r="N99" s="2636"/>
      <c r="O99" s="2636"/>
      <c r="P99" s="2636"/>
      <c r="Q99" s="2636"/>
      <c r="R99" s="2636"/>
      <c r="S99" s="2636"/>
      <c r="T99" s="2636"/>
      <c r="U99" s="2636"/>
      <c r="V99" s="2636"/>
      <c r="W99" s="2636"/>
      <c r="X99" s="2636"/>
      <c r="Y99" s="2636"/>
      <c r="Z99" s="2636"/>
      <c r="AA99" s="2636"/>
      <c r="AB99" s="2636"/>
      <c r="AC99" s="2636"/>
      <c r="AD99" s="2636"/>
      <c r="AE99" s="2636"/>
      <c r="AF99" s="2636"/>
    </row>
    <row r="100" spans="13:32" s="2720" customFormat="1">
      <c r="M100" s="2636"/>
      <c r="N100" s="2636"/>
      <c r="O100" s="2636"/>
      <c r="P100" s="2636"/>
      <c r="Q100" s="2636"/>
      <c r="R100" s="2636"/>
      <c r="S100" s="2636"/>
      <c r="T100" s="2636"/>
      <c r="U100" s="2636"/>
      <c r="V100" s="2636"/>
      <c r="W100" s="2636"/>
      <c r="X100" s="2636"/>
      <c r="Y100" s="2636"/>
      <c r="Z100" s="2636"/>
      <c r="AA100" s="2636"/>
      <c r="AB100" s="2636"/>
      <c r="AC100" s="2636"/>
      <c r="AD100" s="2636"/>
      <c r="AE100" s="2636"/>
      <c r="AF100" s="2636"/>
    </row>
    <row r="101" spans="13:32" s="2720" customFormat="1">
      <c r="M101" s="2636"/>
      <c r="N101" s="2636"/>
      <c r="O101" s="2636"/>
      <c r="P101" s="2636"/>
      <c r="Q101" s="2636"/>
      <c r="R101" s="2636"/>
      <c r="S101" s="2636"/>
      <c r="T101" s="2636"/>
      <c r="U101" s="2636"/>
      <c r="V101" s="2636"/>
      <c r="W101" s="2636"/>
      <c r="X101" s="2636"/>
      <c r="Y101" s="2636"/>
      <c r="Z101" s="2636"/>
      <c r="AA101" s="2636"/>
      <c r="AB101" s="2636"/>
      <c r="AC101" s="2636"/>
      <c r="AD101" s="2636"/>
      <c r="AE101" s="2636"/>
      <c r="AF101" s="2636"/>
    </row>
    <row r="102" spans="13:32" s="2720" customFormat="1">
      <c r="M102" s="2636"/>
      <c r="N102" s="2636"/>
      <c r="O102" s="2636"/>
      <c r="P102" s="2636"/>
      <c r="Q102" s="2636"/>
      <c r="R102" s="2636"/>
      <c r="S102" s="2636"/>
      <c r="T102" s="2636"/>
      <c r="U102" s="2636"/>
      <c r="V102" s="2636"/>
      <c r="W102" s="2636"/>
      <c r="X102" s="2636"/>
      <c r="Y102" s="2636"/>
      <c r="Z102" s="2636"/>
      <c r="AA102" s="2636"/>
      <c r="AB102" s="2636"/>
      <c r="AC102" s="2636"/>
      <c r="AD102" s="2636"/>
      <c r="AE102" s="2636"/>
      <c r="AF102" s="2636"/>
    </row>
    <row r="103" spans="13:32" s="2720" customFormat="1">
      <c r="M103" s="2636"/>
      <c r="N103" s="2636"/>
      <c r="O103" s="2636"/>
      <c r="P103" s="2636"/>
      <c r="Q103" s="2636"/>
      <c r="R103" s="2636"/>
      <c r="S103" s="2636"/>
      <c r="T103" s="2636"/>
      <c r="U103" s="2636"/>
      <c r="V103" s="2636"/>
      <c r="W103" s="2636"/>
      <c r="X103" s="2636"/>
      <c r="Y103" s="2636"/>
      <c r="Z103" s="2636"/>
      <c r="AA103" s="2636"/>
      <c r="AB103" s="2636"/>
      <c r="AC103" s="2636"/>
      <c r="AD103" s="2636"/>
      <c r="AE103" s="2636"/>
      <c r="AF103" s="2636"/>
    </row>
    <row r="104" spans="13:32" s="2720" customFormat="1">
      <c r="M104" s="2636"/>
      <c r="N104" s="2636"/>
      <c r="O104" s="2636"/>
      <c r="P104" s="2636"/>
      <c r="Q104" s="2636"/>
      <c r="R104" s="2636"/>
      <c r="S104" s="2636"/>
      <c r="T104" s="2636"/>
      <c r="U104" s="2636"/>
      <c r="V104" s="2636"/>
      <c r="W104" s="2636"/>
      <c r="X104" s="2636"/>
      <c r="Y104" s="2636"/>
      <c r="Z104" s="2636"/>
      <c r="AA104" s="2636"/>
      <c r="AB104" s="2636"/>
      <c r="AC104" s="2636"/>
      <c r="AD104" s="2636"/>
      <c r="AE104" s="2636"/>
      <c r="AF104" s="2636"/>
    </row>
    <row r="105" spans="13:32" s="2720" customFormat="1">
      <c r="M105" s="2636"/>
      <c r="N105" s="2636"/>
      <c r="O105" s="2636"/>
      <c r="P105" s="2636"/>
      <c r="Q105" s="2636"/>
      <c r="R105" s="2636"/>
      <c r="S105" s="2636"/>
      <c r="T105" s="2636"/>
      <c r="U105" s="2636"/>
      <c r="V105" s="2636"/>
      <c r="W105" s="2636"/>
      <c r="X105" s="2636"/>
      <c r="Y105" s="2636"/>
      <c r="Z105" s="2636"/>
      <c r="AA105" s="2636"/>
      <c r="AB105" s="2636"/>
      <c r="AC105" s="2636"/>
      <c r="AD105" s="2636"/>
      <c r="AE105" s="2636"/>
      <c r="AF105" s="2636"/>
    </row>
    <row r="106" spans="13:32" s="2720" customFormat="1">
      <c r="M106" s="2636"/>
      <c r="N106" s="2636"/>
      <c r="O106" s="2636"/>
      <c r="P106" s="2636"/>
      <c r="Q106" s="2636"/>
      <c r="R106" s="2636"/>
      <c r="S106" s="2636"/>
      <c r="T106" s="2636"/>
      <c r="U106" s="2636"/>
      <c r="V106" s="2636"/>
      <c r="W106" s="2636"/>
      <c r="X106" s="2636"/>
      <c r="Y106" s="2636"/>
      <c r="Z106" s="2636"/>
      <c r="AA106" s="2636"/>
      <c r="AB106" s="2636"/>
      <c r="AC106" s="2636"/>
      <c r="AD106" s="2636"/>
      <c r="AE106" s="2636"/>
      <c r="AF106" s="2636"/>
    </row>
    <row r="107" spans="13:32" s="2720" customFormat="1">
      <c r="M107" s="2636"/>
      <c r="N107" s="2636"/>
      <c r="O107" s="2636"/>
      <c r="P107" s="2636"/>
      <c r="Q107" s="2636"/>
      <c r="R107" s="2636"/>
      <c r="S107" s="2636"/>
      <c r="T107" s="2636"/>
      <c r="U107" s="2636"/>
      <c r="V107" s="2636"/>
      <c r="W107" s="2636"/>
      <c r="X107" s="2636"/>
      <c r="Y107" s="2636"/>
      <c r="Z107" s="2636"/>
      <c r="AA107" s="2636"/>
      <c r="AB107" s="2636"/>
      <c r="AC107" s="2636"/>
      <c r="AD107" s="2636"/>
      <c r="AE107" s="2636"/>
      <c r="AF107" s="2636"/>
    </row>
    <row r="108" spans="13:32" s="2720" customFormat="1">
      <c r="M108" s="2636"/>
      <c r="N108" s="2636"/>
      <c r="O108" s="2636"/>
      <c r="P108" s="2636"/>
      <c r="Q108" s="2636"/>
      <c r="R108" s="2636"/>
      <c r="S108" s="2636"/>
      <c r="T108" s="2636"/>
      <c r="U108" s="2636"/>
      <c r="V108" s="2636"/>
      <c r="W108" s="2636"/>
      <c r="X108" s="2636"/>
      <c r="Y108" s="2636"/>
      <c r="Z108" s="2636"/>
      <c r="AA108" s="2636"/>
      <c r="AB108" s="2636"/>
      <c r="AC108" s="2636"/>
      <c r="AD108" s="2636"/>
      <c r="AE108" s="2636"/>
      <c r="AF108" s="2636"/>
    </row>
    <row r="109" spans="13:32" s="2720" customFormat="1">
      <c r="M109" s="2636"/>
      <c r="N109" s="2636"/>
      <c r="O109" s="2636"/>
      <c r="P109" s="2636"/>
      <c r="Q109" s="2636"/>
      <c r="R109" s="2636"/>
      <c r="S109" s="2636"/>
      <c r="T109" s="2636"/>
      <c r="U109" s="2636"/>
      <c r="V109" s="2636"/>
      <c r="W109" s="2636"/>
      <c r="X109" s="2636"/>
      <c r="Y109" s="2636"/>
      <c r="Z109" s="2636"/>
      <c r="AA109" s="2636"/>
      <c r="AB109" s="2636"/>
      <c r="AC109" s="2636"/>
      <c r="AD109" s="2636"/>
      <c r="AE109" s="2636"/>
      <c r="AF109" s="2636"/>
    </row>
    <row r="110" spans="13:32" s="2720" customFormat="1">
      <c r="M110" s="2636"/>
      <c r="N110" s="2636"/>
      <c r="O110" s="2636"/>
      <c r="P110" s="2636"/>
      <c r="Q110" s="2636"/>
      <c r="R110" s="2636"/>
      <c r="S110" s="2636"/>
      <c r="T110" s="2636"/>
      <c r="U110" s="2636"/>
      <c r="V110" s="2636"/>
      <c r="W110" s="2636"/>
      <c r="X110" s="2636"/>
      <c r="Y110" s="2636"/>
      <c r="Z110" s="2636"/>
      <c r="AA110" s="2636"/>
      <c r="AB110" s="2636"/>
      <c r="AC110" s="2636"/>
      <c r="AD110" s="2636"/>
      <c r="AE110" s="2636"/>
      <c r="AF110" s="2636"/>
    </row>
    <row r="111" spans="13:32" s="2720" customFormat="1">
      <c r="M111" s="2636"/>
      <c r="N111" s="2636"/>
      <c r="O111" s="2636"/>
      <c r="P111" s="2636"/>
      <c r="Q111" s="2636"/>
      <c r="R111" s="2636"/>
      <c r="S111" s="2636"/>
      <c r="T111" s="2636"/>
      <c r="U111" s="2636"/>
      <c r="V111" s="2636"/>
      <c r="W111" s="2636"/>
      <c r="X111" s="2636"/>
      <c r="Y111" s="2636"/>
      <c r="Z111" s="2636"/>
      <c r="AA111" s="2636"/>
      <c r="AB111" s="2636"/>
      <c r="AC111" s="2636"/>
      <c r="AD111" s="2636"/>
      <c r="AE111" s="2636"/>
      <c r="AF111" s="2636"/>
    </row>
    <row r="112" spans="13:32" s="2720" customFormat="1">
      <c r="M112" s="2636"/>
      <c r="N112" s="2636"/>
      <c r="O112" s="2636"/>
      <c r="P112" s="2636"/>
      <c r="Q112" s="2636"/>
      <c r="R112" s="2636"/>
      <c r="S112" s="2636"/>
      <c r="T112" s="2636"/>
      <c r="U112" s="2636"/>
      <c r="V112" s="2636"/>
      <c r="W112" s="2636"/>
      <c r="X112" s="2636"/>
      <c r="Y112" s="2636"/>
      <c r="Z112" s="2636"/>
      <c r="AA112" s="2636"/>
      <c r="AB112" s="2636"/>
      <c r="AC112" s="2636"/>
      <c r="AD112" s="2636"/>
      <c r="AE112" s="2636"/>
      <c r="AF112" s="2636"/>
    </row>
    <row r="113" spans="13:32" s="2720" customFormat="1">
      <c r="M113" s="2636"/>
      <c r="N113" s="2636"/>
      <c r="O113" s="2636"/>
      <c r="P113" s="2636"/>
      <c r="Q113" s="2636"/>
      <c r="R113" s="2636"/>
      <c r="S113" s="2636"/>
      <c r="T113" s="2636"/>
      <c r="U113" s="2636"/>
      <c r="V113" s="2636"/>
      <c r="W113" s="2636"/>
      <c r="X113" s="2636"/>
      <c r="Y113" s="2636"/>
      <c r="Z113" s="2636"/>
      <c r="AA113" s="2636"/>
      <c r="AB113" s="2636"/>
      <c r="AC113" s="2636"/>
      <c r="AD113" s="2636"/>
      <c r="AE113" s="2636"/>
      <c r="AF113" s="2636"/>
    </row>
    <row r="114" spans="13:32" s="2720" customFormat="1">
      <c r="M114" s="2636"/>
      <c r="N114" s="2636"/>
      <c r="O114" s="2636"/>
      <c r="P114" s="2636"/>
      <c r="Q114" s="2636"/>
      <c r="R114" s="2636"/>
      <c r="S114" s="2636"/>
      <c r="T114" s="2636"/>
      <c r="U114" s="2636"/>
      <c r="V114" s="2636"/>
      <c r="W114" s="2636"/>
      <c r="X114" s="2636"/>
      <c r="Y114" s="2636"/>
      <c r="Z114" s="2636"/>
      <c r="AA114" s="2636"/>
      <c r="AB114" s="2636"/>
      <c r="AC114" s="2636"/>
      <c r="AD114" s="2636"/>
      <c r="AE114" s="2636"/>
      <c r="AF114" s="2636"/>
    </row>
    <row r="115" spans="13:32" s="2720" customFormat="1">
      <c r="M115" s="2636"/>
      <c r="N115" s="2636"/>
      <c r="O115" s="2636"/>
      <c r="P115" s="2636"/>
      <c r="Q115" s="2636"/>
      <c r="R115" s="2636"/>
      <c r="S115" s="2636"/>
      <c r="T115" s="2636"/>
      <c r="U115" s="2636"/>
      <c r="V115" s="2636"/>
      <c r="W115" s="2636"/>
      <c r="X115" s="2636"/>
      <c r="Y115" s="2636"/>
      <c r="Z115" s="2636"/>
      <c r="AA115" s="2636"/>
      <c r="AB115" s="2636"/>
      <c r="AC115" s="2636"/>
      <c r="AD115" s="2636"/>
      <c r="AE115" s="2636"/>
      <c r="AF115" s="2636"/>
    </row>
    <row r="116" spans="13:32" s="2720" customFormat="1">
      <c r="M116" s="2636"/>
      <c r="N116" s="2636"/>
      <c r="O116" s="2636"/>
      <c r="P116" s="2636"/>
      <c r="Q116" s="2636"/>
      <c r="R116" s="2636"/>
      <c r="S116" s="2636"/>
      <c r="T116" s="2636"/>
      <c r="U116" s="2636"/>
      <c r="V116" s="2636"/>
      <c r="W116" s="2636"/>
      <c r="X116" s="2636"/>
      <c r="Y116" s="2636"/>
      <c r="Z116" s="2636"/>
      <c r="AA116" s="2636"/>
      <c r="AB116" s="2636"/>
      <c r="AC116" s="2636"/>
      <c r="AD116" s="2636"/>
      <c r="AE116" s="2636"/>
      <c r="AF116" s="2636"/>
    </row>
    <row r="117" spans="13:32" s="2720" customFormat="1">
      <c r="M117" s="2636"/>
      <c r="N117" s="2636"/>
      <c r="O117" s="2636"/>
      <c r="P117" s="2636"/>
      <c r="Q117" s="2636"/>
      <c r="R117" s="2636"/>
      <c r="S117" s="2636"/>
      <c r="T117" s="2636"/>
      <c r="U117" s="2636"/>
      <c r="V117" s="2636"/>
      <c r="W117" s="2636"/>
      <c r="X117" s="2636"/>
      <c r="Y117" s="2636"/>
      <c r="Z117" s="2636"/>
      <c r="AA117" s="2636"/>
      <c r="AB117" s="2636"/>
      <c r="AC117" s="2636"/>
      <c r="AD117" s="2636"/>
      <c r="AE117" s="2636"/>
      <c r="AF117" s="2636"/>
    </row>
    <row r="118" spans="13:32" s="2720" customFormat="1">
      <c r="M118" s="2636"/>
      <c r="N118" s="2636"/>
      <c r="O118" s="2636"/>
      <c r="P118" s="2636"/>
      <c r="Q118" s="2636"/>
      <c r="R118" s="2636"/>
      <c r="S118" s="2636"/>
      <c r="T118" s="2636"/>
      <c r="U118" s="2636"/>
      <c r="V118" s="2636"/>
      <c r="W118" s="2636"/>
      <c r="X118" s="2636"/>
      <c r="Y118" s="2636"/>
      <c r="Z118" s="2636"/>
      <c r="AA118" s="2636"/>
      <c r="AB118" s="2636"/>
      <c r="AC118" s="2636"/>
      <c r="AD118" s="2636"/>
      <c r="AE118" s="2636"/>
      <c r="AF118" s="2636"/>
    </row>
    <row r="119" spans="13:32" s="2720" customFormat="1">
      <c r="M119" s="2636"/>
      <c r="N119" s="2636"/>
      <c r="O119" s="2636"/>
      <c r="P119" s="2636"/>
      <c r="Q119" s="2636"/>
      <c r="R119" s="2636"/>
      <c r="S119" s="2636"/>
      <c r="T119" s="2636"/>
      <c r="U119" s="2636"/>
      <c r="V119" s="2636"/>
      <c r="W119" s="2636"/>
      <c r="X119" s="2636"/>
      <c r="Y119" s="2636"/>
      <c r="Z119" s="2636"/>
      <c r="AA119" s="2636"/>
      <c r="AB119" s="2636"/>
      <c r="AC119" s="2636"/>
      <c r="AD119" s="2636"/>
      <c r="AE119" s="2636"/>
      <c r="AF119" s="2636"/>
    </row>
    <row r="120" spans="13:32" s="2720" customFormat="1">
      <c r="M120" s="2636"/>
      <c r="N120" s="2636"/>
      <c r="O120" s="2636"/>
      <c r="P120" s="2636"/>
      <c r="Q120" s="2636"/>
      <c r="R120" s="2636"/>
      <c r="S120" s="2636"/>
      <c r="T120" s="2636"/>
      <c r="U120" s="2636"/>
      <c r="V120" s="2636"/>
      <c r="W120" s="2636"/>
      <c r="X120" s="2636"/>
      <c r="Y120" s="2636"/>
      <c r="Z120" s="2636"/>
      <c r="AA120" s="2636"/>
      <c r="AB120" s="2636"/>
      <c r="AC120" s="2636"/>
      <c r="AD120" s="2636"/>
      <c r="AE120" s="2636"/>
      <c r="AF120" s="2636"/>
    </row>
    <row r="121" spans="13:32" s="2720" customFormat="1">
      <c r="M121" s="2636"/>
      <c r="N121" s="2636"/>
      <c r="O121" s="2636"/>
      <c r="P121" s="2636"/>
      <c r="Q121" s="2636"/>
      <c r="R121" s="2636"/>
      <c r="S121" s="2636"/>
      <c r="T121" s="2636"/>
      <c r="U121" s="2636"/>
      <c r="V121" s="2636"/>
      <c r="W121" s="2636"/>
      <c r="X121" s="2636"/>
      <c r="Y121" s="2636"/>
      <c r="Z121" s="2636"/>
      <c r="AA121" s="2636"/>
      <c r="AB121" s="2636"/>
      <c r="AC121" s="2636"/>
      <c r="AD121" s="2636"/>
      <c r="AE121" s="2636"/>
      <c r="AF121" s="2636"/>
    </row>
    <row r="122" spans="13:32" s="2720" customFormat="1">
      <c r="M122" s="2636"/>
      <c r="N122" s="2636"/>
      <c r="O122" s="2636"/>
      <c r="P122" s="2636"/>
      <c r="Q122" s="2636"/>
      <c r="R122" s="2636"/>
      <c r="S122" s="2636"/>
      <c r="T122" s="2636"/>
      <c r="U122" s="2636"/>
      <c r="V122" s="2636"/>
      <c r="W122" s="2636"/>
      <c r="X122" s="2636"/>
      <c r="Y122" s="2636"/>
      <c r="Z122" s="2636"/>
      <c r="AA122" s="2636"/>
      <c r="AB122" s="2636"/>
      <c r="AC122" s="2636"/>
      <c r="AD122" s="2636"/>
      <c r="AE122" s="2636"/>
      <c r="AF122" s="2636"/>
    </row>
    <row r="123" spans="13:32" s="2720" customFormat="1">
      <c r="M123" s="2636"/>
      <c r="N123" s="2636"/>
      <c r="O123" s="2636"/>
      <c r="P123" s="2636"/>
      <c r="Q123" s="2636"/>
      <c r="R123" s="2636"/>
      <c r="S123" s="2636"/>
      <c r="T123" s="2636"/>
      <c r="U123" s="2636"/>
      <c r="V123" s="2636"/>
      <c r="W123" s="2636"/>
      <c r="X123" s="2636"/>
      <c r="Y123" s="2636"/>
      <c r="Z123" s="2636"/>
      <c r="AA123" s="2636"/>
      <c r="AB123" s="2636"/>
      <c r="AC123" s="2636"/>
      <c r="AD123" s="2636"/>
      <c r="AE123" s="2636"/>
      <c r="AF123" s="2636"/>
    </row>
    <row r="124" spans="13:32" s="2720" customFormat="1">
      <c r="M124" s="2636"/>
      <c r="N124" s="2636"/>
      <c r="O124" s="2636"/>
      <c r="P124" s="2636"/>
      <c r="Q124" s="2636"/>
      <c r="R124" s="2636"/>
      <c r="S124" s="2636"/>
      <c r="T124" s="2636"/>
      <c r="U124" s="2636"/>
      <c r="V124" s="2636"/>
      <c r="W124" s="2636"/>
      <c r="X124" s="2636"/>
      <c r="Y124" s="2636"/>
      <c r="Z124" s="2636"/>
      <c r="AA124" s="2636"/>
      <c r="AB124" s="2636"/>
      <c r="AC124" s="2636"/>
      <c r="AD124" s="2636"/>
      <c r="AE124" s="2636"/>
      <c r="AF124" s="2636"/>
    </row>
    <row r="125" spans="13:32" s="2720" customFormat="1">
      <c r="M125" s="2636"/>
      <c r="N125" s="2636"/>
      <c r="O125" s="2636"/>
      <c r="P125" s="2636"/>
      <c r="Q125" s="2636"/>
      <c r="R125" s="2636"/>
      <c r="S125" s="2636"/>
      <c r="T125" s="2636"/>
      <c r="U125" s="2636"/>
      <c r="V125" s="2636"/>
      <c r="W125" s="2636"/>
      <c r="X125" s="2636"/>
      <c r="Y125" s="2636"/>
      <c r="Z125" s="2636"/>
      <c r="AA125" s="2636"/>
      <c r="AB125" s="2636"/>
      <c r="AC125" s="2636"/>
      <c r="AD125" s="2636"/>
      <c r="AE125" s="2636"/>
      <c r="AF125" s="2636"/>
    </row>
    <row r="126" spans="13:32" s="2720" customFormat="1">
      <c r="M126" s="2636"/>
      <c r="N126" s="2636"/>
      <c r="O126" s="2636"/>
      <c r="P126" s="2636"/>
      <c r="Q126" s="2636"/>
      <c r="R126" s="2636"/>
      <c r="S126" s="2636"/>
      <c r="T126" s="2636"/>
      <c r="U126" s="2636"/>
      <c r="V126" s="2636"/>
      <c r="W126" s="2636"/>
      <c r="X126" s="2636"/>
      <c r="Y126" s="2636"/>
      <c r="Z126" s="2636"/>
      <c r="AA126" s="2636"/>
      <c r="AB126" s="2636"/>
      <c r="AC126" s="2636"/>
      <c r="AD126" s="2636"/>
      <c r="AE126" s="2636"/>
      <c r="AF126" s="2636"/>
    </row>
    <row r="127" spans="13:32" s="2720" customFormat="1">
      <c r="M127" s="2636"/>
      <c r="N127" s="2636"/>
      <c r="O127" s="2636"/>
      <c r="P127" s="2636"/>
      <c r="Q127" s="2636"/>
      <c r="R127" s="2636"/>
      <c r="S127" s="2636"/>
      <c r="T127" s="2636"/>
      <c r="U127" s="2636"/>
      <c r="V127" s="2636"/>
      <c r="W127" s="2636"/>
      <c r="X127" s="2636"/>
      <c r="Y127" s="2636"/>
      <c r="Z127" s="2636"/>
      <c r="AA127" s="2636"/>
      <c r="AB127" s="2636"/>
      <c r="AC127" s="2636"/>
      <c r="AD127" s="2636"/>
      <c r="AE127" s="2636"/>
      <c r="AF127" s="2636"/>
    </row>
    <row r="128" spans="13:32" s="2720" customFormat="1">
      <c r="M128" s="2636"/>
      <c r="N128" s="2636"/>
      <c r="O128" s="2636"/>
      <c r="P128" s="2636"/>
      <c r="Q128" s="2636"/>
      <c r="R128" s="2636"/>
      <c r="S128" s="2636"/>
      <c r="T128" s="2636"/>
      <c r="U128" s="2636"/>
      <c r="V128" s="2636"/>
      <c r="W128" s="2636"/>
      <c r="X128" s="2636"/>
      <c r="Y128" s="2636"/>
      <c r="Z128" s="2636"/>
      <c r="AA128" s="2636"/>
      <c r="AB128" s="2636"/>
      <c r="AC128" s="2636"/>
      <c r="AD128" s="2636"/>
      <c r="AE128" s="2636"/>
      <c r="AF128" s="2636"/>
    </row>
    <row r="129" spans="13:32" s="2720" customFormat="1">
      <c r="M129" s="2636"/>
      <c r="N129" s="2636"/>
      <c r="O129" s="2636"/>
      <c r="P129" s="2636"/>
      <c r="Q129" s="2636"/>
      <c r="R129" s="2636"/>
      <c r="S129" s="2636"/>
      <c r="T129" s="2636"/>
      <c r="U129" s="2636"/>
      <c r="V129" s="2636"/>
      <c r="W129" s="2636"/>
      <c r="X129" s="2636"/>
      <c r="Y129" s="2636"/>
      <c r="Z129" s="2636"/>
      <c r="AA129" s="2636"/>
      <c r="AB129" s="2636"/>
      <c r="AC129" s="2636"/>
      <c r="AD129" s="2636"/>
      <c r="AE129" s="2636"/>
      <c r="AF129" s="2636"/>
    </row>
    <row r="130" spans="13:32" s="2720" customFormat="1">
      <c r="M130" s="2636"/>
      <c r="N130" s="2636"/>
      <c r="O130" s="2636"/>
      <c r="P130" s="2636"/>
      <c r="Q130" s="2636"/>
      <c r="R130" s="2636"/>
      <c r="S130" s="2636"/>
      <c r="T130" s="2636"/>
      <c r="U130" s="2636"/>
      <c r="V130" s="2636"/>
      <c r="W130" s="2636"/>
      <c r="X130" s="2636"/>
      <c r="Y130" s="2636"/>
      <c r="Z130" s="2636"/>
      <c r="AA130" s="2636"/>
      <c r="AB130" s="2636"/>
      <c r="AC130" s="2636"/>
      <c r="AD130" s="2636"/>
      <c r="AE130" s="2636"/>
      <c r="AF130" s="2636"/>
    </row>
    <row r="131" spans="13:32" s="2720" customFormat="1">
      <c r="M131" s="2636"/>
      <c r="N131" s="2636"/>
      <c r="O131" s="2636"/>
      <c r="P131" s="2636"/>
      <c r="Q131" s="2636"/>
      <c r="R131" s="2636"/>
      <c r="S131" s="2636"/>
      <c r="T131" s="2636"/>
      <c r="U131" s="2636"/>
      <c r="V131" s="2636"/>
      <c r="W131" s="2636"/>
      <c r="X131" s="2636"/>
      <c r="Y131" s="2636"/>
      <c r="Z131" s="2636"/>
      <c r="AA131" s="2636"/>
      <c r="AB131" s="2636"/>
      <c r="AC131" s="2636"/>
      <c r="AD131" s="2636"/>
      <c r="AE131" s="2636"/>
      <c r="AF131" s="2636"/>
    </row>
    <row r="132" spans="13:32" s="2720" customFormat="1">
      <c r="M132" s="2636"/>
      <c r="N132" s="2636"/>
      <c r="O132" s="2636"/>
      <c r="P132" s="2636"/>
      <c r="Q132" s="2636"/>
      <c r="R132" s="2636"/>
      <c r="S132" s="2636"/>
      <c r="T132" s="2636"/>
      <c r="U132" s="2636"/>
      <c r="V132" s="2636"/>
      <c r="W132" s="2636"/>
      <c r="X132" s="2636"/>
      <c r="Y132" s="2636"/>
      <c r="Z132" s="2636"/>
      <c r="AA132" s="2636"/>
      <c r="AB132" s="2636"/>
      <c r="AC132" s="2636"/>
      <c r="AD132" s="2636"/>
      <c r="AE132" s="2636"/>
      <c r="AF132" s="2636"/>
    </row>
    <row r="133" spans="13:32" s="2720" customFormat="1">
      <c r="M133" s="2636"/>
      <c r="N133" s="2636"/>
      <c r="O133" s="2636"/>
      <c r="P133" s="2636"/>
      <c r="Q133" s="2636"/>
      <c r="R133" s="2636"/>
      <c r="S133" s="2636"/>
      <c r="T133" s="2636"/>
      <c r="U133" s="2636"/>
      <c r="V133" s="2636"/>
      <c r="W133" s="2636"/>
      <c r="X133" s="2636"/>
      <c r="Y133" s="2636"/>
      <c r="Z133" s="2636"/>
      <c r="AA133" s="2636"/>
      <c r="AB133" s="2636"/>
      <c r="AC133" s="2636"/>
      <c r="AD133" s="2636"/>
      <c r="AE133" s="2636"/>
      <c r="AF133" s="2636"/>
    </row>
    <row r="134" spans="13:32" s="2720" customFormat="1">
      <c r="M134" s="2636"/>
      <c r="N134" s="2636"/>
      <c r="O134" s="2636"/>
      <c r="P134" s="2636"/>
      <c r="Q134" s="2636"/>
      <c r="R134" s="2636"/>
      <c r="S134" s="2636"/>
      <c r="T134" s="2636"/>
      <c r="U134" s="2636"/>
      <c r="V134" s="2636"/>
      <c r="W134" s="2636"/>
      <c r="X134" s="2636"/>
      <c r="Y134" s="2636"/>
      <c r="Z134" s="2636"/>
      <c r="AA134" s="2636"/>
      <c r="AB134" s="2636"/>
      <c r="AC134" s="2636"/>
      <c r="AD134" s="2636"/>
      <c r="AE134" s="2636"/>
      <c r="AF134" s="2636"/>
    </row>
    <row r="135" spans="13:32" s="2720" customFormat="1">
      <c r="M135" s="2636"/>
      <c r="N135" s="2636"/>
      <c r="O135" s="2636"/>
      <c r="P135" s="2636"/>
      <c r="Q135" s="2636"/>
      <c r="R135" s="2636"/>
      <c r="S135" s="2636"/>
      <c r="T135" s="2636"/>
      <c r="U135" s="2636"/>
      <c r="V135" s="2636"/>
      <c r="W135" s="2636"/>
      <c r="X135" s="2636"/>
      <c r="Y135" s="2636"/>
      <c r="Z135" s="2636"/>
      <c r="AA135" s="2636"/>
      <c r="AB135" s="2636"/>
      <c r="AC135" s="2636"/>
      <c r="AD135" s="2636"/>
      <c r="AE135" s="2636"/>
      <c r="AF135" s="2636"/>
    </row>
    <row r="136" spans="13:32" s="2720" customFormat="1">
      <c r="M136" s="2636"/>
      <c r="N136" s="2636"/>
      <c r="O136" s="2636"/>
      <c r="P136" s="2636"/>
      <c r="Q136" s="2636"/>
      <c r="R136" s="2636"/>
      <c r="S136" s="2636"/>
      <c r="T136" s="2636"/>
      <c r="U136" s="2636"/>
      <c r="V136" s="2636"/>
      <c r="W136" s="2636"/>
      <c r="X136" s="2636"/>
      <c r="Y136" s="2636"/>
      <c r="Z136" s="2636"/>
      <c r="AA136" s="2636"/>
      <c r="AB136" s="2636"/>
      <c r="AC136" s="2636"/>
      <c r="AD136" s="2636"/>
      <c r="AE136" s="2636"/>
      <c r="AF136" s="2636"/>
    </row>
    <row r="137" spans="13:32" s="2720" customFormat="1">
      <c r="M137" s="2636"/>
      <c r="N137" s="2636"/>
      <c r="O137" s="2636"/>
      <c r="P137" s="2636"/>
      <c r="Q137" s="2636"/>
      <c r="R137" s="2636"/>
      <c r="S137" s="2636"/>
      <c r="T137" s="2636"/>
      <c r="U137" s="2636"/>
      <c r="V137" s="2636"/>
      <c r="W137" s="2636"/>
      <c r="X137" s="2636"/>
      <c r="Y137" s="2636"/>
      <c r="Z137" s="2636"/>
      <c r="AA137" s="2636"/>
      <c r="AB137" s="2636"/>
      <c r="AC137" s="2636"/>
      <c r="AD137" s="2636"/>
      <c r="AE137" s="2636"/>
      <c r="AF137" s="2636"/>
    </row>
    <row r="138" spans="13:32" s="2720" customFormat="1">
      <c r="M138" s="2636"/>
      <c r="N138" s="2636"/>
      <c r="O138" s="2636"/>
      <c r="P138" s="2636"/>
      <c r="Q138" s="2636"/>
      <c r="R138" s="2636"/>
      <c r="S138" s="2636"/>
      <c r="T138" s="2636"/>
      <c r="U138" s="2636"/>
      <c r="V138" s="2636"/>
      <c r="W138" s="2636"/>
      <c r="X138" s="2636"/>
      <c r="Y138" s="2636"/>
      <c r="Z138" s="2636"/>
      <c r="AA138" s="2636"/>
      <c r="AB138" s="2636"/>
      <c r="AC138" s="2636"/>
      <c r="AD138" s="2636"/>
      <c r="AE138" s="2636"/>
      <c r="AF138" s="2636"/>
    </row>
    <row r="139" spans="13:32" s="2720" customFormat="1">
      <c r="M139" s="2636"/>
      <c r="N139" s="2636"/>
      <c r="O139" s="2636"/>
      <c r="P139" s="2636"/>
      <c r="Q139" s="2636"/>
      <c r="R139" s="2636"/>
      <c r="S139" s="2636"/>
      <c r="T139" s="2636"/>
      <c r="U139" s="2636"/>
      <c r="V139" s="2636"/>
      <c r="W139" s="2636"/>
      <c r="X139" s="2636"/>
      <c r="Y139" s="2636"/>
      <c r="Z139" s="2636"/>
      <c r="AA139" s="2636"/>
      <c r="AB139" s="2636"/>
      <c r="AC139" s="2636"/>
      <c r="AD139" s="2636"/>
      <c r="AE139" s="2636"/>
      <c r="AF139" s="2636"/>
    </row>
    <row r="140" spans="13:32" s="2720" customFormat="1">
      <c r="M140" s="2636"/>
      <c r="N140" s="2636"/>
      <c r="O140" s="2636"/>
      <c r="P140" s="2636"/>
      <c r="Q140" s="2636"/>
      <c r="R140" s="2636"/>
      <c r="S140" s="2636"/>
      <c r="T140" s="2636"/>
      <c r="U140" s="2636"/>
      <c r="V140" s="2636"/>
      <c r="W140" s="2636"/>
      <c r="X140" s="2636"/>
      <c r="Y140" s="2636"/>
      <c r="Z140" s="2636"/>
      <c r="AA140" s="2636"/>
      <c r="AB140" s="2636"/>
      <c r="AC140" s="2636"/>
      <c r="AD140" s="2636"/>
      <c r="AE140" s="2636"/>
      <c r="AF140" s="2636"/>
    </row>
    <row r="141" spans="13:32" s="2720" customFormat="1">
      <c r="M141" s="2636"/>
      <c r="N141" s="2636"/>
      <c r="O141" s="2636"/>
      <c r="P141" s="2636"/>
      <c r="Q141" s="2636"/>
      <c r="R141" s="2636"/>
      <c r="S141" s="2636"/>
      <c r="T141" s="2636"/>
      <c r="U141" s="2636"/>
      <c r="V141" s="2636"/>
      <c r="W141" s="2636"/>
      <c r="X141" s="2636"/>
      <c r="Y141" s="2636"/>
      <c r="Z141" s="2636"/>
      <c r="AA141" s="2636"/>
      <c r="AB141" s="2636"/>
      <c r="AC141" s="2636"/>
      <c r="AD141" s="2636"/>
      <c r="AE141" s="2636"/>
      <c r="AF141" s="2636"/>
    </row>
    <row r="142" spans="13:32" s="2720" customFormat="1">
      <c r="M142" s="2636"/>
      <c r="N142" s="2636"/>
      <c r="O142" s="2636"/>
      <c r="P142" s="2636"/>
      <c r="Q142" s="2636"/>
      <c r="R142" s="2636"/>
      <c r="S142" s="2636"/>
      <c r="T142" s="2636"/>
      <c r="U142" s="2636"/>
      <c r="V142" s="2636"/>
      <c r="W142" s="2636"/>
      <c r="X142" s="2636"/>
      <c r="Y142" s="2636"/>
      <c r="Z142" s="2636"/>
      <c r="AA142" s="2636"/>
      <c r="AB142" s="2636"/>
      <c r="AC142" s="2636"/>
      <c r="AD142" s="2636"/>
      <c r="AE142" s="2636"/>
      <c r="AF142" s="2636"/>
    </row>
    <row r="143" spans="13:32" s="2720" customFormat="1">
      <c r="M143" s="2636"/>
      <c r="N143" s="2636"/>
      <c r="O143" s="2636"/>
      <c r="P143" s="2636"/>
      <c r="Q143" s="2636"/>
      <c r="R143" s="2636"/>
      <c r="S143" s="2636"/>
      <c r="T143" s="2636"/>
      <c r="U143" s="2636"/>
      <c r="V143" s="2636"/>
      <c r="W143" s="2636"/>
      <c r="X143" s="2636"/>
      <c r="Y143" s="2636"/>
      <c r="Z143" s="2636"/>
      <c r="AA143" s="2636"/>
      <c r="AB143" s="2636"/>
      <c r="AC143" s="2636"/>
      <c r="AD143" s="2636"/>
      <c r="AE143" s="2636"/>
      <c r="AF143" s="2636"/>
    </row>
    <row r="144" spans="13:32" s="2720" customFormat="1">
      <c r="M144" s="2636"/>
      <c r="N144" s="2636"/>
      <c r="O144" s="2636"/>
      <c r="P144" s="2636"/>
      <c r="Q144" s="2636"/>
      <c r="R144" s="2636"/>
      <c r="S144" s="2636"/>
      <c r="T144" s="2636"/>
      <c r="U144" s="2636"/>
      <c r="V144" s="2636"/>
      <c r="W144" s="2636"/>
      <c r="X144" s="2636"/>
      <c r="Y144" s="2636"/>
      <c r="Z144" s="2636"/>
      <c r="AA144" s="2636"/>
      <c r="AB144" s="2636"/>
      <c r="AC144" s="2636"/>
      <c r="AD144" s="2636"/>
      <c r="AE144" s="2636"/>
      <c r="AF144" s="2636"/>
    </row>
    <row r="145" spans="13:32" s="2720" customFormat="1">
      <c r="M145" s="2636"/>
      <c r="N145" s="2636"/>
      <c r="O145" s="2636"/>
      <c r="P145" s="2636"/>
      <c r="Q145" s="2636"/>
      <c r="R145" s="2636"/>
      <c r="S145" s="2636"/>
      <c r="T145" s="2636"/>
      <c r="U145" s="2636"/>
      <c r="V145" s="2636"/>
      <c r="W145" s="2636"/>
      <c r="X145" s="2636"/>
      <c r="Y145" s="2636"/>
      <c r="Z145" s="2636"/>
      <c r="AA145" s="2636"/>
      <c r="AB145" s="2636"/>
      <c r="AC145" s="2636"/>
      <c r="AD145" s="2636"/>
      <c r="AE145" s="2636"/>
      <c r="AF145" s="2636"/>
    </row>
    <row r="146" spans="13:32" s="2720" customFormat="1">
      <c r="M146" s="2636"/>
      <c r="N146" s="2636"/>
      <c r="O146" s="2636"/>
      <c r="P146" s="2636"/>
      <c r="Q146" s="2636"/>
      <c r="R146" s="2636"/>
      <c r="S146" s="2636"/>
      <c r="T146" s="2636"/>
      <c r="U146" s="2636"/>
      <c r="V146" s="2636"/>
      <c r="W146" s="2636"/>
      <c r="X146" s="2636"/>
      <c r="Y146" s="2636"/>
      <c r="Z146" s="2636"/>
      <c r="AA146" s="2636"/>
      <c r="AB146" s="2636"/>
      <c r="AC146" s="2636"/>
      <c r="AD146" s="2636"/>
      <c r="AE146" s="2636"/>
      <c r="AF146" s="2636"/>
    </row>
    <row r="147" spans="13:32" s="2720" customFormat="1">
      <c r="M147" s="2636"/>
      <c r="N147" s="2636"/>
      <c r="O147" s="2636"/>
      <c r="P147" s="2636"/>
      <c r="Q147" s="2636"/>
      <c r="R147" s="2636"/>
      <c r="S147" s="2636"/>
      <c r="T147" s="2636"/>
      <c r="U147" s="2636"/>
      <c r="V147" s="2636"/>
      <c r="W147" s="2636"/>
      <c r="X147" s="2636"/>
      <c r="Y147" s="2636"/>
      <c r="Z147" s="2636"/>
      <c r="AA147" s="2636"/>
      <c r="AB147" s="2636"/>
      <c r="AC147" s="2636"/>
      <c r="AD147" s="2636"/>
      <c r="AE147" s="2636"/>
      <c r="AF147" s="2636"/>
    </row>
    <row r="148" spans="13:32" s="2720" customFormat="1">
      <c r="M148" s="2636"/>
      <c r="N148" s="2636"/>
      <c r="O148" s="2636"/>
      <c r="P148" s="2636"/>
      <c r="Q148" s="2636"/>
      <c r="R148" s="2636"/>
      <c r="S148" s="2636"/>
      <c r="T148" s="2636"/>
      <c r="U148" s="2636"/>
      <c r="V148" s="2636"/>
      <c r="W148" s="2636"/>
      <c r="X148" s="2636"/>
      <c r="Y148" s="2636"/>
      <c r="Z148" s="2636"/>
      <c r="AA148" s="2636"/>
      <c r="AB148" s="2636"/>
      <c r="AC148" s="2636"/>
      <c r="AD148" s="2636"/>
      <c r="AE148" s="2636"/>
      <c r="AF148" s="2636"/>
    </row>
    <row r="149" spans="13:32" s="2720" customFormat="1">
      <c r="M149" s="2636"/>
      <c r="N149" s="2636"/>
      <c r="O149" s="2636"/>
      <c r="P149" s="2636"/>
      <c r="Q149" s="2636"/>
      <c r="R149" s="2636"/>
      <c r="S149" s="2636"/>
      <c r="T149" s="2636"/>
      <c r="U149" s="2636"/>
      <c r="V149" s="2636"/>
      <c r="W149" s="2636"/>
      <c r="X149" s="2636"/>
      <c r="Y149" s="2636"/>
      <c r="Z149" s="2636"/>
      <c r="AA149" s="2636"/>
      <c r="AB149" s="2636"/>
      <c r="AC149" s="2636"/>
      <c r="AD149" s="2636"/>
      <c r="AE149" s="2636"/>
      <c r="AF149" s="2636"/>
    </row>
    <row r="150" spans="13:32" s="2720" customFormat="1">
      <c r="M150" s="2636"/>
      <c r="N150" s="2636"/>
      <c r="O150" s="2636"/>
      <c r="P150" s="2636"/>
      <c r="Q150" s="2636"/>
      <c r="R150" s="2636"/>
      <c r="S150" s="2636"/>
      <c r="T150" s="2636"/>
      <c r="U150" s="2636"/>
      <c r="V150" s="2636"/>
      <c r="W150" s="2636"/>
      <c r="X150" s="2636"/>
      <c r="Y150" s="2636"/>
      <c r="Z150" s="2636"/>
      <c r="AA150" s="2636"/>
      <c r="AB150" s="2636"/>
      <c r="AC150" s="2636"/>
      <c r="AD150" s="2636"/>
      <c r="AE150" s="2636"/>
      <c r="AF150" s="2636"/>
    </row>
    <row r="151" spans="13:32" s="2720" customFormat="1">
      <c r="M151" s="2636"/>
      <c r="N151" s="2636"/>
      <c r="O151" s="2636"/>
      <c r="P151" s="2636"/>
      <c r="Q151" s="2636"/>
      <c r="R151" s="2636"/>
      <c r="S151" s="2636"/>
      <c r="T151" s="2636"/>
      <c r="U151" s="2636"/>
      <c r="V151" s="2636"/>
      <c r="W151" s="2636"/>
      <c r="X151" s="2636"/>
      <c r="Y151" s="2636"/>
      <c r="Z151" s="2636"/>
      <c r="AA151" s="2636"/>
      <c r="AB151" s="2636"/>
      <c r="AC151" s="2636"/>
      <c r="AD151" s="2636"/>
      <c r="AE151" s="2636"/>
      <c r="AF151" s="2636"/>
    </row>
    <row r="152" spans="13:32" s="2720" customFormat="1">
      <c r="M152" s="2636"/>
      <c r="N152" s="2636"/>
      <c r="O152" s="2636"/>
      <c r="P152" s="2636"/>
      <c r="Q152" s="2636"/>
      <c r="R152" s="2636"/>
      <c r="S152" s="2636"/>
      <c r="T152" s="2636"/>
      <c r="U152" s="2636"/>
      <c r="V152" s="2636"/>
      <c r="W152" s="2636"/>
      <c r="X152" s="2636"/>
      <c r="Y152" s="2636"/>
      <c r="Z152" s="2636"/>
      <c r="AA152" s="2636"/>
      <c r="AB152" s="2636"/>
      <c r="AC152" s="2636"/>
      <c r="AD152" s="2636"/>
      <c r="AE152" s="2636"/>
      <c r="AF152" s="2636"/>
    </row>
    <row r="153" spans="13:32" s="2720" customFormat="1">
      <c r="M153" s="2636"/>
      <c r="N153" s="2636"/>
      <c r="O153" s="2636"/>
      <c r="P153" s="2636"/>
      <c r="Q153" s="2636"/>
      <c r="R153" s="2636"/>
      <c r="S153" s="2636"/>
      <c r="T153" s="2636"/>
      <c r="U153" s="2636"/>
      <c r="V153" s="2636"/>
      <c r="W153" s="2636"/>
      <c r="X153" s="2636"/>
      <c r="Y153" s="2636"/>
      <c r="Z153" s="2636"/>
      <c r="AA153" s="2636"/>
      <c r="AB153" s="2636"/>
      <c r="AC153" s="2636"/>
      <c r="AD153" s="2636"/>
      <c r="AE153" s="2636"/>
      <c r="AF153" s="2636"/>
    </row>
    <row r="154" spans="13:32" s="2720" customFormat="1">
      <c r="M154" s="2636"/>
      <c r="N154" s="2636"/>
      <c r="O154" s="2636"/>
      <c r="P154" s="2636"/>
      <c r="Q154" s="2636"/>
      <c r="R154" s="2636"/>
      <c r="S154" s="2636"/>
      <c r="T154" s="2636"/>
      <c r="U154" s="2636"/>
      <c r="V154" s="2636"/>
      <c r="W154" s="2636"/>
      <c r="X154" s="2636"/>
      <c r="Y154" s="2636"/>
      <c r="Z154" s="2636"/>
      <c r="AA154" s="2636"/>
      <c r="AB154" s="2636"/>
      <c r="AC154" s="2636"/>
      <c r="AD154" s="2636"/>
      <c r="AE154" s="2636"/>
      <c r="AF154" s="2636"/>
    </row>
    <row r="155" spans="13:32" s="2720" customFormat="1">
      <c r="M155" s="2636"/>
      <c r="N155" s="2636"/>
      <c r="O155" s="2636"/>
      <c r="P155" s="2636"/>
      <c r="Q155" s="2636"/>
      <c r="R155" s="2636"/>
      <c r="S155" s="2636"/>
      <c r="T155" s="2636"/>
      <c r="U155" s="2636"/>
      <c r="V155" s="2636"/>
      <c r="W155" s="2636"/>
      <c r="X155" s="2636"/>
      <c r="Y155" s="2636"/>
      <c r="Z155" s="2636"/>
      <c r="AA155" s="2636"/>
      <c r="AB155" s="2636"/>
      <c r="AC155" s="2636"/>
      <c r="AD155" s="2636"/>
      <c r="AE155" s="2636"/>
      <c r="AF155" s="2636"/>
    </row>
    <row r="156" spans="13:32" s="2720" customFormat="1">
      <c r="M156" s="2636"/>
      <c r="N156" s="2636"/>
      <c r="O156" s="2636"/>
      <c r="P156" s="2636"/>
      <c r="Q156" s="2636"/>
      <c r="R156" s="2636"/>
      <c r="S156" s="2636"/>
      <c r="T156" s="2636"/>
      <c r="U156" s="2636"/>
      <c r="V156" s="2636"/>
      <c r="W156" s="2636"/>
      <c r="X156" s="2636"/>
      <c r="Y156" s="2636"/>
      <c r="Z156" s="2636"/>
      <c r="AA156" s="2636"/>
      <c r="AB156" s="2636"/>
      <c r="AC156" s="2636"/>
      <c r="AD156" s="2636"/>
      <c r="AE156" s="2636"/>
      <c r="AF156" s="2636"/>
    </row>
    <row r="157" spans="13:32" s="2720" customFormat="1">
      <c r="M157" s="2636"/>
      <c r="N157" s="2636"/>
      <c r="O157" s="2636"/>
      <c r="P157" s="2636"/>
      <c r="Q157" s="2636"/>
      <c r="R157" s="2636"/>
      <c r="S157" s="2636"/>
      <c r="T157" s="2636"/>
      <c r="U157" s="2636"/>
      <c r="V157" s="2636"/>
      <c r="W157" s="2636"/>
      <c r="X157" s="2636"/>
      <c r="Y157" s="2636"/>
      <c r="Z157" s="2636"/>
      <c r="AA157" s="2636"/>
      <c r="AB157" s="2636"/>
      <c r="AC157" s="2636"/>
      <c r="AD157" s="2636"/>
      <c r="AE157" s="2636"/>
      <c r="AF157" s="2636"/>
    </row>
    <row r="158" spans="13:32" s="2720" customFormat="1">
      <c r="M158" s="2636"/>
      <c r="N158" s="2636"/>
      <c r="O158" s="2636"/>
      <c r="P158" s="2636"/>
      <c r="Q158" s="2636"/>
      <c r="R158" s="2636"/>
      <c r="S158" s="2636"/>
      <c r="T158" s="2636"/>
      <c r="U158" s="2636"/>
      <c r="V158" s="2636"/>
      <c r="W158" s="2636"/>
      <c r="X158" s="2636"/>
      <c r="Y158" s="2636"/>
      <c r="Z158" s="2636"/>
      <c r="AA158" s="2636"/>
      <c r="AB158" s="2636"/>
      <c r="AC158" s="2636"/>
      <c r="AD158" s="2636"/>
      <c r="AE158" s="2636"/>
      <c r="AF158" s="2636"/>
    </row>
    <row r="159" spans="13:32" s="2720" customFormat="1">
      <c r="M159" s="2636"/>
      <c r="N159" s="2636"/>
      <c r="O159" s="2636"/>
      <c r="P159" s="2636"/>
      <c r="Q159" s="2636"/>
      <c r="R159" s="2636"/>
      <c r="S159" s="2636"/>
      <c r="T159" s="2636"/>
      <c r="U159" s="2636"/>
      <c r="V159" s="2636"/>
      <c r="W159" s="2636"/>
      <c r="X159" s="2636"/>
      <c r="Y159" s="2636"/>
      <c r="Z159" s="2636"/>
      <c r="AA159" s="2636"/>
      <c r="AB159" s="2636"/>
      <c r="AC159" s="2636"/>
      <c r="AD159" s="2636"/>
      <c r="AE159" s="2636"/>
      <c r="AF159" s="2636"/>
    </row>
    <row r="160" spans="13:32" s="2720" customFormat="1">
      <c r="M160" s="2636"/>
      <c r="N160" s="2636"/>
      <c r="O160" s="2636"/>
      <c r="P160" s="2636"/>
      <c r="Q160" s="2636"/>
      <c r="R160" s="2636"/>
      <c r="S160" s="2636"/>
      <c r="T160" s="2636"/>
      <c r="U160" s="2636"/>
      <c r="V160" s="2636"/>
      <c r="W160" s="2636"/>
      <c r="X160" s="2636"/>
      <c r="Y160" s="2636"/>
      <c r="Z160" s="2636"/>
      <c r="AA160" s="2636"/>
      <c r="AB160" s="2636"/>
      <c r="AC160" s="2636"/>
      <c r="AD160" s="2636"/>
      <c r="AE160" s="2636"/>
      <c r="AF160" s="2636"/>
    </row>
    <row r="161" spans="13:32" s="2720" customFormat="1">
      <c r="M161" s="2636"/>
      <c r="N161" s="2636"/>
      <c r="O161" s="2636"/>
      <c r="P161" s="2636"/>
      <c r="Q161" s="2636"/>
      <c r="R161" s="2636"/>
      <c r="S161" s="2636"/>
      <c r="T161" s="2636"/>
      <c r="U161" s="2636"/>
      <c r="V161" s="2636"/>
      <c r="W161" s="2636"/>
      <c r="X161" s="2636"/>
      <c r="Y161" s="2636"/>
      <c r="Z161" s="2636"/>
      <c r="AA161" s="2636"/>
      <c r="AB161" s="2636"/>
      <c r="AC161" s="2636"/>
      <c r="AD161" s="2636"/>
      <c r="AE161" s="2636"/>
      <c r="AF161" s="2636"/>
    </row>
    <row r="162" spans="13:32" s="2720" customFormat="1">
      <c r="M162" s="2636"/>
      <c r="N162" s="2636"/>
      <c r="O162" s="2636"/>
      <c r="P162" s="2636"/>
      <c r="Q162" s="2636"/>
      <c r="R162" s="2636"/>
      <c r="S162" s="2636"/>
      <c r="T162" s="2636"/>
      <c r="U162" s="2636"/>
      <c r="V162" s="2636"/>
      <c r="W162" s="2636"/>
      <c r="X162" s="2636"/>
      <c r="Y162" s="2636"/>
      <c r="Z162" s="2636"/>
      <c r="AA162" s="2636"/>
      <c r="AB162" s="2636"/>
      <c r="AC162" s="2636"/>
      <c r="AD162" s="2636"/>
      <c r="AE162" s="2636"/>
      <c r="AF162" s="2636"/>
    </row>
    <row r="163" spans="13:32" s="2720" customFormat="1">
      <c r="M163" s="2636"/>
      <c r="N163" s="2636"/>
      <c r="O163" s="2636"/>
      <c r="P163" s="2636"/>
      <c r="Q163" s="2636"/>
      <c r="R163" s="2636"/>
      <c r="S163" s="2636"/>
      <c r="T163" s="2636"/>
      <c r="U163" s="2636"/>
      <c r="V163" s="2636"/>
      <c r="W163" s="2636"/>
      <c r="X163" s="2636"/>
      <c r="Y163" s="2636"/>
      <c r="Z163" s="2636"/>
      <c r="AA163" s="2636"/>
      <c r="AB163" s="2636"/>
      <c r="AC163" s="2636"/>
      <c r="AD163" s="2636"/>
      <c r="AE163" s="2636"/>
      <c r="AF163" s="2636"/>
    </row>
    <row r="164" spans="13:32" s="2720" customFormat="1">
      <c r="M164" s="2636"/>
      <c r="N164" s="2636"/>
      <c r="O164" s="2636"/>
      <c r="P164" s="2636"/>
      <c r="Q164" s="2636"/>
      <c r="R164" s="2636"/>
      <c r="S164" s="2636"/>
      <c r="T164" s="2636"/>
      <c r="U164" s="2636"/>
      <c r="V164" s="2636"/>
      <c r="W164" s="2636"/>
      <c r="X164" s="2636"/>
      <c r="Y164" s="2636"/>
      <c r="Z164" s="2636"/>
      <c r="AA164" s="2636"/>
      <c r="AB164" s="2636"/>
      <c r="AC164" s="2636"/>
      <c r="AD164" s="2636"/>
      <c r="AE164" s="2636"/>
      <c r="AF164" s="2636"/>
    </row>
    <row r="165" spans="13:32" s="2720" customFormat="1">
      <c r="M165" s="2636"/>
      <c r="N165" s="2636"/>
      <c r="O165" s="2636"/>
      <c r="P165" s="2636"/>
      <c r="Q165" s="2636"/>
      <c r="R165" s="2636"/>
      <c r="S165" s="2636"/>
      <c r="T165" s="2636"/>
      <c r="U165" s="2636"/>
      <c r="V165" s="2636"/>
      <c r="W165" s="2636"/>
      <c r="X165" s="2636"/>
      <c r="Y165" s="2636"/>
      <c r="Z165" s="2636"/>
      <c r="AA165" s="2636"/>
      <c r="AB165" s="2636"/>
      <c r="AC165" s="2636"/>
      <c r="AD165" s="2636"/>
      <c r="AE165" s="2636"/>
      <c r="AF165" s="2636"/>
    </row>
    <row r="166" spans="13:32" s="2720" customFormat="1">
      <c r="M166" s="2636"/>
      <c r="N166" s="2636"/>
      <c r="O166" s="2636"/>
      <c r="P166" s="2636"/>
      <c r="Q166" s="2636"/>
      <c r="R166" s="2636"/>
      <c r="S166" s="2636"/>
      <c r="T166" s="2636"/>
      <c r="U166" s="2636"/>
      <c r="V166" s="2636"/>
      <c r="W166" s="2636"/>
      <c r="X166" s="2636"/>
      <c r="Y166" s="2636"/>
      <c r="Z166" s="2636"/>
      <c r="AA166" s="2636"/>
      <c r="AB166" s="2636"/>
      <c r="AC166" s="2636"/>
      <c r="AD166" s="2636"/>
      <c r="AE166" s="2636"/>
      <c r="AF166" s="2636"/>
    </row>
    <row r="167" spans="13:32" s="2720" customFormat="1">
      <c r="M167" s="2636"/>
      <c r="N167" s="2636"/>
      <c r="O167" s="2636"/>
      <c r="P167" s="2636"/>
      <c r="Q167" s="2636"/>
      <c r="R167" s="2636"/>
      <c r="S167" s="2636"/>
      <c r="T167" s="2636"/>
      <c r="U167" s="2636"/>
      <c r="V167" s="2636"/>
      <c r="W167" s="2636"/>
      <c r="X167" s="2636"/>
      <c r="Y167" s="2636"/>
      <c r="Z167" s="2636"/>
      <c r="AA167" s="2636"/>
      <c r="AB167" s="2636"/>
      <c r="AC167" s="2636"/>
      <c r="AD167" s="2636"/>
      <c r="AE167" s="2636"/>
      <c r="AF167" s="2636"/>
    </row>
    <row r="168" spans="13:32" s="2720" customFormat="1">
      <c r="M168" s="2636"/>
      <c r="N168" s="2636"/>
      <c r="O168" s="2636"/>
      <c r="P168" s="2636"/>
      <c r="Q168" s="2636"/>
      <c r="R168" s="2636"/>
      <c r="S168" s="2636"/>
      <c r="T168" s="2636"/>
      <c r="U168" s="2636"/>
      <c r="V168" s="2636"/>
      <c r="W168" s="2636"/>
      <c r="X168" s="2636"/>
      <c r="Y168" s="2636"/>
      <c r="Z168" s="2636"/>
      <c r="AA168" s="2636"/>
      <c r="AB168" s="2636"/>
      <c r="AC168" s="2636"/>
      <c r="AD168" s="2636"/>
      <c r="AE168" s="2636"/>
      <c r="AF168" s="2636"/>
    </row>
    <row r="169" spans="13:32" s="2720" customFormat="1">
      <c r="M169" s="2636"/>
      <c r="N169" s="2636"/>
      <c r="O169" s="2636"/>
      <c r="P169" s="2636"/>
      <c r="Q169" s="2636"/>
      <c r="R169" s="2636"/>
      <c r="S169" s="2636"/>
      <c r="T169" s="2636"/>
      <c r="U169" s="2636"/>
      <c r="V169" s="2636"/>
      <c r="W169" s="2636"/>
      <c r="X169" s="2636"/>
      <c r="Y169" s="2636"/>
      <c r="Z169" s="2636"/>
      <c r="AA169" s="2636"/>
      <c r="AB169" s="2636"/>
      <c r="AC169" s="2636"/>
      <c r="AD169" s="2636"/>
      <c r="AE169" s="2636"/>
      <c r="AF169" s="2636"/>
    </row>
    <row r="170" spans="13:32" s="2720" customFormat="1">
      <c r="M170" s="2636"/>
      <c r="N170" s="2636"/>
      <c r="O170" s="2636"/>
      <c r="P170" s="2636"/>
      <c r="Q170" s="2636"/>
      <c r="R170" s="2636"/>
      <c r="S170" s="2636"/>
      <c r="T170" s="2636"/>
      <c r="U170" s="2636"/>
      <c r="V170" s="2636"/>
      <c r="W170" s="2636"/>
      <c r="X170" s="2636"/>
      <c r="Y170" s="2636"/>
      <c r="Z170" s="2636"/>
      <c r="AA170" s="2636"/>
      <c r="AB170" s="2636"/>
      <c r="AC170" s="2636"/>
      <c r="AD170" s="2636"/>
      <c r="AE170" s="2636"/>
      <c r="AF170" s="2636"/>
    </row>
    <row r="171" spans="13:32" s="2720" customFormat="1">
      <c r="M171" s="2636"/>
      <c r="N171" s="2636"/>
      <c r="O171" s="2636"/>
      <c r="P171" s="2636"/>
      <c r="Q171" s="2636"/>
      <c r="R171" s="2636"/>
      <c r="S171" s="2636"/>
      <c r="T171" s="2636"/>
      <c r="U171" s="2636"/>
      <c r="V171" s="2636"/>
      <c r="W171" s="2636"/>
      <c r="X171" s="2636"/>
      <c r="Y171" s="2636"/>
      <c r="Z171" s="2636"/>
      <c r="AA171" s="2636"/>
      <c r="AB171" s="2636"/>
      <c r="AC171" s="2636"/>
      <c r="AD171" s="2636"/>
      <c r="AE171" s="2636"/>
      <c r="AF171" s="2636"/>
    </row>
    <row r="172" spans="13:32" s="2720" customFormat="1">
      <c r="M172" s="2636"/>
      <c r="N172" s="2636"/>
      <c r="O172" s="2636"/>
      <c r="P172" s="2636"/>
      <c r="Q172" s="2636"/>
      <c r="R172" s="2636"/>
      <c r="S172" s="2636"/>
      <c r="T172" s="2636"/>
      <c r="U172" s="2636"/>
      <c r="V172" s="2636"/>
      <c r="W172" s="2636"/>
      <c r="X172" s="2636"/>
      <c r="Y172" s="2636"/>
      <c r="Z172" s="2636"/>
      <c r="AA172" s="2636"/>
      <c r="AB172" s="2636"/>
      <c r="AC172" s="2636"/>
      <c r="AD172" s="2636"/>
      <c r="AE172" s="2636"/>
      <c r="AF172" s="2636"/>
    </row>
    <row r="173" spans="13:32" s="2720" customFormat="1">
      <c r="M173" s="2636"/>
      <c r="N173" s="2636"/>
      <c r="O173" s="2636"/>
      <c r="P173" s="2636"/>
      <c r="Q173" s="2636"/>
      <c r="R173" s="2636"/>
      <c r="S173" s="2636"/>
      <c r="T173" s="2636"/>
      <c r="U173" s="2636"/>
      <c r="V173" s="2636"/>
      <c r="W173" s="2636"/>
      <c r="X173" s="2636"/>
      <c r="Y173" s="2636"/>
      <c r="Z173" s="2636"/>
      <c r="AA173" s="2636"/>
      <c r="AB173" s="2636"/>
      <c r="AC173" s="2636"/>
      <c r="AD173" s="2636"/>
      <c r="AE173" s="2636"/>
      <c r="AF173" s="2636"/>
    </row>
    <row r="174" spans="13:32" s="2720" customFormat="1">
      <c r="M174" s="2636"/>
      <c r="N174" s="2636"/>
      <c r="O174" s="2636"/>
      <c r="P174" s="2636"/>
      <c r="Q174" s="2636"/>
      <c r="R174" s="2636"/>
      <c r="S174" s="2636"/>
      <c r="T174" s="2636"/>
      <c r="U174" s="2636"/>
      <c r="V174" s="2636"/>
      <c r="W174" s="2636"/>
      <c r="X174" s="2636"/>
      <c r="Y174" s="2636"/>
      <c r="Z174" s="2636"/>
      <c r="AA174" s="2636"/>
      <c r="AB174" s="2636"/>
      <c r="AC174" s="2636"/>
      <c r="AD174" s="2636"/>
      <c r="AE174" s="2636"/>
      <c r="AF174" s="2636"/>
    </row>
    <row r="175" spans="13:32" s="2720" customFormat="1">
      <c r="M175" s="2636"/>
      <c r="N175" s="2636"/>
      <c r="O175" s="2636"/>
      <c r="P175" s="2636"/>
      <c r="Q175" s="2636"/>
      <c r="R175" s="2636"/>
      <c r="S175" s="2636"/>
      <c r="T175" s="2636"/>
      <c r="U175" s="2636"/>
      <c r="V175" s="2636"/>
      <c r="W175" s="2636"/>
      <c r="X175" s="2636"/>
      <c r="Y175" s="2636"/>
      <c r="Z175" s="2636"/>
      <c r="AA175" s="2636"/>
      <c r="AB175" s="2636"/>
      <c r="AC175" s="2636"/>
      <c r="AD175" s="2636"/>
      <c r="AE175" s="2636"/>
      <c r="AF175" s="2636"/>
    </row>
    <row r="176" spans="13:32" s="2720" customFormat="1">
      <c r="M176" s="2636"/>
      <c r="N176" s="2636"/>
      <c r="O176" s="2636"/>
      <c r="P176" s="2636"/>
      <c r="Q176" s="2636"/>
      <c r="R176" s="2636"/>
      <c r="S176" s="2636"/>
      <c r="T176" s="2636"/>
      <c r="U176" s="2636"/>
      <c r="V176" s="2636"/>
      <c r="W176" s="2636"/>
      <c r="X176" s="2636"/>
      <c r="Y176" s="2636"/>
      <c r="Z176" s="2636"/>
      <c r="AA176" s="2636"/>
      <c r="AB176" s="2636"/>
      <c r="AC176" s="2636"/>
      <c r="AD176" s="2636"/>
      <c r="AE176" s="2636"/>
      <c r="AF176" s="2636"/>
    </row>
    <row r="177" spans="13:32" s="2720" customFormat="1">
      <c r="M177" s="2636"/>
      <c r="N177" s="2636"/>
      <c r="O177" s="2636"/>
      <c r="P177" s="2636"/>
      <c r="Q177" s="2636"/>
      <c r="R177" s="2636"/>
      <c r="S177" s="2636"/>
      <c r="T177" s="2636"/>
      <c r="U177" s="2636"/>
      <c r="V177" s="2636"/>
      <c r="W177" s="2636"/>
      <c r="X177" s="2636"/>
      <c r="Y177" s="2636"/>
      <c r="Z177" s="2636"/>
      <c r="AA177" s="2636"/>
      <c r="AB177" s="2636"/>
      <c r="AC177" s="2636"/>
      <c r="AD177" s="2636"/>
      <c r="AE177" s="2636"/>
      <c r="AF177" s="2636"/>
    </row>
    <row r="178" spans="13:32" s="2720" customFormat="1">
      <c r="M178" s="2636"/>
      <c r="N178" s="2636"/>
      <c r="O178" s="2636"/>
      <c r="P178" s="2636"/>
      <c r="Q178" s="2636"/>
      <c r="R178" s="2636"/>
      <c r="S178" s="2636"/>
      <c r="T178" s="2636"/>
      <c r="U178" s="2636"/>
      <c r="V178" s="2636"/>
      <c r="W178" s="2636"/>
      <c r="X178" s="2636"/>
      <c r="Y178" s="2636"/>
      <c r="Z178" s="2636"/>
      <c r="AA178" s="2636"/>
      <c r="AB178" s="2636"/>
      <c r="AC178" s="2636"/>
      <c r="AD178" s="2636"/>
      <c r="AE178" s="2636"/>
      <c r="AF178" s="2636"/>
    </row>
    <row r="179" spans="13:32" s="2720" customFormat="1">
      <c r="M179" s="2636"/>
      <c r="N179" s="2636"/>
      <c r="O179" s="2636"/>
      <c r="P179" s="2636"/>
      <c r="Q179" s="2636"/>
      <c r="R179" s="2636"/>
      <c r="S179" s="2636"/>
      <c r="T179" s="2636"/>
      <c r="U179" s="2636"/>
      <c r="V179" s="2636"/>
      <c r="W179" s="2636"/>
      <c r="X179" s="2636"/>
      <c r="Y179" s="2636"/>
      <c r="Z179" s="2636"/>
      <c r="AA179" s="2636"/>
      <c r="AB179" s="2636"/>
      <c r="AC179" s="2636"/>
      <c r="AD179" s="2636"/>
      <c r="AE179" s="2636"/>
      <c r="AF179" s="2636"/>
    </row>
    <row r="180" spans="13:32" s="2720" customFormat="1">
      <c r="M180" s="2636"/>
      <c r="N180" s="2636"/>
      <c r="O180" s="2636"/>
      <c r="P180" s="2636"/>
      <c r="Q180" s="2636"/>
      <c r="R180" s="2636"/>
      <c r="S180" s="2636"/>
      <c r="T180" s="2636"/>
      <c r="U180" s="2636"/>
      <c r="V180" s="2636"/>
      <c r="W180" s="2636"/>
      <c r="X180" s="2636"/>
      <c r="Y180" s="2636"/>
      <c r="Z180" s="2636"/>
      <c r="AA180" s="2636"/>
      <c r="AB180" s="2636"/>
      <c r="AC180" s="2636"/>
      <c r="AD180" s="2636"/>
      <c r="AE180" s="2636"/>
      <c r="AF180" s="2636"/>
    </row>
    <row r="181" spans="13:32" s="2720" customFormat="1">
      <c r="M181" s="2636"/>
      <c r="N181" s="2636"/>
      <c r="O181" s="2636"/>
      <c r="P181" s="2636"/>
      <c r="Q181" s="2636"/>
      <c r="R181" s="2636"/>
      <c r="S181" s="2636"/>
      <c r="T181" s="2636"/>
      <c r="U181" s="2636"/>
      <c r="V181" s="2636"/>
      <c r="W181" s="2636"/>
      <c r="X181" s="2636"/>
      <c r="Y181" s="2636"/>
      <c r="Z181" s="2636"/>
      <c r="AA181" s="2636"/>
      <c r="AB181" s="2636"/>
      <c r="AC181" s="2636"/>
      <c r="AD181" s="2636"/>
      <c r="AE181" s="2636"/>
      <c r="AF181" s="2636"/>
    </row>
    <row r="182" spans="13:32" s="2720" customFormat="1">
      <c r="M182" s="2636"/>
      <c r="N182" s="2636"/>
      <c r="O182" s="2636"/>
      <c r="P182" s="2636"/>
      <c r="Q182" s="2636"/>
      <c r="R182" s="2636"/>
      <c r="S182" s="2636"/>
      <c r="T182" s="2636"/>
      <c r="U182" s="2636"/>
      <c r="V182" s="2636"/>
      <c r="W182" s="2636"/>
      <c r="X182" s="2636"/>
      <c r="Y182" s="2636"/>
      <c r="Z182" s="2636"/>
      <c r="AA182" s="2636"/>
      <c r="AB182" s="2636"/>
      <c r="AC182" s="2636"/>
      <c r="AD182" s="2636"/>
      <c r="AE182" s="2636"/>
      <c r="AF182" s="2636"/>
    </row>
    <row r="183" spans="13:32" s="2720" customFormat="1">
      <c r="M183" s="2636"/>
      <c r="N183" s="2636"/>
      <c r="O183" s="2636"/>
      <c r="P183" s="2636"/>
      <c r="Q183" s="2636"/>
      <c r="R183" s="2636"/>
      <c r="S183" s="2636"/>
      <c r="T183" s="2636"/>
      <c r="U183" s="2636"/>
      <c r="V183" s="2636"/>
      <c r="W183" s="2636"/>
      <c r="X183" s="2636"/>
      <c r="Y183" s="2636"/>
      <c r="Z183" s="2636"/>
      <c r="AA183" s="2636"/>
      <c r="AB183" s="2636"/>
      <c r="AC183" s="2636"/>
      <c r="AD183" s="2636"/>
      <c r="AE183" s="2636"/>
      <c r="AF183" s="2636"/>
    </row>
    <row r="184" spans="13:32" s="2720" customFormat="1">
      <c r="M184" s="2636"/>
      <c r="N184" s="2636"/>
      <c r="O184" s="2636"/>
      <c r="P184" s="2636"/>
      <c r="Q184" s="2636"/>
      <c r="R184" s="2636"/>
      <c r="S184" s="2636"/>
      <c r="T184" s="2636"/>
      <c r="U184" s="2636"/>
      <c r="V184" s="2636"/>
      <c r="W184" s="2636"/>
      <c r="X184" s="2636"/>
      <c r="Y184" s="2636"/>
      <c r="Z184" s="2636"/>
      <c r="AA184" s="2636"/>
      <c r="AB184" s="2636"/>
      <c r="AC184" s="2636"/>
      <c r="AD184" s="2636"/>
      <c r="AE184" s="2636"/>
      <c r="AF184" s="2636"/>
    </row>
    <row r="185" spans="13:32" s="2720" customFormat="1">
      <c r="M185" s="2636"/>
      <c r="N185" s="2636"/>
      <c r="O185" s="2636"/>
      <c r="P185" s="2636"/>
      <c r="Q185" s="2636"/>
      <c r="R185" s="2636"/>
      <c r="S185" s="2636"/>
      <c r="T185" s="2636"/>
      <c r="U185" s="2636"/>
      <c r="V185" s="2636"/>
      <c r="W185" s="2636"/>
      <c r="X185" s="2636"/>
      <c r="Y185" s="2636"/>
      <c r="Z185" s="2636"/>
      <c r="AA185" s="2636"/>
      <c r="AB185" s="2636"/>
      <c r="AC185" s="2636"/>
      <c r="AD185" s="2636"/>
      <c r="AE185" s="2636"/>
      <c r="AF185" s="2636"/>
    </row>
    <row r="186" spans="13:32" s="2720" customFormat="1">
      <c r="M186" s="2636"/>
      <c r="N186" s="2636"/>
      <c r="O186" s="2636"/>
      <c r="P186" s="2636"/>
      <c r="Q186" s="2636"/>
      <c r="R186" s="2636"/>
      <c r="S186" s="2636"/>
      <c r="T186" s="2636"/>
      <c r="U186" s="2636"/>
      <c r="V186" s="2636"/>
      <c r="W186" s="2636"/>
      <c r="X186" s="2636"/>
      <c r="Y186" s="2636"/>
      <c r="Z186" s="2636"/>
      <c r="AA186" s="2636"/>
      <c r="AB186" s="2636"/>
      <c r="AC186" s="2636"/>
      <c r="AD186" s="2636"/>
      <c r="AE186" s="2636"/>
      <c r="AF186" s="2636"/>
    </row>
    <row r="187" spans="13:32" s="2720" customFormat="1">
      <c r="M187" s="2636"/>
      <c r="N187" s="2636"/>
      <c r="O187" s="2636"/>
      <c r="P187" s="2636"/>
      <c r="Q187" s="2636"/>
      <c r="R187" s="2636"/>
      <c r="S187" s="2636"/>
      <c r="T187" s="2636"/>
      <c r="U187" s="2636"/>
      <c r="V187" s="2636"/>
      <c r="W187" s="2636"/>
      <c r="X187" s="2636"/>
      <c r="Y187" s="2636"/>
      <c r="Z187" s="2636"/>
      <c r="AA187" s="2636"/>
      <c r="AB187" s="2636"/>
      <c r="AC187" s="2636"/>
      <c r="AD187" s="2636"/>
      <c r="AE187" s="2636"/>
      <c r="AF187" s="2636"/>
    </row>
    <row r="188" spans="13:32" s="2720" customFormat="1">
      <c r="M188" s="2636"/>
      <c r="N188" s="2636"/>
      <c r="O188" s="2636"/>
      <c r="P188" s="2636"/>
      <c r="Q188" s="2636"/>
      <c r="R188" s="2636"/>
      <c r="S188" s="2636"/>
      <c r="T188" s="2636"/>
      <c r="U188" s="2636"/>
      <c r="V188" s="2636"/>
      <c r="W188" s="2636"/>
      <c r="X188" s="2636"/>
      <c r="Y188" s="2636"/>
      <c r="Z188" s="2636"/>
      <c r="AA188" s="2636"/>
      <c r="AB188" s="2636"/>
      <c r="AC188" s="2636"/>
      <c r="AD188" s="2636"/>
      <c r="AE188" s="2636"/>
      <c r="AF188" s="2636"/>
    </row>
    <row r="189" spans="13:32" s="2720" customFormat="1">
      <c r="M189" s="2636"/>
      <c r="N189" s="2636"/>
      <c r="O189" s="2636"/>
      <c r="P189" s="2636"/>
      <c r="Q189" s="2636"/>
      <c r="R189" s="2636"/>
      <c r="S189" s="2636"/>
      <c r="T189" s="2636"/>
      <c r="U189" s="2636"/>
      <c r="V189" s="2636"/>
      <c r="W189" s="2636"/>
      <c r="X189" s="2636"/>
      <c r="Y189" s="2636"/>
      <c r="Z189" s="2636"/>
      <c r="AA189" s="2636"/>
      <c r="AB189" s="2636"/>
      <c r="AC189" s="2636"/>
      <c r="AD189" s="2636"/>
      <c r="AE189" s="2636"/>
      <c r="AF189" s="2636"/>
    </row>
    <row r="190" spans="13:32" s="2720" customFormat="1">
      <c r="M190" s="2636"/>
      <c r="N190" s="2636"/>
      <c r="O190" s="2636"/>
      <c r="P190" s="2636"/>
      <c r="Q190" s="2636"/>
      <c r="R190" s="2636"/>
      <c r="S190" s="2636"/>
      <c r="T190" s="2636"/>
      <c r="U190" s="2636"/>
      <c r="V190" s="2636"/>
      <c r="W190" s="2636"/>
      <c r="X190" s="2636"/>
      <c r="Y190" s="2636"/>
      <c r="Z190" s="2636"/>
      <c r="AA190" s="2636"/>
      <c r="AB190" s="2636"/>
      <c r="AC190" s="2636"/>
      <c r="AD190" s="2636"/>
      <c r="AE190" s="2636"/>
      <c r="AF190" s="2636"/>
    </row>
    <row r="191" spans="13:32" s="2720" customFormat="1">
      <c r="M191" s="2636"/>
      <c r="N191" s="2636"/>
      <c r="O191" s="2636"/>
      <c r="P191" s="2636"/>
      <c r="Q191" s="2636"/>
      <c r="R191" s="2636"/>
      <c r="S191" s="2636"/>
      <c r="T191" s="2636"/>
      <c r="U191" s="2636"/>
      <c r="V191" s="2636"/>
      <c r="W191" s="2636"/>
      <c r="X191" s="2636"/>
      <c r="Y191" s="2636"/>
      <c r="Z191" s="2636"/>
      <c r="AA191" s="2636"/>
      <c r="AB191" s="2636"/>
      <c r="AC191" s="2636"/>
      <c r="AD191" s="2636"/>
      <c r="AE191" s="2636"/>
      <c r="AF191" s="2636"/>
    </row>
    <row r="192" spans="13:32" s="2720" customFormat="1">
      <c r="M192" s="2636"/>
      <c r="N192" s="2636"/>
      <c r="O192" s="2636"/>
      <c r="P192" s="2636"/>
      <c r="Q192" s="2636"/>
      <c r="R192" s="2636"/>
      <c r="S192" s="2636"/>
      <c r="T192" s="2636"/>
      <c r="U192" s="2636"/>
      <c r="V192" s="2636"/>
      <c r="W192" s="2636"/>
      <c r="X192" s="2636"/>
      <c r="Y192" s="2636"/>
      <c r="Z192" s="2636"/>
      <c r="AA192" s="2636"/>
      <c r="AB192" s="2636"/>
      <c r="AC192" s="2636"/>
      <c r="AD192" s="2636"/>
      <c r="AE192" s="2636"/>
      <c r="AF192" s="2636"/>
    </row>
    <row r="193" spans="13:32" s="2720" customFormat="1">
      <c r="M193" s="2636"/>
      <c r="N193" s="2636"/>
      <c r="O193" s="2636"/>
      <c r="P193" s="2636"/>
      <c r="Q193" s="2636"/>
      <c r="R193" s="2636"/>
      <c r="S193" s="2636"/>
      <c r="T193" s="2636"/>
      <c r="U193" s="2636"/>
      <c r="V193" s="2636"/>
      <c r="W193" s="2636"/>
      <c r="X193" s="2636"/>
      <c r="Y193" s="2636"/>
      <c r="Z193" s="2636"/>
      <c r="AA193" s="2636"/>
      <c r="AB193" s="2636"/>
      <c r="AC193" s="2636"/>
      <c r="AD193" s="2636"/>
      <c r="AE193" s="2636"/>
      <c r="AF193" s="2636"/>
    </row>
    <row r="194" spans="13:32" s="2720" customFormat="1">
      <c r="M194" s="2636"/>
      <c r="N194" s="2636"/>
      <c r="O194" s="2636"/>
      <c r="P194" s="2636"/>
      <c r="Q194" s="2636"/>
      <c r="R194" s="2636"/>
      <c r="S194" s="2636"/>
      <c r="T194" s="2636"/>
      <c r="U194" s="2636"/>
      <c r="V194" s="2636"/>
      <c r="W194" s="2636"/>
      <c r="X194" s="2636"/>
      <c r="Y194" s="2636"/>
      <c r="Z194" s="2636"/>
      <c r="AA194" s="2636"/>
      <c r="AB194" s="2636"/>
      <c r="AC194" s="2636"/>
      <c r="AD194" s="2636"/>
      <c r="AE194" s="2636"/>
      <c r="AF194" s="2636"/>
    </row>
    <row r="195" spans="13:32" s="2720" customFormat="1">
      <c r="M195" s="2636"/>
      <c r="N195" s="2636"/>
      <c r="O195" s="2636"/>
      <c r="P195" s="2636"/>
      <c r="Q195" s="2636"/>
      <c r="R195" s="2636"/>
      <c r="S195" s="2636"/>
      <c r="T195" s="2636"/>
      <c r="U195" s="2636"/>
      <c r="V195" s="2636"/>
      <c r="W195" s="2636"/>
      <c r="X195" s="2636"/>
      <c r="Y195" s="2636"/>
      <c r="Z195" s="2636"/>
      <c r="AA195" s="2636"/>
      <c r="AB195" s="2636"/>
      <c r="AC195" s="2636"/>
      <c r="AD195" s="2636"/>
      <c r="AE195" s="2636"/>
      <c r="AF195" s="2636"/>
    </row>
    <row r="196" spans="13:32" s="2720" customFormat="1">
      <c r="M196" s="2636"/>
      <c r="N196" s="2636"/>
      <c r="O196" s="2636"/>
      <c r="P196" s="2636"/>
      <c r="Q196" s="2636"/>
      <c r="R196" s="2636"/>
      <c r="S196" s="2636"/>
      <c r="T196" s="2636"/>
      <c r="U196" s="2636"/>
      <c r="V196" s="2636"/>
      <c r="W196" s="2636"/>
      <c r="X196" s="2636"/>
      <c r="Y196" s="2636"/>
      <c r="Z196" s="2636"/>
      <c r="AA196" s="2636"/>
      <c r="AB196" s="2636"/>
      <c r="AC196" s="2636"/>
      <c r="AD196" s="2636"/>
      <c r="AE196" s="2636"/>
      <c r="AF196" s="2636"/>
    </row>
    <row r="197" spans="13:32" s="2720" customFormat="1">
      <c r="M197" s="2636"/>
      <c r="N197" s="2636"/>
      <c r="O197" s="2636"/>
      <c r="P197" s="2636"/>
      <c r="Q197" s="2636"/>
      <c r="R197" s="2636"/>
      <c r="S197" s="2636"/>
      <c r="T197" s="2636"/>
      <c r="U197" s="2636"/>
      <c r="V197" s="2636"/>
      <c r="W197" s="2636"/>
      <c r="X197" s="2636"/>
      <c r="Y197" s="2636"/>
      <c r="Z197" s="2636"/>
      <c r="AA197" s="2636"/>
      <c r="AB197" s="2636"/>
      <c r="AC197" s="2636"/>
      <c r="AD197" s="2636"/>
      <c r="AE197" s="2636"/>
      <c r="AF197" s="2636"/>
    </row>
    <row r="198" spans="13:32" s="2720" customFormat="1">
      <c r="M198" s="2636"/>
      <c r="N198" s="2636"/>
      <c r="O198" s="2636"/>
      <c r="P198" s="2636"/>
      <c r="Q198" s="2636"/>
      <c r="R198" s="2636"/>
      <c r="S198" s="2636"/>
      <c r="T198" s="2636"/>
      <c r="U198" s="2636"/>
      <c r="V198" s="2636"/>
      <c r="W198" s="2636"/>
      <c r="X198" s="2636"/>
      <c r="Y198" s="2636"/>
      <c r="Z198" s="2636"/>
      <c r="AA198" s="2636"/>
      <c r="AB198" s="2636"/>
      <c r="AC198" s="2636"/>
      <c r="AD198" s="2636"/>
      <c r="AE198" s="2636"/>
      <c r="AF198" s="2636"/>
    </row>
    <row r="199" spans="13:32" s="2720" customFormat="1">
      <c r="M199" s="2636"/>
      <c r="N199" s="2636"/>
      <c r="O199" s="2636"/>
      <c r="P199" s="2636"/>
      <c r="Q199" s="2636"/>
      <c r="R199" s="2636"/>
      <c r="S199" s="2636"/>
      <c r="T199" s="2636"/>
      <c r="U199" s="2636"/>
      <c r="V199" s="2636"/>
      <c r="W199" s="2636"/>
      <c r="X199" s="2636"/>
      <c r="Y199" s="2636"/>
      <c r="Z199" s="2636"/>
      <c r="AA199" s="2636"/>
      <c r="AB199" s="2636"/>
      <c r="AC199" s="2636"/>
      <c r="AD199" s="2636"/>
      <c r="AE199" s="2636"/>
      <c r="AF199" s="2636"/>
    </row>
    <row r="200" spans="13:32" s="2720" customFormat="1">
      <c r="M200" s="2636"/>
      <c r="N200" s="2636"/>
      <c r="O200" s="2636"/>
      <c r="P200" s="2636"/>
      <c r="Q200" s="2636"/>
      <c r="R200" s="2636"/>
      <c r="S200" s="2636"/>
      <c r="T200" s="2636"/>
      <c r="U200" s="2636"/>
      <c r="V200" s="2636"/>
      <c r="W200" s="2636"/>
      <c r="X200" s="2636"/>
      <c r="Y200" s="2636"/>
      <c r="Z200" s="2636"/>
      <c r="AA200" s="2636"/>
      <c r="AB200" s="2636"/>
      <c r="AC200" s="2636"/>
      <c r="AD200" s="2636"/>
      <c r="AE200" s="2636"/>
      <c r="AF200" s="2636"/>
    </row>
    <row r="201" spans="13:32" s="2720" customFormat="1">
      <c r="M201" s="2636"/>
      <c r="N201" s="2636"/>
      <c r="O201" s="2636"/>
      <c r="P201" s="2636"/>
      <c r="Q201" s="2636"/>
      <c r="R201" s="2636"/>
      <c r="S201" s="2636"/>
      <c r="T201" s="2636"/>
      <c r="U201" s="2636"/>
      <c r="V201" s="2636"/>
      <c r="W201" s="2636"/>
      <c r="X201" s="2636"/>
      <c r="Y201" s="2636"/>
      <c r="Z201" s="2636"/>
      <c r="AA201" s="2636"/>
      <c r="AB201" s="2636"/>
      <c r="AC201" s="2636"/>
      <c r="AD201" s="2636"/>
      <c r="AE201" s="2636"/>
      <c r="AF201" s="2636"/>
    </row>
    <row r="202" spans="13:32" s="2720" customFormat="1">
      <c r="M202" s="2636"/>
      <c r="N202" s="2636"/>
      <c r="O202" s="2636"/>
      <c r="P202" s="2636"/>
      <c r="Q202" s="2636"/>
      <c r="R202" s="2636"/>
      <c r="S202" s="2636"/>
      <c r="T202" s="2636"/>
      <c r="U202" s="2636"/>
      <c r="V202" s="2636"/>
      <c r="W202" s="2636"/>
      <c r="X202" s="2636"/>
      <c r="Y202" s="2636"/>
      <c r="Z202" s="2636"/>
      <c r="AA202" s="2636"/>
      <c r="AB202" s="2636"/>
      <c r="AC202" s="2636"/>
      <c r="AD202" s="2636"/>
      <c r="AE202" s="2636"/>
      <c r="AF202" s="2636"/>
    </row>
    <row r="203" spans="13:32" s="2720" customFormat="1">
      <c r="M203" s="2636"/>
      <c r="N203" s="2636"/>
      <c r="O203" s="2636"/>
      <c r="P203" s="2636"/>
      <c r="Q203" s="2636"/>
      <c r="R203" s="2636"/>
      <c r="S203" s="2636"/>
      <c r="T203" s="2636"/>
      <c r="U203" s="2636"/>
      <c r="V203" s="2636"/>
      <c r="W203" s="2636"/>
      <c r="X203" s="2636"/>
      <c r="Y203" s="2636"/>
      <c r="Z203" s="2636"/>
      <c r="AA203" s="2636"/>
      <c r="AB203" s="2636"/>
      <c r="AC203" s="2636"/>
      <c r="AD203" s="2636"/>
      <c r="AE203" s="2636"/>
      <c r="AF203" s="2636"/>
    </row>
    <row r="204" spans="13:32" s="2720" customFormat="1">
      <c r="M204" s="2636"/>
      <c r="N204" s="2636"/>
      <c r="O204" s="2636"/>
      <c r="P204" s="2636"/>
      <c r="Q204" s="2636"/>
      <c r="R204" s="2636"/>
      <c r="S204" s="2636"/>
      <c r="T204" s="2636"/>
      <c r="U204" s="2636"/>
      <c r="V204" s="2636"/>
      <c r="W204" s="2636"/>
      <c r="X204" s="2636"/>
      <c r="Y204" s="2636"/>
      <c r="Z204" s="2636"/>
      <c r="AA204" s="2636"/>
      <c r="AB204" s="2636"/>
      <c r="AC204" s="2636"/>
      <c r="AD204" s="2636"/>
      <c r="AE204" s="2636"/>
      <c r="AF204" s="2636"/>
    </row>
    <row r="205" spans="13:32" s="2720" customFormat="1">
      <c r="M205" s="2636"/>
      <c r="N205" s="2636"/>
      <c r="O205" s="2636"/>
      <c r="P205" s="2636"/>
      <c r="Q205" s="2636"/>
      <c r="R205" s="2636"/>
      <c r="S205" s="2636"/>
      <c r="T205" s="2636"/>
      <c r="U205" s="2636"/>
      <c r="V205" s="2636"/>
      <c r="W205" s="2636"/>
      <c r="X205" s="2636"/>
      <c r="Y205" s="2636"/>
      <c r="Z205" s="2636"/>
      <c r="AA205" s="2636"/>
      <c r="AB205" s="2636"/>
      <c r="AC205" s="2636"/>
      <c r="AD205" s="2636"/>
      <c r="AE205" s="2636"/>
      <c r="AF205" s="2636"/>
    </row>
    <row r="206" spans="13:32" s="2720" customFormat="1">
      <c r="M206" s="2636"/>
      <c r="N206" s="2636"/>
      <c r="O206" s="2636"/>
      <c r="P206" s="2636"/>
      <c r="Q206" s="2636"/>
      <c r="R206" s="2636"/>
      <c r="S206" s="2636"/>
      <c r="T206" s="2636"/>
      <c r="U206" s="2636"/>
      <c r="V206" s="2636"/>
      <c r="W206" s="2636"/>
      <c r="X206" s="2636"/>
      <c r="Y206" s="2636"/>
      <c r="Z206" s="2636"/>
      <c r="AA206" s="2636"/>
      <c r="AB206" s="2636"/>
      <c r="AC206" s="2636"/>
      <c r="AD206" s="2636"/>
      <c r="AE206" s="2636"/>
      <c r="AF206" s="2636"/>
    </row>
    <row r="207" spans="13:32" s="2720" customFormat="1">
      <c r="M207" s="2636"/>
      <c r="N207" s="2636"/>
      <c r="O207" s="2636"/>
      <c r="P207" s="2636"/>
      <c r="Q207" s="2636"/>
      <c r="R207" s="2636"/>
      <c r="S207" s="2636"/>
      <c r="T207" s="2636"/>
      <c r="U207" s="2636"/>
      <c r="V207" s="2636"/>
      <c r="W207" s="2636"/>
      <c r="X207" s="2636"/>
      <c r="Y207" s="2636"/>
      <c r="Z207" s="2636"/>
      <c r="AA207" s="2636"/>
      <c r="AB207" s="2636"/>
      <c r="AC207" s="2636"/>
      <c r="AD207" s="2636"/>
      <c r="AE207" s="2636"/>
      <c r="AF207" s="2636"/>
    </row>
    <row r="208" spans="13:32" s="2720" customFormat="1">
      <c r="M208" s="2636"/>
      <c r="N208" s="2636"/>
      <c r="O208" s="2636"/>
      <c r="P208" s="2636"/>
      <c r="Q208" s="2636"/>
      <c r="R208" s="2636"/>
      <c r="S208" s="2636"/>
      <c r="T208" s="2636"/>
      <c r="U208" s="2636"/>
      <c r="V208" s="2636"/>
      <c r="W208" s="2636"/>
      <c r="X208" s="2636"/>
      <c r="Y208" s="2636"/>
      <c r="Z208" s="2636"/>
      <c r="AA208" s="2636"/>
      <c r="AB208" s="2636"/>
      <c r="AC208" s="2636"/>
      <c r="AD208" s="2636"/>
      <c r="AE208" s="2636"/>
      <c r="AF208" s="2636"/>
    </row>
    <row r="209" spans="13:32" s="2720" customFormat="1">
      <c r="M209" s="2636"/>
      <c r="N209" s="2636"/>
      <c r="O209" s="2636"/>
      <c r="P209" s="2636"/>
      <c r="Q209" s="2636"/>
      <c r="R209" s="2636"/>
      <c r="S209" s="2636"/>
      <c r="T209" s="2636"/>
      <c r="U209" s="2636"/>
      <c r="V209" s="2636"/>
      <c r="W209" s="2636"/>
      <c r="X209" s="2636"/>
      <c r="Y209" s="2636"/>
      <c r="Z209" s="2636"/>
      <c r="AA209" s="2636"/>
      <c r="AB209" s="2636"/>
      <c r="AC209" s="2636"/>
      <c r="AD209" s="2636"/>
      <c r="AE209" s="2636"/>
      <c r="AF209" s="2636"/>
    </row>
    <row r="210" spans="13:32" s="2720" customFormat="1">
      <c r="M210" s="2636"/>
      <c r="N210" s="2636"/>
      <c r="O210" s="2636"/>
      <c r="P210" s="2636"/>
      <c r="Q210" s="2636"/>
      <c r="R210" s="2636"/>
      <c r="S210" s="2636"/>
      <c r="T210" s="2636"/>
      <c r="U210" s="2636"/>
      <c r="V210" s="2636"/>
      <c r="W210" s="2636"/>
      <c r="X210" s="2636"/>
      <c r="Y210" s="2636"/>
      <c r="Z210" s="2636"/>
      <c r="AA210" s="2636"/>
      <c r="AB210" s="2636"/>
      <c r="AC210" s="2636"/>
      <c r="AD210" s="2636"/>
      <c r="AE210" s="2636"/>
      <c r="AF210" s="2636"/>
    </row>
    <row r="211" spans="13:32" s="2720" customFormat="1">
      <c r="M211" s="2636"/>
      <c r="N211" s="2636"/>
      <c r="O211" s="2636"/>
      <c r="P211" s="2636"/>
      <c r="Q211" s="2636"/>
      <c r="R211" s="2636"/>
      <c r="S211" s="2636"/>
      <c r="T211" s="2636"/>
      <c r="U211" s="2636"/>
      <c r="V211" s="2636"/>
      <c r="W211" s="2636"/>
      <c r="X211" s="2636"/>
      <c r="Y211" s="2636"/>
      <c r="Z211" s="2636"/>
      <c r="AA211" s="2636"/>
      <c r="AB211" s="2636"/>
      <c r="AC211" s="2636"/>
      <c r="AD211" s="2636"/>
      <c r="AE211" s="2636"/>
      <c r="AF211" s="2636"/>
    </row>
    <row r="212" spans="13:32" s="2720" customFormat="1">
      <c r="M212" s="2636"/>
      <c r="N212" s="2636"/>
      <c r="O212" s="2636"/>
      <c r="P212" s="2636"/>
      <c r="Q212" s="2636"/>
      <c r="R212" s="2636"/>
      <c r="S212" s="2636"/>
      <c r="T212" s="2636"/>
      <c r="U212" s="2636"/>
      <c r="V212" s="2636"/>
      <c r="W212" s="2636"/>
      <c r="X212" s="2636"/>
      <c r="Y212" s="2636"/>
      <c r="Z212" s="2636"/>
      <c r="AA212" s="2636"/>
      <c r="AB212" s="2636"/>
      <c r="AC212" s="2636"/>
      <c r="AD212" s="2636"/>
      <c r="AE212" s="2636"/>
      <c r="AF212" s="2636"/>
    </row>
    <row r="213" spans="13:32" s="2720" customFormat="1">
      <c r="M213" s="2636"/>
      <c r="N213" s="2636"/>
      <c r="O213" s="2636"/>
      <c r="P213" s="2636"/>
      <c r="Q213" s="2636"/>
      <c r="R213" s="2636"/>
      <c r="S213" s="2636"/>
      <c r="T213" s="2636"/>
      <c r="U213" s="2636"/>
      <c r="V213" s="2636"/>
      <c r="W213" s="2636"/>
      <c r="X213" s="2636"/>
      <c r="Y213" s="2636"/>
      <c r="Z213" s="2636"/>
      <c r="AA213" s="2636"/>
      <c r="AB213" s="2636"/>
      <c r="AC213" s="2636"/>
      <c r="AD213" s="2636"/>
      <c r="AE213" s="2636"/>
      <c r="AF213" s="2636"/>
    </row>
    <row r="214" spans="13:32" s="2720" customFormat="1">
      <c r="M214" s="2636"/>
      <c r="N214" s="2636"/>
      <c r="O214" s="2636"/>
      <c r="P214" s="2636"/>
      <c r="Q214" s="2636"/>
      <c r="R214" s="2636"/>
      <c r="S214" s="2636"/>
      <c r="T214" s="2636"/>
      <c r="U214" s="2636"/>
      <c r="V214" s="2636"/>
      <c r="W214" s="2636"/>
      <c r="X214" s="2636"/>
      <c r="Y214" s="2636"/>
      <c r="Z214" s="2636"/>
      <c r="AA214" s="2636"/>
      <c r="AB214" s="2636"/>
      <c r="AC214" s="2636"/>
      <c r="AD214" s="2636"/>
      <c r="AE214" s="2636"/>
      <c r="AF214" s="2636"/>
    </row>
    <row r="215" spans="13:32" s="2720" customFormat="1">
      <c r="M215" s="2636"/>
      <c r="N215" s="2636"/>
      <c r="O215" s="2636"/>
      <c r="P215" s="2636"/>
      <c r="Q215" s="2636"/>
      <c r="R215" s="2636"/>
      <c r="S215" s="2636"/>
      <c r="T215" s="2636"/>
      <c r="U215" s="2636"/>
      <c r="V215" s="2636"/>
      <c r="W215" s="2636"/>
      <c r="X215" s="2636"/>
      <c r="Y215" s="2636"/>
      <c r="Z215" s="2636"/>
      <c r="AA215" s="2636"/>
      <c r="AB215" s="2636"/>
      <c r="AC215" s="2636"/>
      <c r="AD215" s="2636"/>
      <c r="AE215" s="2636"/>
      <c r="AF215" s="2636"/>
    </row>
    <row r="216" spans="13:32" s="2720" customFormat="1">
      <c r="M216" s="2636"/>
      <c r="N216" s="2636"/>
      <c r="O216" s="2636"/>
      <c r="P216" s="2636"/>
      <c r="Q216" s="2636"/>
      <c r="R216" s="2636"/>
      <c r="S216" s="2636"/>
      <c r="T216" s="2636"/>
      <c r="U216" s="2636"/>
      <c r="V216" s="2636"/>
      <c r="W216" s="2636"/>
      <c r="X216" s="2636"/>
      <c r="Y216" s="2636"/>
      <c r="Z216" s="2636"/>
      <c r="AA216" s="2636"/>
      <c r="AB216" s="2636"/>
      <c r="AC216" s="2636"/>
      <c r="AD216" s="2636"/>
      <c r="AE216" s="2636"/>
      <c r="AF216" s="2636"/>
    </row>
    <row r="217" spans="13:32" s="2720" customFormat="1">
      <c r="M217" s="2636"/>
      <c r="N217" s="2636"/>
      <c r="O217" s="2636"/>
      <c r="P217" s="2636"/>
      <c r="Q217" s="2636"/>
      <c r="R217" s="2636"/>
      <c r="S217" s="2636"/>
      <c r="T217" s="2636"/>
      <c r="U217" s="2636"/>
      <c r="V217" s="2636"/>
      <c r="W217" s="2636"/>
      <c r="X217" s="2636"/>
      <c r="Y217" s="2636"/>
      <c r="Z217" s="2636"/>
      <c r="AA217" s="2636"/>
      <c r="AB217" s="2636"/>
      <c r="AC217" s="2636"/>
      <c r="AD217" s="2636"/>
      <c r="AE217" s="2636"/>
      <c r="AF217" s="2636"/>
    </row>
    <row r="218" spans="13:32" s="2720" customFormat="1">
      <c r="M218" s="2636"/>
      <c r="N218" s="2636"/>
      <c r="O218" s="2636"/>
      <c r="P218" s="2636"/>
      <c r="Q218" s="2636"/>
      <c r="R218" s="2636"/>
      <c r="S218" s="2636"/>
      <c r="T218" s="2636"/>
      <c r="U218" s="2636"/>
      <c r="V218" s="2636"/>
      <c r="W218" s="2636"/>
      <c r="X218" s="2636"/>
      <c r="Y218" s="2636"/>
      <c r="Z218" s="2636"/>
      <c r="AA218" s="2636"/>
      <c r="AB218" s="2636"/>
      <c r="AC218" s="2636"/>
      <c r="AD218" s="2636"/>
      <c r="AE218" s="2636"/>
      <c r="AF218" s="2636"/>
    </row>
    <row r="219" spans="13:32" s="2720" customFormat="1">
      <c r="M219" s="2636"/>
      <c r="N219" s="2636"/>
      <c r="O219" s="2636"/>
      <c r="P219" s="2636"/>
      <c r="Q219" s="2636"/>
      <c r="R219" s="2636"/>
      <c r="S219" s="2636"/>
      <c r="T219" s="2636"/>
      <c r="U219" s="2636"/>
      <c r="V219" s="2636"/>
      <c r="W219" s="2636"/>
      <c r="X219" s="2636"/>
      <c r="Y219" s="2636"/>
      <c r="Z219" s="2636"/>
      <c r="AA219" s="2636"/>
      <c r="AB219" s="2636"/>
      <c r="AC219" s="2636"/>
      <c r="AD219" s="2636"/>
      <c r="AE219" s="2636"/>
      <c r="AF219" s="2636"/>
    </row>
    <row r="220" spans="13:32" s="2720" customFormat="1">
      <c r="M220" s="2636"/>
      <c r="N220" s="2636"/>
      <c r="O220" s="2636"/>
      <c r="P220" s="2636"/>
      <c r="Q220" s="2636"/>
      <c r="R220" s="2636"/>
      <c r="S220" s="2636"/>
      <c r="T220" s="2636"/>
      <c r="U220" s="2636"/>
      <c r="V220" s="2636"/>
      <c r="W220" s="2636"/>
      <c r="X220" s="2636"/>
      <c r="Y220" s="2636"/>
      <c r="Z220" s="2636"/>
      <c r="AA220" s="2636"/>
      <c r="AB220" s="2636"/>
      <c r="AC220" s="2636"/>
      <c r="AD220" s="2636"/>
      <c r="AE220" s="2636"/>
      <c r="AF220" s="2636"/>
    </row>
    <row r="221" spans="13:32" s="2720" customFormat="1">
      <c r="M221" s="2636"/>
      <c r="N221" s="2636"/>
      <c r="O221" s="2636"/>
      <c r="P221" s="2636"/>
      <c r="Q221" s="2636"/>
      <c r="R221" s="2636"/>
      <c r="S221" s="2636"/>
      <c r="T221" s="2636"/>
      <c r="U221" s="2636"/>
      <c r="V221" s="2636"/>
      <c r="W221" s="2636"/>
      <c r="X221" s="2636"/>
      <c r="Y221" s="2636"/>
      <c r="Z221" s="2636"/>
      <c r="AA221" s="2636"/>
      <c r="AB221" s="2636"/>
      <c r="AC221" s="2636"/>
      <c r="AD221" s="2636"/>
      <c r="AE221" s="2636"/>
      <c r="AF221" s="2636"/>
    </row>
    <row r="222" spans="13:32" s="2720" customFormat="1">
      <c r="M222" s="2636"/>
      <c r="N222" s="2636"/>
      <c r="O222" s="2636"/>
      <c r="P222" s="2636"/>
      <c r="Q222" s="2636"/>
      <c r="R222" s="2636"/>
      <c r="S222" s="2636"/>
      <c r="T222" s="2636"/>
      <c r="U222" s="2636"/>
      <c r="V222" s="2636"/>
      <c r="W222" s="2636"/>
      <c r="X222" s="2636"/>
      <c r="Y222" s="2636"/>
      <c r="Z222" s="2636"/>
      <c r="AA222" s="2636"/>
      <c r="AB222" s="2636"/>
      <c r="AC222" s="2636"/>
      <c r="AD222" s="2636"/>
      <c r="AE222" s="2636"/>
      <c r="AF222" s="2636"/>
    </row>
    <row r="223" spans="13:32" s="2720" customFormat="1">
      <c r="M223" s="2636"/>
      <c r="N223" s="2636"/>
      <c r="O223" s="2636"/>
      <c r="P223" s="2636"/>
      <c r="Q223" s="2636"/>
      <c r="R223" s="2636"/>
      <c r="S223" s="2636"/>
      <c r="T223" s="2636"/>
      <c r="U223" s="2636"/>
      <c r="V223" s="2636"/>
      <c r="W223" s="2636"/>
      <c r="X223" s="2636"/>
      <c r="Y223" s="2636"/>
      <c r="Z223" s="2636"/>
      <c r="AA223" s="2636"/>
      <c r="AB223" s="2636"/>
      <c r="AC223" s="2636"/>
      <c r="AD223" s="2636"/>
      <c r="AE223" s="2636"/>
      <c r="AF223" s="2636"/>
    </row>
    <row r="224" spans="13:32" s="2720" customFormat="1">
      <c r="M224" s="2636"/>
      <c r="N224" s="2636"/>
      <c r="O224" s="2636"/>
      <c r="P224" s="2636"/>
      <c r="Q224" s="2636"/>
      <c r="R224" s="2636"/>
      <c r="S224" s="2636"/>
      <c r="T224" s="2636"/>
      <c r="U224" s="2636"/>
      <c r="V224" s="2636"/>
      <c r="W224" s="2636"/>
      <c r="X224" s="2636"/>
      <c r="Y224" s="2636"/>
      <c r="Z224" s="2636"/>
      <c r="AA224" s="2636"/>
      <c r="AB224" s="2636"/>
      <c r="AC224" s="2636"/>
      <c r="AD224" s="2636"/>
      <c r="AE224" s="2636"/>
      <c r="AF224" s="2636"/>
    </row>
    <row r="225" spans="13:33" s="2720" customFormat="1">
      <c r="M225" s="2636"/>
      <c r="N225" s="2636"/>
      <c r="O225" s="2636"/>
      <c r="P225" s="2636"/>
      <c r="Q225" s="2636"/>
      <c r="R225" s="2636"/>
      <c r="S225" s="2636"/>
      <c r="T225" s="2636"/>
      <c r="U225" s="2636"/>
      <c r="V225" s="2636"/>
      <c r="W225" s="2636"/>
      <c r="X225" s="2636"/>
      <c r="Y225" s="2636"/>
      <c r="Z225" s="2636"/>
      <c r="AA225" s="2636"/>
      <c r="AB225" s="2636"/>
      <c r="AC225" s="2636"/>
      <c r="AD225" s="2636"/>
      <c r="AE225" s="2636"/>
      <c r="AF225" s="2636"/>
    </row>
    <row r="226" spans="13:33" s="2720" customFormat="1">
      <c r="M226" s="2636"/>
      <c r="N226" s="2636"/>
      <c r="O226" s="2636"/>
      <c r="P226" s="2636"/>
      <c r="Q226" s="2636"/>
      <c r="R226" s="2636"/>
      <c r="S226" s="2636"/>
      <c r="T226" s="2636"/>
      <c r="U226" s="2636"/>
      <c r="V226" s="2636"/>
      <c r="W226" s="2636"/>
      <c r="X226" s="2636"/>
      <c r="Y226" s="2636"/>
      <c r="Z226" s="2636"/>
      <c r="AA226" s="2636"/>
      <c r="AB226" s="2636"/>
      <c r="AC226" s="2636"/>
      <c r="AD226" s="2636"/>
      <c r="AE226" s="2636"/>
      <c r="AF226" s="2636"/>
    </row>
    <row r="227" spans="13:33" s="2720" customFormat="1">
      <c r="M227" s="2636"/>
      <c r="N227" s="2636"/>
      <c r="O227" s="2636"/>
      <c r="P227" s="2636"/>
      <c r="Q227" s="2636"/>
      <c r="R227" s="2636"/>
      <c r="S227" s="2636"/>
      <c r="T227" s="2636"/>
      <c r="U227" s="2636"/>
      <c r="V227" s="2636"/>
      <c r="W227" s="2636"/>
      <c r="X227" s="2636"/>
      <c r="Y227" s="2636"/>
      <c r="Z227" s="2636"/>
      <c r="AA227" s="2636"/>
      <c r="AB227" s="2636"/>
      <c r="AC227" s="2636"/>
      <c r="AD227" s="2636"/>
      <c r="AE227" s="2636"/>
      <c r="AF227" s="2636"/>
    </row>
    <row r="228" spans="13:33" s="2720" customFormat="1">
      <c r="M228" s="2636"/>
      <c r="N228" s="2636"/>
      <c r="O228" s="2636"/>
      <c r="P228" s="2636"/>
      <c r="Q228" s="2636"/>
      <c r="R228" s="2636"/>
      <c r="S228" s="2636"/>
      <c r="T228" s="2636"/>
      <c r="U228" s="2636"/>
      <c r="V228" s="2636"/>
      <c r="W228" s="2636"/>
      <c r="X228" s="2636"/>
      <c r="Y228" s="2636"/>
      <c r="Z228" s="2636"/>
      <c r="AA228" s="2636"/>
      <c r="AB228" s="2636"/>
      <c r="AC228" s="2636"/>
      <c r="AD228" s="2636"/>
      <c r="AE228" s="2636"/>
      <c r="AF228" s="2636"/>
    </row>
    <row r="229" spans="13:33" s="2720" customFormat="1">
      <c r="M229" s="2636"/>
      <c r="N229" s="2636"/>
      <c r="O229" s="2636"/>
      <c r="P229" s="2636"/>
      <c r="Q229" s="2636"/>
      <c r="R229" s="2636"/>
      <c r="S229" s="2636"/>
      <c r="T229" s="2636"/>
      <c r="U229" s="2636"/>
      <c r="V229" s="2636"/>
      <c r="W229" s="2636"/>
      <c r="X229" s="2636"/>
      <c r="Y229" s="2636"/>
      <c r="Z229" s="2636"/>
      <c r="AA229" s="2636"/>
      <c r="AB229" s="2636"/>
      <c r="AC229" s="2636"/>
      <c r="AD229" s="2636"/>
      <c r="AE229" s="2636"/>
      <c r="AF229" s="2636"/>
    </row>
    <row r="230" spans="13:33" s="2720" customFormat="1">
      <c r="M230" s="2636"/>
      <c r="N230" s="2636"/>
      <c r="O230" s="2636"/>
      <c r="P230" s="2636"/>
      <c r="Q230" s="2636"/>
      <c r="R230" s="2636"/>
      <c r="S230" s="2636"/>
      <c r="T230" s="2636"/>
      <c r="U230" s="2636"/>
      <c r="V230" s="2636"/>
      <c r="W230" s="2636"/>
      <c r="X230" s="2636"/>
      <c r="Y230" s="2636"/>
      <c r="Z230" s="2636"/>
      <c r="AA230" s="2636"/>
      <c r="AB230" s="2636"/>
      <c r="AC230" s="2636"/>
      <c r="AD230" s="2636"/>
      <c r="AE230" s="2636"/>
      <c r="AF230" s="2636"/>
    </row>
    <row r="231" spans="13:33" s="2720" customFormat="1">
      <c r="M231" s="2636"/>
      <c r="N231" s="2636"/>
      <c r="O231" s="2636"/>
      <c r="P231" s="2636"/>
      <c r="Q231" s="2636"/>
      <c r="R231" s="2636"/>
      <c r="S231" s="2636"/>
      <c r="T231" s="2636"/>
      <c r="U231" s="2636"/>
      <c r="V231" s="2636"/>
      <c r="W231" s="2636"/>
      <c r="X231" s="2636"/>
      <c r="Y231" s="2636"/>
      <c r="Z231" s="2636"/>
      <c r="AA231" s="2636"/>
      <c r="AB231" s="2636"/>
      <c r="AC231" s="2636"/>
      <c r="AD231" s="2636"/>
      <c r="AE231" s="2636"/>
      <c r="AF231" s="2636"/>
    </row>
    <row r="232" spans="13:33" s="2720" customFormat="1">
      <c r="M232" s="2636"/>
      <c r="N232" s="2636"/>
      <c r="O232" s="2636"/>
      <c r="P232" s="2636"/>
      <c r="Q232" s="2636"/>
      <c r="R232" s="2636"/>
      <c r="S232" s="2636"/>
      <c r="T232" s="2636"/>
      <c r="U232" s="2636"/>
      <c r="V232" s="2636"/>
      <c r="W232" s="2636"/>
      <c r="X232" s="2636"/>
      <c r="Y232" s="2636"/>
      <c r="Z232" s="2636"/>
      <c r="AA232" s="2636"/>
      <c r="AB232" s="2636"/>
      <c r="AC232" s="2636"/>
      <c r="AD232" s="2636"/>
      <c r="AE232" s="2636"/>
      <c r="AF232" s="2636"/>
    </row>
    <row r="233" spans="13:33" s="2720" customFormat="1">
      <c r="M233" s="2636"/>
      <c r="N233" s="2636"/>
      <c r="O233" s="2636"/>
      <c r="P233" s="2636"/>
      <c r="Q233" s="2636"/>
      <c r="R233" s="2636"/>
      <c r="S233" s="2636"/>
      <c r="T233" s="2636"/>
      <c r="U233" s="2636"/>
      <c r="V233" s="2636"/>
      <c r="W233" s="2636"/>
      <c r="X233" s="2636"/>
      <c r="Y233" s="2636"/>
      <c r="Z233" s="2636"/>
      <c r="AA233" s="2636"/>
      <c r="AB233" s="2636"/>
      <c r="AC233" s="2636"/>
      <c r="AD233" s="2636"/>
      <c r="AE233" s="2636"/>
      <c r="AF233" s="2636"/>
    </row>
    <row r="234" spans="13:33" s="2720" customFormat="1">
      <c r="M234" s="2636"/>
      <c r="N234" s="2636"/>
      <c r="O234" s="2636"/>
      <c r="P234" s="2636"/>
      <c r="Q234" s="2636"/>
      <c r="R234" s="2636"/>
      <c r="S234" s="2636"/>
      <c r="T234" s="2636"/>
      <c r="U234" s="2636"/>
      <c r="V234" s="2636"/>
      <c r="W234" s="2636"/>
      <c r="X234" s="2636"/>
      <c r="Y234" s="2636"/>
      <c r="Z234" s="2636"/>
      <c r="AA234" s="2636"/>
      <c r="AB234" s="2636"/>
      <c r="AC234" s="2636"/>
      <c r="AD234" s="2636"/>
      <c r="AE234" s="2636"/>
      <c r="AF234" s="2636"/>
    </row>
    <row r="235" spans="13:33" s="2720" customFormat="1">
      <c r="M235" s="2636"/>
      <c r="N235" s="2636"/>
      <c r="O235" s="2636"/>
      <c r="P235" s="2636"/>
      <c r="Q235" s="2636"/>
      <c r="R235" s="2636"/>
      <c r="S235" s="2636"/>
      <c r="T235" s="2636"/>
      <c r="U235" s="2636"/>
      <c r="V235" s="2636"/>
      <c r="W235" s="2636"/>
      <c r="X235" s="2636"/>
      <c r="Y235" s="2636"/>
      <c r="Z235" s="2636"/>
      <c r="AA235" s="2636"/>
      <c r="AB235" s="2636"/>
      <c r="AC235" s="2636"/>
      <c r="AD235" s="2636"/>
      <c r="AE235" s="2636"/>
      <c r="AF235" s="2636"/>
    </row>
    <row r="236" spans="13:33" s="2720" customFormat="1">
      <c r="M236" s="2636"/>
      <c r="N236" s="2636"/>
      <c r="O236" s="2636"/>
      <c r="P236" s="2636"/>
      <c r="Q236" s="2636"/>
      <c r="R236" s="2636"/>
      <c r="S236" s="2636"/>
      <c r="T236" s="2636"/>
      <c r="U236" s="2636"/>
      <c r="V236" s="2636"/>
      <c r="W236" s="2636"/>
      <c r="X236" s="2636"/>
      <c r="Y236" s="2636"/>
      <c r="Z236" s="2636"/>
      <c r="AA236" s="2636"/>
      <c r="AB236" s="2636"/>
      <c r="AC236" s="2636"/>
      <c r="AD236" s="2636"/>
      <c r="AE236" s="2636"/>
      <c r="AF236" s="2636"/>
    </row>
    <row r="237" spans="13:33" s="2720" customFormat="1">
      <c r="M237" s="2636"/>
      <c r="N237" s="2636"/>
      <c r="O237" s="2636"/>
      <c r="P237" s="2636"/>
      <c r="Q237" s="2636"/>
      <c r="R237" s="2636"/>
      <c r="S237" s="2636"/>
      <c r="T237" s="2636"/>
      <c r="U237" s="2636"/>
      <c r="V237" s="2636"/>
      <c r="W237" s="2636"/>
      <c r="X237" s="2636"/>
      <c r="Y237" s="2636"/>
      <c r="Z237" s="2636"/>
      <c r="AA237" s="2636"/>
      <c r="AB237" s="2636"/>
      <c r="AC237" s="2636"/>
      <c r="AD237" s="2636"/>
      <c r="AE237" s="2636"/>
      <c r="AF237" s="2636"/>
    </row>
    <row r="238" spans="13:33" s="2720" customFormat="1">
      <c r="M238" s="2636"/>
      <c r="N238" s="2636"/>
      <c r="O238" s="2636"/>
      <c r="P238" s="2636"/>
      <c r="Q238" s="2636"/>
      <c r="R238" s="2636"/>
      <c r="S238" s="2636"/>
      <c r="T238" s="2636"/>
      <c r="U238" s="2636"/>
      <c r="V238" s="2636"/>
      <c r="W238" s="2636"/>
      <c r="X238" s="2636"/>
      <c r="Y238" s="2636"/>
      <c r="Z238" s="2636"/>
      <c r="AA238" s="2636"/>
      <c r="AB238" s="2636"/>
      <c r="AC238" s="2636"/>
      <c r="AD238" s="2636"/>
      <c r="AE238" s="2636"/>
      <c r="AF238" s="2636"/>
      <c r="AG238" s="2636"/>
    </row>
    <row r="239" spans="13:33" s="2720" customFormat="1">
      <c r="M239" s="2636"/>
      <c r="N239" s="2636"/>
      <c r="O239" s="2636"/>
      <c r="P239" s="2636"/>
      <c r="Q239" s="2636"/>
      <c r="R239" s="2636"/>
      <c r="S239" s="2636"/>
      <c r="T239" s="2636"/>
      <c r="U239" s="2636"/>
      <c r="V239" s="2636"/>
      <c r="W239" s="2636"/>
      <c r="X239" s="2636"/>
      <c r="Y239" s="2636"/>
      <c r="Z239" s="2636"/>
      <c r="AA239" s="2636"/>
      <c r="AB239" s="2636"/>
      <c r="AC239" s="2636"/>
      <c r="AD239" s="2636"/>
      <c r="AE239" s="2636"/>
      <c r="AF239" s="2636"/>
      <c r="AG239" s="2636"/>
    </row>
    <row r="240" spans="13:33" s="2720" customFormat="1">
      <c r="M240" s="2636"/>
      <c r="N240" s="2636"/>
      <c r="O240" s="2636"/>
      <c r="P240" s="2636"/>
      <c r="Q240" s="2636"/>
      <c r="R240" s="2636"/>
      <c r="S240" s="2636"/>
      <c r="T240" s="2636"/>
      <c r="U240" s="2636"/>
      <c r="V240" s="2636"/>
      <c r="W240" s="2636"/>
      <c r="X240" s="2636"/>
      <c r="Y240" s="2636"/>
      <c r="Z240" s="2636"/>
      <c r="AA240" s="2636"/>
      <c r="AB240" s="2636"/>
      <c r="AC240" s="2636"/>
      <c r="AD240" s="2636"/>
      <c r="AE240" s="2636"/>
      <c r="AF240" s="2636"/>
      <c r="AG240" s="2636"/>
    </row>
    <row r="241" spans="13:33" s="2720" customFormat="1">
      <c r="M241" s="2636"/>
      <c r="N241" s="2636"/>
      <c r="O241" s="2636"/>
      <c r="P241" s="2636"/>
      <c r="Q241" s="2636"/>
      <c r="R241" s="2636"/>
      <c r="S241" s="2636"/>
      <c r="T241" s="2636"/>
      <c r="U241" s="2636"/>
      <c r="V241" s="2636"/>
      <c r="W241" s="2636"/>
      <c r="X241" s="2636"/>
      <c r="Y241" s="2636"/>
      <c r="Z241" s="2636"/>
      <c r="AA241" s="2636"/>
      <c r="AB241" s="2636"/>
      <c r="AC241" s="2636"/>
      <c r="AD241" s="2636"/>
      <c r="AE241" s="2636"/>
      <c r="AF241" s="2636"/>
      <c r="AG241" s="2636"/>
    </row>
    <row r="242" spans="13:33" s="2720" customFormat="1">
      <c r="M242" s="2636"/>
      <c r="N242" s="2636"/>
      <c r="O242" s="2636"/>
      <c r="P242" s="2636"/>
      <c r="Q242" s="2636"/>
      <c r="R242" s="2636"/>
      <c r="S242" s="2636"/>
      <c r="T242" s="2636"/>
      <c r="U242" s="2636"/>
      <c r="V242" s="2636"/>
      <c r="W242" s="2636"/>
      <c r="X242" s="2636"/>
      <c r="Y242" s="2636"/>
      <c r="Z242" s="2636"/>
      <c r="AA242" s="2636"/>
      <c r="AB242" s="2636"/>
      <c r="AC242" s="2636"/>
      <c r="AD242" s="2636"/>
      <c r="AE242" s="2636"/>
      <c r="AF242" s="2636"/>
      <c r="AG242" s="2636"/>
    </row>
    <row r="243" spans="13:33" s="2720" customFormat="1">
      <c r="M243" s="2636"/>
      <c r="N243" s="2636"/>
      <c r="O243" s="2636"/>
      <c r="P243" s="2636"/>
      <c r="Q243" s="2636"/>
      <c r="R243" s="2636"/>
      <c r="S243" s="2636"/>
      <c r="T243" s="2636"/>
      <c r="U243" s="2636"/>
      <c r="V243" s="2636"/>
      <c r="W243" s="2636"/>
      <c r="X243" s="2636"/>
      <c r="Y243" s="2636"/>
      <c r="Z243" s="2636"/>
      <c r="AA243" s="2636"/>
      <c r="AB243" s="2636"/>
      <c r="AC243" s="2636"/>
      <c r="AD243" s="2636"/>
      <c r="AE243" s="2636"/>
      <c r="AF243" s="2636"/>
      <c r="AG243" s="2636"/>
    </row>
    <row r="244" spans="13:33" s="2720" customFormat="1">
      <c r="M244" s="2636"/>
      <c r="N244" s="2636"/>
      <c r="O244" s="2636"/>
      <c r="P244" s="2636"/>
      <c r="Q244" s="2636"/>
      <c r="R244" s="2636"/>
      <c r="S244" s="2636"/>
      <c r="T244" s="2636"/>
      <c r="U244" s="2636"/>
      <c r="V244" s="2636"/>
      <c r="W244" s="2636"/>
      <c r="X244" s="2636"/>
      <c r="Y244" s="2636"/>
      <c r="Z244" s="2636"/>
      <c r="AA244" s="2636"/>
      <c r="AB244" s="2636"/>
      <c r="AC244" s="2636"/>
      <c r="AD244" s="2636"/>
      <c r="AE244" s="2636"/>
      <c r="AF244" s="2636"/>
      <c r="AG244" s="2636"/>
    </row>
    <row r="245" spans="13:33" s="2720" customFormat="1">
      <c r="M245" s="2636"/>
      <c r="N245" s="2636"/>
      <c r="O245" s="2636"/>
      <c r="P245" s="2636"/>
      <c r="Q245" s="2636"/>
      <c r="R245" s="2636"/>
      <c r="S245" s="2636"/>
      <c r="T245" s="2636"/>
      <c r="U245" s="2636"/>
      <c r="V245" s="2636"/>
      <c r="W245" s="2636"/>
      <c r="X245" s="2636"/>
      <c r="Y245" s="2636"/>
      <c r="Z245" s="2636"/>
      <c r="AA245" s="2636"/>
      <c r="AB245" s="2636"/>
      <c r="AC245" s="2636"/>
      <c r="AD245" s="2636"/>
      <c r="AE245" s="2636"/>
      <c r="AF245" s="2636"/>
      <c r="AG245" s="2636"/>
    </row>
    <row r="246" spans="13:33" s="2720" customFormat="1">
      <c r="M246" s="2636"/>
      <c r="N246" s="2636"/>
      <c r="O246" s="2636"/>
      <c r="P246" s="2636"/>
      <c r="Q246" s="2636"/>
      <c r="R246" s="2636"/>
      <c r="S246" s="2636"/>
      <c r="T246" s="2636"/>
      <c r="U246" s="2636"/>
      <c r="V246" s="2636"/>
      <c r="W246" s="2636"/>
      <c r="X246" s="2636"/>
      <c r="Y246" s="2636"/>
      <c r="Z246" s="2636"/>
      <c r="AA246" s="2636"/>
      <c r="AB246" s="2636"/>
      <c r="AC246" s="2636"/>
      <c r="AD246" s="2636"/>
      <c r="AE246" s="2636"/>
      <c r="AF246" s="2636"/>
      <c r="AG246" s="2636"/>
    </row>
    <row r="247" spans="13:33" s="2720" customFormat="1">
      <c r="M247" s="2636"/>
      <c r="N247" s="2636"/>
      <c r="O247" s="2636"/>
      <c r="P247" s="2636"/>
      <c r="Q247" s="2636"/>
      <c r="R247" s="2636"/>
      <c r="S247" s="2636"/>
      <c r="T247" s="2636"/>
      <c r="U247" s="2636"/>
      <c r="V247" s="2636"/>
      <c r="W247" s="2636"/>
      <c r="X247" s="2636"/>
      <c r="Y247" s="2636"/>
      <c r="Z247" s="2636"/>
      <c r="AA247" s="2636"/>
      <c r="AB247" s="2636"/>
      <c r="AC247" s="2636"/>
      <c r="AD247" s="2636"/>
      <c r="AE247" s="2636"/>
      <c r="AF247" s="2636"/>
      <c r="AG247" s="2636"/>
    </row>
    <row r="248" spans="13:33" s="2720" customFormat="1">
      <c r="M248" s="2636"/>
      <c r="N248" s="2636"/>
      <c r="O248" s="2636"/>
      <c r="P248" s="2636"/>
      <c r="Q248" s="2636"/>
      <c r="R248" s="2636"/>
      <c r="S248" s="2636"/>
      <c r="T248" s="2636"/>
      <c r="U248" s="2636"/>
      <c r="V248" s="2636"/>
      <c r="W248" s="2636"/>
      <c r="X248" s="2636"/>
      <c r="Y248" s="2636"/>
      <c r="Z248" s="2636"/>
      <c r="AA248" s="2636"/>
      <c r="AB248" s="2636"/>
      <c r="AC248" s="2636"/>
      <c r="AD248" s="2636"/>
      <c r="AE248" s="2636"/>
      <c r="AF248" s="2636"/>
      <c r="AG248" s="2636"/>
    </row>
    <row r="249" spans="13:33" s="2720" customFormat="1">
      <c r="M249" s="2636"/>
      <c r="N249" s="2636"/>
      <c r="O249" s="2636"/>
      <c r="P249" s="2636"/>
      <c r="Q249" s="2636"/>
      <c r="R249" s="2636"/>
      <c r="S249" s="2636"/>
      <c r="T249" s="2636"/>
      <c r="U249" s="2636"/>
      <c r="V249" s="2636"/>
      <c r="W249" s="2636"/>
      <c r="X249" s="2636"/>
      <c r="Y249" s="2636"/>
      <c r="Z249" s="2636"/>
      <c r="AA249" s="2636"/>
      <c r="AB249" s="2636"/>
      <c r="AC249" s="2636"/>
      <c r="AD249" s="2636"/>
      <c r="AE249" s="2636"/>
      <c r="AF249" s="2636"/>
      <c r="AG249" s="2636"/>
    </row>
    <row r="250" spans="13:33" s="2720" customFormat="1">
      <c r="M250" s="2636"/>
      <c r="N250" s="2636"/>
      <c r="O250" s="2636"/>
      <c r="P250" s="2636"/>
      <c r="Q250" s="2636"/>
      <c r="R250" s="2636"/>
      <c r="S250" s="2636"/>
      <c r="T250" s="2636"/>
      <c r="U250" s="2636"/>
      <c r="V250" s="2636"/>
      <c r="W250" s="2636"/>
      <c r="X250" s="2636"/>
      <c r="Y250" s="2636"/>
      <c r="Z250" s="2636"/>
      <c r="AA250" s="2636"/>
      <c r="AB250" s="2636"/>
      <c r="AC250" s="2636"/>
      <c r="AD250" s="2636"/>
      <c r="AE250" s="2636"/>
      <c r="AF250" s="2636"/>
      <c r="AG250" s="2636"/>
    </row>
    <row r="251" spans="13:33" s="2720" customFormat="1">
      <c r="M251" s="2636"/>
      <c r="N251" s="2636"/>
      <c r="O251" s="2636"/>
      <c r="P251" s="2636"/>
      <c r="Q251" s="2636"/>
      <c r="R251" s="2636"/>
      <c r="S251" s="2636"/>
      <c r="T251" s="2636"/>
      <c r="U251" s="2636"/>
      <c r="V251" s="2636"/>
      <c r="W251" s="2636"/>
      <c r="X251" s="2636"/>
      <c r="Y251" s="2636"/>
      <c r="Z251" s="2636"/>
      <c r="AA251" s="2636"/>
      <c r="AB251" s="2636"/>
      <c r="AC251" s="2636"/>
      <c r="AD251" s="2636"/>
      <c r="AE251" s="2636"/>
      <c r="AF251" s="2636"/>
      <c r="AG251" s="2636"/>
    </row>
    <row r="252" spans="13:33" s="2720" customFormat="1">
      <c r="M252" s="2636"/>
      <c r="N252" s="2636"/>
      <c r="O252" s="2636"/>
      <c r="P252" s="2636"/>
      <c r="Q252" s="2636"/>
      <c r="R252" s="2636"/>
      <c r="S252" s="2636"/>
      <c r="T252" s="2636"/>
      <c r="U252" s="2636"/>
      <c r="V252" s="2636"/>
      <c r="W252" s="2636"/>
      <c r="X252" s="2636"/>
      <c r="Y252" s="2636"/>
      <c r="Z252" s="2636"/>
      <c r="AA252" s="2636"/>
      <c r="AB252" s="2636"/>
      <c r="AC252" s="2636"/>
      <c r="AD252" s="2636"/>
      <c r="AE252" s="2636"/>
      <c r="AF252" s="2636"/>
      <c r="AG252" s="2636"/>
    </row>
    <row r="253" spans="13:33" s="2720" customFormat="1">
      <c r="M253" s="2636"/>
      <c r="N253" s="2636"/>
      <c r="O253" s="2636"/>
      <c r="P253" s="2636"/>
      <c r="Q253" s="2636"/>
      <c r="R253" s="2636"/>
      <c r="S253" s="2636"/>
      <c r="T253" s="2636"/>
      <c r="U253" s="2636"/>
      <c r="V253" s="2636"/>
      <c r="W253" s="2636"/>
      <c r="X253" s="2636"/>
      <c r="Y253" s="2636"/>
      <c r="Z253" s="2636"/>
      <c r="AA253" s="2636"/>
      <c r="AB253" s="2636"/>
      <c r="AC253" s="2636"/>
      <c r="AD253" s="2636"/>
      <c r="AE253" s="2636"/>
      <c r="AF253" s="2636"/>
      <c r="AG253" s="2636"/>
    </row>
    <row r="254" spans="13:33" s="2720" customFormat="1">
      <c r="M254" s="2636"/>
      <c r="N254" s="2636"/>
      <c r="O254" s="2636"/>
      <c r="P254" s="2636"/>
      <c r="Q254" s="2636"/>
      <c r="R254" s="2636"/>
      <c r="S254" s="2636"/>
      <c r="T254" s="2636"/>
      <c r="U254" s="2636"/>
      <c r="V254" s="2636"/>
      <c r="W254" s="2636"/>
      <c r="X254" s="2636"/>
      <c r="Y254" s="2636"/>
      <c r="Z254" s="2636"/>
      <c r="AA254" s="2636"/>
      <c r="AB254" s="2636"/>
      <c r="AC254" s="2636"/>
      <c r="AD254" s="2636"/>
      <c r="AE254" s="2636"/>
      <c r="AF254" s="2636"/>
      <c r="AG254" s="2636"/>
    </row>
    <row r="255" spans="13:33" s="2720" customFormat="1">
      <c r="M255" s="2636"/>
      <c r="N255" s="2636"/>
      <c r="O255" s="2636"/>
      <c r="P255" s="2636"/>
      <c r="Q255" s="2636"/>
      <c r="R255" s="2636"/>
      <c r="S255" s="2636"/>
      <c r="T255" s="2636"/>
      <c r="U255" s="2636"/>
      <c r="V255" s="2636"/>
      <c r="W255" s="2636"/>
      <c r="X255" s="2636"/>
      <c r="Y255" s="2636"/>
      <c r="Z255" s="2636"/>
      <c r="AA255" s="2636"/>
      <c r="AB255" s="2636"/>
      <c r="AC255" s="2636"/>
      <c r="AD255" s="2636"/>
      <c r="AE255" s="2636"/>
      <c r="AF255" s="2636"/>
      <c r="AG255" s="2636"/>
    </row>
    <row r="256" spans="13:33" s="2720" customFormat="1">
      <c r="M256" s="2636"/>
      <c r="N256" s="2636"/>
      <c r="O256" s="2636"/>
      <c r="P256" s="2636"/>
      <c r="Q256" s="2636"/>
      <c r="R256" s="2636"/>
      <c r="S256" s="2636"/>
      <c r="T256" s="2636"/>
      <c r="U256" s="2636"/>
      <c r="V256" s="2636"/>
      <c r="W256" s="2636"/>
      <c r="X256" s="2636"/>
      <c r="Y256" s="2636"/>
      <c r="Z256" s="2636"/>
      <c r="AA256" s="2636"/>
      <c r="AB256" s="2636"/>
      <c r="AC256" s="2636"/>
      <c r="AD256" s="2636"/>
      <c r="AE256" s="2636"/>
      <c r="AF256" s="2636"/>
      <c r="AG256" s="2636"/>
    </row>
    <row r="257" spans="13:33" s="2720" customFormat="1">
      <c r="M257" s="2636"/>
      <c r="N257" s="2636"/>
      <c r="O257" s="2636"/>
      <c r="P257" s="2636"/>
      <c r="Q257" s="2636"/>
      <c r="R257" s="2636"/>
      <c r="S257" s="2636"/>
      <c r="T257" s="2636"/>
      <c r="U257" s="2636"/>
      <c r="V257" s="2636"/>
      <c r="W257" s="2636"/>
      <c r="X257" s="2636"/>
      <c r="Y257" s="2636"/>
      <c r="Z257" s="2636"/>
      <c r="AA257" s="2636"/>
      <c r="AB257" s="2636"/>
      <c r="AC257" s="2636"/>
      <c r="AD257" s="2636"/>
      <c r="AE257" s="2636"/>
      <c r="AF257" s="2636"/>
      <c r="AG257" s="2636"/>
    </row>
    <row r="258" spans="13:33" s="2720" customFormat="1">
      <c r="M258" s="2636"/>
      <c r="N258" s="2636"/>
      <c r="O258" s="2636"/>
      <c r="P258" s="2636"/>
      <c r="Q258" s="2636"/>
      <c r="R258" s="2636"/>
      <c r="S258" s="2636"/>
      <c r="T258" s="2636"/>
      <c r="U258" s="2636"/>
      <c r="V258" s="2636"/>
      <c r="W258" s="2636"/>
      <c r="X258" s="2636"/>
      <c r="Y258" s="2636"/>
      <c r="Z258" s="2636"/>
      <c r="AA258" s="2636"/>
      <c r="AB258" s="2636"/>
      <c r="AC258" s="2636"/>
      <c r="AD258" s="2636"/>
      <c r="AE258" s="2636"/>
      <c r="AF258" s="2636"/>
      <c r="AG258" s="2636"/>
    </row>
    <row r="259" spans="13:33" s="2720" customFormat="1">
      <c r="M259" s="2636"/>
      <c r="N259" s="2636"/>
      <c r="O259" s="2636"/>
      <c r="P259" s="2636"/>
      <c r="Q259" s="2636"/>
      <c r="R259" s="2636"/>
      <c r="S259" s="2636"/>
      <c r="T259" s="2636"/>
      <c r="U259" s="2636"/>
      <c r="V259" s="2636"/>
      <c r="W259" s="2636"/>
      <c r="X259" s="2636"/>
      <c r="Y259" s="2636"/>
      <c r="Z259" s="2636"/>
      <c r="AA259" s="2636"/>
      <c r="AB259" s="2636"/>
      <c r="AC259" s="2636"/>
      <c r="AD259" s="2636"/>
      <c r="AE259" s="2636"/>
      <c r="AF259" s="2636"/>
      <c r="AG259" s="2636"/>
    </row>
    <row r="260" spans="13:33" s="2720" customFormat="1">
      <c r="M260" s="2636"/>
      <c r="N260" s="2636"/>
      <c r="O260" s="2636"/>
      <c r="P260" s="2636"/>
      <c r="Q260" s="2636"/>
      <c r="R260" s="2636"/>
      <c r="S260" s="2636"/>
      <c r="T260" s="2636"/>
      <c r="U260" s="2636"/>
      <c r="V260" s="2636"/>
      <c r="W260" s="2636"/>
      <c r="X260" s="2636"/>
      <c r="Y260" s="2636"/>
      <c r="Z260" s="2636"/>
      <c r="AA260" s="2636"/>
      <c r="AB260" s="2636"/>
      <c r="AC260" s="2636"/>
      <c r="AD260" s="2636"/>
      <c r="AE260" s="2636"/>
      <c r="AF260" s="2636"/>
      <c r="AG260" s="2636"/>
    </row>
    <row r="261" spans="13:33" s="2720" customFormat="1">
      <c r="M261" s="2636"/>
      <c r="N261" s="2636"/>
      <c r="O261" s="2636"/>
      <c r="P261" s="2636"/>
      <c r="Q261" s="2636"/>
      <c r="R261" s="2636"/>
      <c r="S261" s="2636"/>
      <c r="T261" s="2636"/>
      <c r="U261" s="2636"/>
      <c r="V261" s="2636"/>
      <c r="W261" s="2636"/>
      <c r="X261" s="2636"/>
      <c r="Y261" s="2636"/>
      <c r="Z261" s="2636"/>
      <c r="AA261" s="2636"/>
      <c r="AB261" s="2636"/>
      <c r="AC261" s="2636"/>
      <c r="AD261" s="2636"/>
      <c r="AE261" s="2636"/>
      <c r="AF261" s="2636"/>
      <c r="AG261" s="2636"/>
    </row>
    <row r="262" spans="13:33" s="2720" customFormat="1">
      <c r="M262" s="2636"/>
      <c r="N262" s="2636"/>
      <c r="O262" s="2636"/>
      <c r="P262" s="2636"/>
      <c r="Q262" s="2636"/>
      <c r="R262" s="2636"/>
      <c r="S262" s="2636"/>
      <c r="T262" s="2636"/>
      <c r="U262" s="2636"/>
      <c r="V262" s="2636"/>
      <c r="W262" s="2636"/>
      <c r="X262" s="2636"/>
      <c r="Y262" s="2636"/>
      <c r="Z262" s="2636"/>
      <c r="AA262" s="2636"/>
      <c r="AB262" s="2636"/>
      <c r="AC262" s="2636"/>
      <c r="AD262" s="2636"/>
      <c r="AE262" s="2636"/>
      <c r="AF262" s="2636"/>
      <c r="AG262" s="2636"/>
    </row>
    <row r="263" spans="13:33" s="2720" customFormat="1">
      <c r="M263" s="2636"/>
      <c r="N263" s="2636"/>
      <c r="O263" s="2636"/>
      <c r="P263" s="2636"/>
      <c r="Q263" s="2636"/>
      <c r="R263" s="2636"/>
      <c r="S263" s="2636"/>
      <c r="T263" s="2636"/>
      <c r="U263" s="2636"/>
      <c r="V263" s="2636"/>
      <c r="W263" s="2636"/>
      <c r="X263" s="2636"/>
      <c r="Y263" s="2636"/>
      <c r="Z263" s="2636"/>
      <c r="AA263" s="2636"/>
      <c r="AB263" s="2636"/>
      <c r="AC263" s="2636"/>
      <c r="AD263" s="2636"/>
      <c r="AE263" s="2636"/>
      <c r="AF263" s="2636"/>
      <c r="AG263" s="2636"/>
    </row>
    <row r="264" spans="13:33" s="2720" customFormat="1">
      <c r="M264" s="2636"/>
      <c r="N264" s="2636"/>
      <c r="O264" s="2636"/>
      <c r="P264" s="2636"/>
      <c r="Q264" s="2636"/>
      <c r="R264" s="2636"/>
      <c r="S264" s="2636"/>
      <c r="T264" s="2636"/>
      <c r="U264" s="2636"/>
      <c r="V264" s="2636"/>
      <c r="W264" s="2636"/>
      <c r="X264" s="2636"/>
      <c r="Y264" s="2636"/>
      <c r="Z264" s="2636"/>
      <c r="AA264" s="2636"/>
      <c r="AB264" s="2636"/>
      <c r="AC264" s="2636"/>
      <c r="AD264" s="2636"/>
      <c r="AE264" s="2636"/>
      <c r="AF264" s="2636"/>
      <c r="AG264" s="2636"/>
    </row>
    <row r="265" spans="13:33" s="2720" customFormat="1">
      <c r="M265" s="2636"/>
      <c r="N265" s="2636"/>
      <c r="O265" s="2636"/>
      <c r="P265" s="2636"/>
      <c r="Q265" s="2636"/>
      <c r="R265" s="2636"/>
      <c r="S265" s="2636"/>
      <c r="T265" s="2636"/>
      <c r="U265" s="2636"/>
      <c r="V265" s="2636"/>
      <c r="W265" s="2636"/>
      <c r="X265" s="2636"/>
      <c r="Y265" s="2636"/>
      <c r="Z265" s="2636"/>
      <c r="AA265" s="2636"/>
      <c r="AB265" s="2636"/>
      <c r="AC265" s="2636"/>
      <c r="AD265" s="2636"/>
      <c r="AE265" s="2636"/>
      <c r="AF265" s="2636"/>
      <c r="AG265" s="2636"/>
    </row>
    <row r="266" spans="13:33" s="2720" customFormat="1">
      <c r="M266" s="2636"/>
      <c r="N266" s="2636"/>
      <c r="O266" s="2636"/>
      <c r="P266" s="2636"/>
      <c r="Q266" s="2636"/>
      <c r="R266" s="2636"/>
      <c r="S266" s="2636"/>
      <c r="T266" s="2636"/>
      <c r="U266" s="2636"/>
      <c r="V266" s="2636"/>
      <c r="W266" s="2636"/>
      <c r="X266" s="2636"/>
      <c r="Y266" s="2636"/>
      <c r="Z266" s="2636"/>
      <c r="AA266" s="2636"/>
      <c r="AB266" s="2636"/>
      <c r="AC266" s="2636"/>
      <c r="AD266" s="2636"/>
      <c r="AE266" s="2636"/>
      <c r="AF266" s="2636"/>
      <c r="AG266" s="2636"/>
    </row>
    <row r="267" spans="13:33" s="2720" customFormat="1">
      <c r="M267" s="2636"/>
      <c r="N267" s="2636"/>
      <c r="O267" s="2636"/>
      <c r="P267" s="2636"/>
      <c r="Q267" s="2636"/>
      <c r="R267" s="2636"/>
      <c r="S267" s="2636"/>
      <c r="T267" s="2636"/>
      <c r="U267" s="2636"/>
      <c r="V267" s="2636"/>
      <c r="W267" s="2636"/>
      <c r="X267" s="2636"/>
      <c r="Y267" s="2636"/>
      <c r="Z267" s="2636"/>
      <c r="AA267" s="2636"/>
      <c r="AB267" s="2636"/>
      <c r="AC267" s="2636"/>
      <c r="AD267" s="2636"/>
      <c r="AE267" s="2636"/>
      <c r="AF267" s="2636"/>
      <c r="AG267" s="2636"/>
    </row>
    <row r="268" spans="13:33" s="2720" customFormat="1">
      <c r="M268" s="2636"/>
      <c r="N268" s="2636"/>
      <c r="O268" s="2636"/>
      <c r="P268" s="2636"/>
      <c r="Q268" s="2636"/>
      <c r="R268" s="2636"/>
      <c r="S268" s="2636"/>
      <c r="T268" s="2636"/>
      <c r="U268" s="2636"/>
      <c r="V268" s="2636"/>
      <c r="W268" s="2636"/>
      <c r="X268" s="2636"/>
      <c r="Y268" s="2636"/>
      <c r="Z268" s="2636"/>
      <c r="AA268" s="2636"/>
      <c r="AB268" s="2636"/>
      <c r="AC268" s="2636"/>
      <c r="AD268" s="2636"/>
      <c r="AE268" s="2636"/>
      <c r="AF268" s="2636"/>
      <c r="AG268" s="2636"/>
    </row>
    <row r="269" spans="13:33" s="2720" customFormat="1">
      <c r="M269" s="2636"/>
      <c r="N269" s="2636"/>
      <c r="O269" s="2636"/>
      <c r="P269" s="2636"/>
      <c r="Q269" s="2636"/>
      <c r="R269" s="2636"/>
      <c r="S269" s="2636"/>
      <c r="T269" s="2636"/>
      <c r="U269" s="2636"/>
      <c r="V269" s="2636"/>
      <c r="W269" s="2636"/>
      <c r="X269" s="2636"/>
      <c r="Y269" s="2636"/>
      <c r="Z269" s="2636"/>
      <c r="AA269" s="2636"/>
      <c r="AB269" s="2636"/>
      <c r="AC269" s="2636"/>
      <c r="AD269" s="2636"/>
      <c r="AE269" s="2636"/>
      <c r="AF269" s="2636"/>
      <c r="AG269" s="2636"/>
    </row>
    <row r="270" spans="13:33" s="2720" customFormat="1">
      <c r="M270" s="2636"/>
      <c r="N270" s="2636"/>
      <c r="O270" s="2636"/>
      <c r="P270" s="2636"/>
      <c r="Q270" s="2636"/>
      <c r="R270" s="2636"/>
      <c r="S270" s="2636"/>
      <c r="T270" s="2636"/>
      <c r="U270" s="2636"/>
      <c r="V270" s="2636"/>
      <c r="W270" s="2636"/>
      <c r="X270" s="2636"/>
      <c r="Y270" s="2636"/>
      <c r="Z270" s="2636"/>
      <c r="AA270" s="2636"/>
      <c r="AB270" s="2636"/>
      <c r="AC270" s="2636"/>
      <c r="AD270" s="2636"/>
      <c r="AE270" s="2636"/>
      <c r="AF270" s="2636"/>
      <c r="AG270" s="2636"/>
    </row>
    <row r="271" spans="13:33" s="2720" customFormat="1">
      <c r="M271" s="2636"/>
      <c r="N271" s="2636"/>
      <c r="O271" s="2636"/>
      <c r="P271" s="2636"/>
      <c r="Q271" s="2636"/>
      <c r="R271" s="2636"/>
      <c r="S271" s="2636"/>
      <c r="T271" s="2636"/>
      <c r="U271" s="2636"/>
      <c r="V271" s="2636"/>
      <c r="W271" s="2636"/>
      <c r="X271" s="2636"/>
      <c r="Y271" s="2636"/>
      <c r="Z271" s="2636"/>
      <c r="AA271" s="2636"/>
      <c r="AB271" s="2636"/>
      <c r="AC271" s="2636"/>
      <c r="AD271" s="2636"/>
      <c r="AE271" s="2636"/>
      <c r="AF271" s="2636"/>
      <c r="AG271" s="2636"/>
    </row>
    <row r="272" spans="13:33" s="2720" customFormat="1">
      <c r="M272" s="2636"/>
      <c r="N272" s="2636"/>
      <c r="O272" s="2636"/>
      <c r="P272" s="2636"/>
      <c r="Q272" s="2636"/>
      <c r="R272" s="2636"/>
      <c r="S272" s="2636"/>
      <c r="T272" s="2636"/>
      <c r="U272" s="2636"/>
      <c r="V272" s="2636"/>
      <c r="W272" s="2636"/>
      <c r="X272" s="2636"/>
      <c r="Y272" s="2636"/>
      <c r="Z272" s="2636"/>
      <c r="AA272" s="2636"/>
      <c r="AB272" s="2636"/>
      <c r="AC272" s="2636"/>
      <c r="AD272" s="2636"/>
      <c r="AE272" s="2636"/>
      <c r="AF272" s="2636"/>
      <c r="AG272" s="2636"/>
    </row>
    <row r="273" spans="13:33" s="2720" customFormat="1">
      <c r="M273" s="2636"/>
      <c r="N273" s="2636"/>
      <c r="O273" s="2636"/>
      <c r="P273" s="2636"/>
      <c r="Q273" s="2636"/>
      <c r="R273" s="2636"/>
      <c r="S273" s="2636"/>
      <c r="T273" s="2636"/>
      <c r="U273" s="2636"/>
      <c r="V273" s="2636"/>
      <c r="W273" s="2636"/>
      <c r="X273" s="2636"/>
      <c r="Y273" s="2636"/>
      <c r="Z273" s="2636"/>
      <c r="AA273" s="2636"/>
      <c r="AB273" s="2636"/>
      <c r="AC273" s="2636"/>
      <c r="AD273" s="2636"/>
      <c r="AE273" s="2636"/>
      <c r="AF273" s="2636"/>
      <c r="AG273" s="2636"/>
    </row>
    <row r="274" spans="13:33" s="2720" customFormat="1">
      <c r="M274" s="2636"/>
      <c r="N274" s="2636"/>
      <c r="O274" s="2636"/>
      <c r="P274" s="2636"/>
      <c r="Q274" s="2636"/>
      <c r="R274" s="2636"/>
      <c r="S274" s="2636"/>
      <c r="T274" s="2636"/>
      <c r="U274" s="2636"/>
      <c r="V274" s="2636"/>
      <c r="W274" s="2636"/>
      <c r="X274" s="2636"/>
      <c r="Y274" s="2636"/>
      <c r="Z274" s="2636"/>
      <c r="AA274" s="2636"/>
      <c r="AB274" s="2636"/>
      <c r="AC274" s="2636"/>
      <c r="AD274" s="2636"/>
      <c r="AE274" s="2636"/>
      <c r="AF274" s="2636"/>
      <c r="AG274" s="2636"/>
    </row>
    <row r="275" spans="13:33" s="2720" customFormat="1">
      <c r="M275" s="2636"/>
      <c r="N275" s="2636"/>
      <c r="O275" s="2636"/>
      <c r="P275" s="2636"/>
      <c r="Q275" s="2636"/>
      <c r="R275" s="2636"/>
      <c r="S275" s="2636"/>
      <c r="T275" s="2636"/>
      <c r="U275" s="2636"/>
      <c r="V275" s="2636"/>
      <c r="W275" s="2636"/>
      <c r="X275" s="2636"/>
      <c r="Y275" s="2636"/>
      <c r="Z275" s="2636"/>
      <c r="AA275" s="2636"/>
      <c r="AB275" s="2636"/>
      <c r="AC275" s="2636"/>
      <c r="AD275" s="2636"/>
      <c r="AE275" s="2636"/>
      <c r="AF275" s="2636"/>
      <c r="AG275" s="2636"/>
    </row>
    <row r="276" spans="13:33" s="2720" customFormat="1">
      <c r="M276" s="2636"/>
      <c r="N276" s="2636"/>
      <c r="O276" s="2636"/>
      <c r="P276" s="2636"/>
      <c r="Q276" s="2636"/>
      <c r="R276" s="2636"/>
      <c r="S276" s="2636"/>
      <c r="T276" s="2636"/>
      <c r="U276" s="2636"/>
      <c r="V276" s="2636"/>
      <c r="W276" s="2636"/>
      <c r="X276" s="2636"/>
      <c r="Y276" s="2636"/>
      <c r="Z276" s="2636"/>
      <c r="AA276" s="2636"/>
      <c r="AB276" s="2636"/>
      <c r="AC276" s="2636"/>
      <c r="AD276" s="2636"/>
      <c r="AE276" s="2636"/>
      <c r="AF276" s="2636"/>
      <c r="AG276" s="2636"/>
    </row>
    <row r="277" spans="13:33" s="2720" customFormat="1">
      <c r="M277" s="2636"/>
      <c r="N277" s="2636"/>
      <c r="O277" s="2636"/>
      <c r="P277" s="2636"/>
      <c r="Q277" s="2636"/>
      <c r="R277" s="2636"/>
      <c r="S277" s="2636"/>
      <c r="T277" s="2636"/>
      <c r="U277" s="2636"/>
      <c r="V277" s="2636"/>
      <c r="W277" s="2636"/>
      <c r="X277" s="2636"/>
      <c r="Y277" s="2636"/>
      <c r="Z277" s="2636"/>
      <c r="AA277" s="2636"/>
      <c r="AB277" s="2636"/>
      <c r="AC277" s="2636"/>
      <c r="AD277" s="2636"/>
      <c r="AE277" s="2636"/>
      <c r="AF277" s="2636"/>
      <c r="AG277" s="2636"/>
    </row>
    <row r="278" spans="13:33" s="2720" customFormat="1">
      <c r="M278" s="2636"/>
      <c r="N278" s="2636"/>
      <c r="O278" s="2636"/>
      <c r="P278" s="2636"/>
      <c r="Q278" s="2636"/>
      <c r="R278" s="2636"/>
      <c r="S278" s="2636"/>
      <c r="T278" s="2636"/>
      <c r="U278" s="2636"/>
      <c r="V278" s="2636"/>
      <c r="W278" s="2636"/>
      <c r="X278" s="2636"/>
      <c r="Y278" s="2636"/>
      <c r="Z278" s="2636"/>
      <c r="AA278" s="2636"/>
      <c r="AB278" s="2636"/>
      <c r="AC278" s="2636"/>
      <c r="AD278" s="2636"/>
      <c r="AE278" s="2636"/>
      <c r="AF278" s="2636"/>
      <c r="AG278" s="2636"/>
    </row>
    <row r="279" spans="13:33" s="2720" customFormat="1">
      <c r="M279" s="2636"/>
      <c r="N279" s="2636"/>
      <c r="O279" s="2636"/>
      <c r="P279" s="2636"/>
      <c r="Q279" s="2636"/>
      <c r="R279" s="2636"/>
      <c r="S279" s="2636"/>
      <c r="T279" s="2636"/>
      <c r="U279" s="2636"/>
      <c r="V279" s="2636"/>
      <c r="W279" s="2636"/>
      <c r="X279" s="2636"/>
      <c r="Y279" s="2636"/>
      <c r="Z279" s="2636"/>
      <c r="AA279" s="2636"/>
      <c r="AB279" s="2636"/>
      <c r="AC279" s="2636"/>
      <c r="AD279" s="2636"/>
      <c r="AE279" s="2636"/>
      <c r="AF279" s="2636"/>
      <c r="AG279" s="2636"/>
    </row>
    <row r="280" spans="13:33" s="2720" customFormat="1">
      <c r="M280" s="2636"/>
      <c r="N280" s="2636"/>
      <c r="O280" s="2636"/>
      <c r="P280" s="2636"/>
      <c r="Q280" s="2636"/>
      <c r="R280" s="2636"/>
      <c r="S280" s="2636"/>
      <c r="T280" s="2636"/>
      <c r="U280" s="2636"/>
      <c r="V280" s="2636"/>
      <c r="W280" s="2636"/>
      <c r="X280" s="2636"/>
      <c r="Y280" s="2636"/>
      <c r="Z280" s="2636"/>
      <c r="AA280" s="2636"/>
      <c r="AB280" s="2636"/>
      <c r="AC280" s="2636"/>
      <c r="AD280" s="2636"/>
      <c r="AE280" s="2636"/>
      <c r="AF280" s="2636"/>
      <c r="AG280" s="2636"/>
    </row>
    <row r="281" spans="13:33" s="2720" customFormat="1">
      <c r="M281" s="2636"/>
      <c r="N281" s="2636"/>
      <c r="O281" s="2636"/>
      <c r="P281" s="2636"/>
      <c r="Q281" s="2636"/>
      <c r="R281" s="2636"/>
      <c r="S281" s="2636"/>
      <c r="T281" s="2636"/>
      <c r="U281" s="2636"/>
      <c r="V281" s="2636"/>
      <c r="W281" s="2636"/>
      <c r="X281" s="2636"/>
      <c r="Y281" s="2636"/>
      <c r="Z281" s="2636"/>
      <c r="AA281" s="2636"/>
      <c r="AB281" s="2636"/>
      <c r="AC281" s="2636"/>
      <c r="AD281" s="2636"/>
      <c r="AE281" s="2636"/>
      <c r="AF281" s="2636"/>
      <c r="AG281" s="2636"/>
    </row>
    <row r="282" spans="13:33" s="2720" customFormat="1">
      <c r="M282" s="2636"/>
      <c r="N282" s="2636"/>
      <c r="O282" s="2636"/>
      <c r="P282" s="2636"/>
      <c r="Q282" s="2636"/>
      <c r="R282" s="2636"/>
      <c r="S282" s="2636"/>
      <c r="T282" s="2636"/>
      <c r="U282" s="2636"/>
      <c r="V282" s="2636"/>
      <c r="W282" s="2636"/>
      <c r="X282" s="2636"/>
      <c r="Y282" s="2636"/>
      <c r="Z282" s="2636"/>
      <c r="AA282" s="2636"/>
      <c r="AB282" s="2636"/>
      <c r="AC282" s="2636"/>
      <c r="AD282" s="2636"/>
      <c r="AE282" s="2636"/>
      <c r="AF282" s="2636"/>
      <c r="AG282" s="2636"/>
    </row>
    <row r="283" spans="13:33" s="2720" customFormat="1">
      <c r="M283" s="2636"/>
      <c r="N283" s="2636"/>
      <c r="O283" s="2636"/>
      <c r="P283" s="2636"/>
      <c r="Q283" s="2636"/>
      <c r="R283" s="2636"/>
      <c r="S283" s="2636"/>
      <c r="T283" s="2636"/>
      <c r="U283" s="2636"/>
      <c r="V283" s="2636"/>
      <c r="W283" s="2636"/>
      <c r="X283" s="2636"/>
      <c r="Y283" s="2636"/>
      <c r="Z283" s="2636"/>
      <c r="AA283" s="2636"/>
      <c r="AB283" s="2636"/>
      <c r="AC283" s="2636"/>
      <c r="AD283" s="2636"/>
      <c r="AE283" s="2636"/>
      <c r="AF283" s="2636"/>
      <c r="AG283" s="2636"/>
    </row>
    <row r="284" spans="13:33" s="2720" customFormat="1">
      <c r="M284" s="2636"/>
      <c r="N284" s="2636"/>
      <c r="O284" s="2636"/>
      <c r="P284" s="2636"/>
      <c r="Q284" s="2636"/>
      <c r="R284" s="2636"/>
      <c r="S284" s="2636"/>
      <c r="T284" s="2636"/>
      <c r="U284" s="2636"/>
      <c r="V284" s="2636"/>
      <c r="W284" s="2636"/>
      <c r="X284" s="2636"/>
      <c r="Y284" s="2636"/>
      <c r="Z284" s="2636"/>
      <c r="AA284" s="2636"/>
      <c r="AB284" s="2636"/>
      <c r="AC284" s="2636"/>
      <c r="AD284" s="2636"/>
      <c r="AE284" s="2636"/>
      <c r="AF284" s="2636"/>
      <c r="AG284" s="2636"/>
    </row>
    <row r="285" spans="13:33" s="2720" customFormat="1">
      <c r="M285" s="2636"/>
      <c r="N285" s="2636"/>
      <c r="O285" s="2636"/>
      <c r="P285" s="2636"/>
      <c r="Q285" s="2636"/>
      <c r="R285" s="2636"/>
      <c r="S285" s="2636"/>
      <c r="T285" s="2636"/>
      <c r="U285" s="2636"/>
      <c r="V285" s="2636"/>
      <c r="W285" s="2636"/>
      <c r="X285" s="2636"/>
      <c r="Y285" s="2636"/>
      <c r="Z285" s="2636"/>
      <c r="AA285" s="2636"/>
      <c r="AB285" s="2636"/>
      <c r="AC285" s="2636"/>
      <c r="AD285" s="2636"/>
      <c r="AE285" s="2636"/>
      <c r="AF285" s="2636"/>
      <c r="AG285" s="2636"/>
    </row>
    <row r="286" spans="13:33" s="2720" customFormat="1">
      <c r="M286" s="2636"/>
      <c r="N286" s="2636"/>
      <c r="O286" s="2636"/>
      <c r="P286" s="2636"/>
      <c r="Q286" s="2636"/>
      <c r="R286" s="2636"/>
      <c r="S286" s="2636"/>
      <c r="T286" s="2636"/>
      <c r="U286" s="2636"/>
      <c r="V286" s="2636"/>
      <c r="W286" s="2636"/>
      <c r="X286" s="2636"/>
      <c r="Y286" s="2636"/>
      <c r="Z286" s="2636"/>
      <c r="AA286" s="2636"/>
      <c r="AB286" s="2636"/>
      <c r="AC286" s="2636"/>
      <c r="AD286" s="2636"/>
      <c r="AE286" s="2636"/>
      <c r="AF286" s="2636"/>
      <c r="AG286" s="2636"/>
    </row>
    <row r="287" spans="13:33" s="2720" customFormat="1">
      <c r="M287" s="2636"/>
      <c r="N287" s="2636"/>
      <c r="O287" s="2636"/>
      <c r="P287" s="2636"/>
      <c r="Q287" s="2636"/>
      <c r="R287" s="2636"/>
      <c r="S287" s="2636"/>
      <c r="T287" s="2636"/>
      <c r="U287" s="2636"/>
      <c r="V287" s="2636"/>
      <c r="W287" s="2636"/>
      <c r="X287" s="2636"/>
      <c r="Y287" s="2636"/>
      <c r="Z287" s="2636"/>
      <c r="AA287" s="2636"/>
      <c r="AB287" s="2636"/>
      <c r="AC287" s="2636"/>
      <c r="AD287" s="2636"/>
      <c r="AE287" s="2636"/>
      <c r="AF287" s="2636"/>
      <c r="AG287" s="2636"/>
    </row>
    <row r="288" spans="13:33" s="2720" customFormat="1">
      <c r="M288" s="2636"/>
      <c r="N288" s="2636"/>
      <c r="O288" s="2636"/>
      <c r="P288" s="2636"/>
      <c r="Q288" s="2636"/>
      <c r="R288" s="2636"/>
      <c r="S288" s="2636"/>
      <c r="T288" s="2636"/>
      <c r="U288" s="2636"/>
      <c r="V288" s="2636"/>
      <c r="W288" s="2636"/>
      <c r="X288" s="2636"/>
      <c r="Y288" s="2636"/>
      <c r="Z288" s="2636"/>
      <c r="AA288" s="2636"/>
      <c r="AB288" s="2636"/>
      <c r="AC288" s="2636"/>
      <c r="AD288" s="2636"/>
      <c r="AE288" s="2636"/>
      <c r="AF288" s="2636"/>
      <c r="AG288" s="2636"/>
    </row>
    <row r="289" spans="14:34" s="2720" customFormat="1">
      <c r="N289" s="2636"/>
      <c r="O289" s="2636"/>
      <c r="P289" s="2636"/>
      <c r="Q289" s="2636"/>
      <c r="R289" s="2636"/>
      <c r="S289" s="2636"/>
      <c r="T289" s="2636"/>
      <c r="U289" s="2636"/>
      <c r="V289" s="2636"/>
      <c r="W289" s="2636"/>
      <c r="X289" s="2636"/>
      <c r="Y289" s="2636"/>
      <c r="Z289" s="2636"/>
      <c r="AA289" s="2636"/>
      <c r="AB289" s="2636"/>
      <c r="AC289" s="2636"/>
      <c r="AD289" s="2636"/>
      <c r="AE289" s="2636"/>
      <c r="AF289" s="2636"/>
      <c r="AG289" s="2636"/>
      <c r="AH289" s="2636"/>
    </row>
    <row r="290" spans="14:34" s="2720" customFormat="1">
      <c r="N290" s="2636"/>
      <c r="O290" s="2636"/>
      <c r="P290" s="2636"/>
      <c r="Q290" s="2636"/>
      <c r="R290" s="2636"/>
      <c r="S290" s="2636"/>
      <c r="T290" s="2636"/>
      <c r="U290" s="2636"/>
      <c r="V290" s="2636"/>
      <c r="W290" s="2636"/>
      <c r="X290" s="2636"/>
      <c r="Y290" s="2636"/>
      <c r="Z290" s="2636"/>
      <c r="AA290" s="2636"/>
      <c r="AB290" s="2636"/>
      <c r="AC290" s="2636"/>
      <c r="AD290" s="2636"/>
      <c r="AE290" s="2636"/>
      <c r="AF290" s="2636"/>
      <c r="AG290" s="2636"/>
      <c r="AH290" s="2636"/>
    </row>
    <row r="291" spans="14:34" s="2720" customFormat="1">
      <c r="N291" s="2636"/>
      <c r="O291" s="2636"/>
      <c r="P291" s="2636"/>
      <c r="Q291" s="2636"/>
      <c r="R291" s="2636"/>
      <c r="S291" s="2636"/>
      <c r="T291" s="2636"/>
      <c r="U291" s="2636"/>
      <c r="V291" s="2636"/>
      <c r="W291" s="2636"/>
      <c r="X291" s="2636"/>
      <c r="Y291" s="2636"/>
      <c r="Z291" s="2636"/>
      <c r="AA291" s="2636"/>
      <c r="AB291" s="2636"/>
      <c r="AC291" s="2636"/>
      <c r="AD291" s="2636"/>
      <c r="AE291" s="2636"/>
      <c r="AF291" s="2636"/>
      <c r="AG291" s="2636"/>
      <c r="AH291" s="2636"/>
    </row>
    <row r="292" spans="14:34" s="2720" customFormat="1">
      <c r="N292" s="2636"/>
      <c r="O292" s="2636"/>
      <c r="P292" s="2636"/>
      <c r="Q292" s="2636"/>
      <c r="R292" s="2636"/>
      <c r="S292" s="2636"/>
      <c r="T292" s="2636"/>
      <c r="U292" s="2636"/>
      <c r="V292" s="2636"/>
      <c r="W292" s="2636"/>
      <c r="X292" s="2636"/>
      <c r="Y292" s="2636"/>
      <c r="Z292" s="2636"/>
      <c r="AA292" s="2636"/>
      <c r="AB292" s="2636"/>
      <c r="AC292" s="2636"/>
      <c r="AD292" s="2636"/>
      <c r="AE292" s="2636"/>
      <c r="AF292" s="2636"/>
      <c r="AG292" s="2636"/>
      <c r="AH292" s="2636"/>
    </row>
    <row r="293" spans="14:34" s="2720" customFormat="1">
      <c r="N293" s="2636"/>
      <c r="O293" s="2636"/>
      <c r="P293" s="2636"/>
      <c r="Q293" s="2636"/>
      <c r="R293" s="2636"/>
      <c r="S293" s="2636"/>
      <c r="T293" s="2636"/>
      <c r="U293" s="2636"/>
      <c r="V293" s="2636"/>
      <c r="W293" s="2636"/>
      <c r="X293" s="2636"/>
      <c r="Y293" s="2636"/>
      <c r="Z293" s="2636"/>
      <c r="AA293" s="2636"/>
      <c r="AB293" s="2636"/>
      <c r="AC293" s="2636"/>
      <c r="AD293" s="2636"/>
      <c r="AE293" s="2636"/>
      <c r="AF293" s="2636"/>
      <c r="AG293" s="2636"/>
      <c r="AH293" s="2636"/>
    </row>
    <row r="294" spans="14:34" s="2720" customFormat="1">
      <c r="N294" s="2636"/>
      <c r="O294" s="2636"/>
      <c r="P294" s="2636"/>
      <c r="Q294" s="2636"/>
      <c r="R294" s="2636"/>
      <c r="S294" s="2636"/>
      <c r="T294" s="2636"/>
      <c r="U294" s="2636"/>
      <c r="V294" s="2636"/>
      <c r="W294" s="2636"/>
      <c r="X294" s="2636"/>
      <c r="Y294" s="2636"/>
      <c r="Z294" s="2636"/>
      <c r="AA294" s="2636"/>
      <c r="AB294" s="2636"/>
      <c r="AC294" s="2636"/>
      <c r="AD294" s="2636"/>
      <c r="AE294" s="2636"/>
      <c r="AF294" s="2636"/>
      <c r="AG294" s="2636"/>
      <c r="AH294" s="2636"/>
    </row>
    <row r="295" spans="14:34" s="2720" customFormat="1">
      <c r="N295" s="2636"/>
      <c r="O295" s="2636"/>
      <c r="P295" s="2636"/>
      <c r="Q295" s="2636"/>
      <c r="R295" s="2636"/>
      <c r="S295" s="2636"/>
      <c r="T295" s="2636"/>
      <c r="U295" s="2636"/>
      <c r="V295" s="2636"/>
      <c r="W295" s="2636"/>
      <c r="X295" s="2636"/>
      <c r="Y295" s="2636"/>
      <c r="Z295" s="2636"/>
      <c r="AA295" s="2636"/>
      <c r="AB295" s="2636"/>
      <c r="AC295" s="2636"/>
      <c r="AD295" s="2636"/>
      <c r="AE295" s="2636"/>
      <c r="AF295" s="2636"/>
      <c r="AG295" s="2636"/>
      <c r="AH295" s="2636"/>
    </row>
    <row r="296" spans="14:34" s="2720" customFormat="1">
      <c r="N296" s="2636"/>
      <c r="O296" s="2636"/>
      <c r="P296" s="2636"/>
      <c r="Q296" s="2636"/>
      <c r="R296" s="2636"/>
      <c r="S296" s="2636"/>
      <c r="T296" s="2636"/>
      <c r="U296" s="2636"/>
      <c r="V296" s="2636"/>
      <c r="W296" s="2636"/>
      <c r="X296" s="2636"/>
      <c r="Y296" s="2636"/>
      <c r="Z296" s="2636"/>
      <c r="AA296" s="2636"/>
      <c r="AB296" s="2636"/>
      <c r="AC296" s="2636"/>
      <c r="AD296" s="2636"/>
      <c r="AE296" s="2636"/>
      <c r="AF296" s="2636"/>
      <c r="AG296" s="2636"/>
      <c r="AH296" s="2636"/>
    </row>
    <row r="297" spans="14:34" s="2720" customFormat="1">
      <c r="N297" s="2636"/>
      <c r="O297" s="2636"/>
      <c r="P297" s="2636"/>
      <c r="Q297" s="2636"/>
      <c r="R297" s="2636"/>
      <c r="S297" s="2636"/>
      <c r="T297" s="2636"/>
      <c r="U297" s="2636"/>
      <c r="V297" s="2636"/>
      <c r="W297" s="2636"/>
      <c r="X297" s="2636"/>
      <c r="Y297" s="2636"/>
      <c r="Z297" s="2636"/>
      <c r="AA297" s="2636"/>
      <c r="AB297" s="2636"/>
      <c r="AC297" s="2636"/>
      <c r="AD297" s="2636"/>
      <c r="AE297" s="2636"/>
      <c r="AF297" s="2636"/>
      <c r="AG297" s="2636"/>
      <c r="AH297" s="2636"/>
    </row>
    <row r="298" spans="14:34" s="2720" customFormat="1">
      <c r="N298" s="2636"/>
      <c r="O298" s="2636"/>
      <c r="P298" s="2636"/>
      <c r="Q298" s="2636"/>
      <c r="R298" s="2636"/>
      <c r="S298" s="2636"/>
      <c r="T298" s="2636"/>
      <c r="U298" s="2636"/>
      <c r="V298" s="2636"/>
      <c r="W298" s="2636"/>
      <c r="X298" s="2636"/>
      <c r="Y298" s="2636"/>
      <c r="Z298" s="2636"/>
      <c r="AA298" s="2636"/>
      <c r="AB298" s="2636"/>
      <c r="AC298" s="2636"/>
      <c r="AD298" s="2636"/>
      <c r="AE298" s="2636"/>
      <c r="AF298" s="2636"/>
      <c r="AG298" s="2636"/>
      <c r="AH298" s="2636"/>
    </row>
    <row r="299" spans="14:34" s="2720" customFormat="1">
      <c r="N299" s="2636"/>
      <c r="O299" s="2636"/>
      <c r="P299" s="2636"/>
      <c r="Q299" s="2636"/>
      <c r="R299" s="2636"/>
      <c r="S299" s="2636"/>
      <c r="T299" s="2636"/>
      <c r="U299" s="2636"/>
      <c r="V299" s="2636"/>
      <c r="W299" s="2636"/>
      <c r="X299" s="2636"/>
      <c r="Y299" s="2636"/>
      <c r="Z299" s="2636"/>
      <c r="AA299" s="2636"/>
      <c r="AB299" s="2636"/>
      <c r="AC299" s="2636"/>
      <c r="AD299" s="2636"/>
      <c r="AE299" s="2636"/>
      <c r="AF299" s="2636"/>
      <c r="AG299" s="2636"/>
      <c r="AH299" s="2636"/>
    </row>
    <row r="300" spans="14:34" s="2720" customFormat="1">
      <c r="N300" s="2636"/>
      <c r="O300" s="2636"/>
      <c r="P300" s="2636"/>
      <c r="Q300" s="2636"/>
      <c r="R300" s="2636"/>
      <c r="S300" s="2636"/>
      <c r="T300" s="2636"/>
      <c r="U300" s="2636"/>
      <c r="V300" s="2636"/>
      <c r="W300" s="2636"/>
      <c r="X300" s="2636"/>
      <c r="Y300" s="2636"/>
      <c r="Z300" s="2636"/>
      <c r="AA300" s="2636"/>
      <c r="AB300" s="2636"/>
      <c r="AC300" s="2636"/>
      <c r="AD300" s="2636"/>
      <c r="AE300" s="2636"/>
      <c r="AF300" s="2636"/>
      <c r="AG300" s="2636"/>
      <c r="AH300" s="2636"/>
    </row>
    <row r="301" spans="14:34" s="2720" customFormat="1">
      <c r="N301" s="2636"/>
      <c r="O301" s="2636"/>
      <c r="P301" s="2636"/>
      <c r="Q301" s="2636"/>
      <c r="R301" s="2636"/>
      <c r="S301" s="2636"/>
      <c r="T301" s="2636"/>
      <c r="U301" s="2636"/>
      <c r="V301" s="2636"/>
      <c r="W301" s="2636"/>
      <c r="X301" s="2636"/>
      <c r="Y301" s="2636"/>
      <c r="Z301" s="2636"/>
      <c r="AA301" s="2636"/>
      <c r="AB301" s="2636"/>
      <c r="AC301" s="2636"/>
      <c r="AD301" s="2636"/>
      <c r="AE301" s="2636"/>
      <c r="AF301" s="2636"/>
      <c r="AG301" s="2636"/>
      <c r="AH301" s="2636"/>
    </row>
    <row r="302" spans="14:34" s="2720" customFormat="1">
      <c r="N302" s="2636"/>
      <c r="O302" s="2636"/>
      <c r="P302" s="2636"/>
      <c r="Q302" s="2636"/>
      <c r="R302" s="2636"/>
      <c r="S302" s="2636"/>
      <c r="T302" s="2636"/>
      <c r="U302" s="2636"/>
      <c r="V302" s="2636"/>
      <c r="W302" s="2636"/>
      <c r="X302" s="2636"/>
      <c r="Y302" s="2636"/>
      <c r="Z302" s="2636"/>
      <c r="AA302" s="2636"/>
      <c r="AB302" s="2636"/>
      <c r="AC302" s="2636"/>
      <c r="AD302" s="2636"/>
      <c r="AE302" s="2636"/>
      <c r="AF302" s="2636"/>
      <c r="AG302" s="2636"/>
      <c r="AH302" s="2636"/>
    </row>
    <row r="303" spans="14:34" s="2720" customFormat="1">
      <c r="N303" s="2636"/>
      <c r="O303" s="2636"/>
      <c r="P303" s="2636"/>
      <c r="Q303" s="2636"/>
      <c r="R303" s="2636"/>
      <c r="S303" s="2636"/>
      <c r="T303" s="2636"/>
      <c r="U303" s="2636"/>
      <c r="V303" s="2636"/>
      <c r="W303" s="2636"/>
      <c r="X303" s="2636"/>
      <c r="Y303" s="2636"/>
      <c r="Z303" s="2636"/>
      <c r="AA303" s="2636"/>
      <c r="AB303" s="2636"/>
      <c r="AC303" s="2636"/>
      <c r="AD303" s="2636"/>
      <c r="AE303" s="2636"/>
      <c r="AF303" s="2636"/>
      <c r="AG303" s="2636"/>
      <c r="AH303" s="2636"/>
    </row>
    <row r="304" spans="14:34" s="2720" customFormat="1">
      <c r="N304" s="2636"/>
      <c r="O304" s="2636"/>
      <c r="P304" s="2636"/>
      <c r="Q304" s="2636"/>
      <c r="R304" s="2636"/>
      <c r="S304" s="2636"/>
      <c r="T304" s="2636"/>
      <c r="U304" s="2636"/>
      <c r="V304" s="2636"/>
      <c r="W304" s="2636"/>
      <c r="X304" s="2636"/>
      <c r="Y304" s="2636"/>
      <c r="Z304" s="2636"/>
      <c r="AA304" s="2636"/>
      <c r="AB304" s="2636"/>
      <c r="AC304" s="2636"/>
      <c r="AD304" s="2636"/>
      <c r="AE304" s="2636"/>
      <c r="AF304" s="2636"/>
      <c r="AG304" s="2636"/>
      <c r="AH304" s="2636"/>
    </row>
    <row r="305" spans="14:34" s="2720" customFormat="1">
      <c r="N305" s="2636"/>
      <c r="O305" s="2636"/>
      <c r="P305" s="2636"/>
      <c r="Q305" s="2636"/>
      <c r="R305" s="2636"/>
      <c r="S305" s="2636"/>
      <c r="T305" s="2636"/>
      <c r="U305" s="2636"/>
      <c r="V305" s="2636"/>
      <c r="W305" s="2636"/>
      <c r="X305" s="2636"/>
      <c r="Y305" s="2636"/>
      <c r="Z305" s="2636"/>
      <c r="AA305" s="2636"/>
      <c r="AB305" s="2636"/>
      <c r="AC305" s="2636"/>
      <c r="AD305" s="2636"/>
      <c r="AE305" s="2636"/>
      <c r="AF305" s="2636"/>
      <c r="AG305" s="2636"/>
      <c r="AH305" s="2636"/>
    </row>
    <row r="306" spans="14:34" s="2720" customFormat="1">
      <c r="N306" s="2636"/>
      <c r="O306" s="2636"/>
      <c r="P306" s="2636"/>
      <c r="Q306" s="2636"/>
      <c r="R306" s="2636"/>
      <c r="S306" s="2636"/>
      <c r="T306" s="2636"/>
      <c r="U306" s="2636"/>
      <c r="V306" s="2636"/>
      <c r="W306" s="2636"/>
      <c r="X306" s="2636"/>
      <c r="Y306" s="2636"/>
      <c r="Z306" s="2636"/>
      <c r="AA306" s="2636"/>
      <c r="AB306" s="2636"/>
      <c r="AC306" s="2636"/>
      <c r="AD306" s="2636"/>
      <c r="AE306" s="2636"/>
      <c r="AF306" s="2636"/>
      <c r="AG306" s="2636"/>
      <c r="AH306" s="2636"/>
    </row>
    <row r="307" spans="14:34" s="2720" customFormat="1">
      <c r="N307" s="2636"/>
      <c r="O307" s="2636"/>
      <c r="P307" s="2636"/>
      <c r="Q307" s="2636"/>
      <c r="R307" s="2636"/>
      <c r="S307" s="2636"/>
      <c r="T307" s="2636"/>
      <c r="U307" s="2636"/>
      <c r="V307" s="2636"/>
      <c r="W307" s="2636"/>
      <c r="X307" s="2636"/>
      <c r="Y307" s="2636"/>
      <c r="Z307" s="2636"/>
      <c r="AA307" s="2636"/>
      <c r="AB307" s="2636"/>
      <c r="AC307" s="2636"/>
      <c r="AD307" s="2636"/>
      <c r="AE307" s="2636"/>
      <c r="AF307" s="2636"/>
      <c r="AG307" s="2636"/>
      <c r="AH307" s="2636"/>
    </row>
    <row r="308" spans="14:34" s="2720" customFormat="1">
      <c r="N308" s="2636"/>
      <c r="O308" s="2636"/>
      <c r="P308" s="2636"/>
      <c r="Q308" s="2636"/>
      <c r="R308" s="2636"/>
      <c r="S308" s="2636"/>
      <c r="T308" s="2636"/>
      <c r="U308" s="2636"/>
      <c r="V308" s="2636"/>
      <c r="W308" s="2636"/>
      <c r="X308" s="2636"/>
      <c r="Y308" s="2636"/>
      <c r="Z308" s="2636"/>
      <c r="AA308" s="2636"/>
      <c r="AB308" s="2636"/>
      <c r="AC308" s="2636"/>
      <c r="AD308" s="2636"/>
      <c r="AE308" s="2636"/>
      <c r="AF308" s="2636"/>
      <c r="AG308" s="2636"/>
      <c r="AH308" s="2636"/>
    </row>
    <row r="309" spans="14:34" s="2720" customFormat="1">
      <c r="N309" s="2636"/>
      <c r="O309" s="2636"/>
      <c r="P309" s="2636"/>
      <c r="Q309" s="2636"/>
      <c r="R309" s="2636"/>
      <c r="S309" s="2636"/>
      <c r="T309" s="2636"/>
      <c r="U309" s="2636"/>
      <c r="V309" s="2636"/>
      <c r="W309" s="2636"/>
      <c r="X309" s="2636"/>
      <c r="Y309" s="2636"/>
      <c r="Z309" s="2636"/>
      <c r="AA309" s="2636"/>
      <c r="AB309" s="2636"/>
      <c r="AC309" s="2636"/>
      <c r="AD309" s="2636"/>
      <c r="AE309" s="2636"/>
      <c r="AF309" s="2636"/>
      <c r="AG309" s="2636"/>
      <c r="AH309" s="2636"/>
    </row>
    <row r="310" spans="14:34" s="2720" customFormat="1">
      <c r="N310" s="2636"/>
      <c r="O310" s="2636"/>
      <c r="P310" s="2636"/>
      <c r="Q310" s="2636"/>
      <c r="R310" s="2636"/>
      <c r="S310" s="2636"/>
      <c r="T310" s="2636"/>
      <c r="U310" s="2636"/>
      <c r="V310" s="2636"/>
      <c r="W310" s="2636"/>
      <c r="X310" s="2636"/>
      <c r="Y310" s="2636"/>
      <c r="Z310" s="2636"/>
      <c r="AA310" s="2636"/>
      <c r="AB310" s="2636"/>
      <c r="AC310" s="2636"/>
      <c r="AD310" s="2636"/>
      <c r="AE310" s="2636"/>
      <c r="AF310" s="2636"/>
      <c r="AG310" s="2636"/>
      <c r="AH310" s="2636"/>
    </row>
    <row r="311" spans="14:34" s="2720" customFormat="1">
      <c r="N311" s="2636"/>
      <c r="O311" s="2636"/>
      <c r="P311" s="2636"/>
      <c r="Q311" s="2636"/>
      <c r="R311" s="2636"/>
      <c r="S311" s="2636"/>
      <c r="T311" s="2636"/>
      <c r="U311" s="2636"/>
      <c r="V311" s="2636"/>
      <c r="W311" s="2636"/>
      <c r="X311" s="2636"/>
      <c r="Y311" s="2636"/>
      <c r="Z311" s="2636"/>
      <c r="AA311" s="2636"/>
      <c r="AB311" s="2636"/>
      <c r="AC311" s="2636"/>
      <c r="AD311" s="2636"/>
      <c r="AE311" s="2636"/>
      <c r="AF311" s="2636"/>
      <c r="AG311" s="2636"/>
      <c r="AH311" s="2636"/>
    </row>
    <row r="312" spans="14:34" s="2720" customFormat="1">
      <c r="N312" s="2636"/>
      <c r="O312" s="2636"/>
      <c r="P312" s="2636"/>
      <c r="Q312" s="2636"/>
      <c r="R312" s="2636"/>
      <c r="S312" s="2636"/>
      <c r="T312" s="2636"/>
      <c r="U312" s="2636"/>
      <c r="V312" s="2636"/>
      <c r="W312" s="2636"/>
      <c r="X312" s="2636"/>
      <c r="Y312" s="2636"/>
      <c r="Z312" s="2636"/>
      <c r="AA312" s="2636"/>
      <c r="AB312" s="2636"/>
      <c r="AC312" s="2636"/>
      <c r="AD312" s="2636"/>
      <c r="AE312" s="2636"/>
      <c r="AF312" s="2636"/>
      <c r="AG312" s="2636"/>
      <c r="AH312" s="2636"/>
    </row>
    <row r="313" spans="14:34" s="2720" customFormat="1">
      <c r="N313" s="2636"/>
      <c r="O313" s="2636"/>
      <c r="P313" s="2636"/>
      <c r="Q313" s="2636"/>
      <c r="R313" s="2636"/>
      <c r="S313" s="2636"/>
      <c r="T313" s="2636"/>
      <c r="U313" s="2636"/>
      <c r="V313" s="2636"/>
      <c r="W313" s="2636"/>
      <c r="X313" s="2636"/>
      <c r="Y313" s="2636"/>
      <c r="Z313" s="2636"/>
      <c r="AA313" s="2636"/>
      <c r="AB313" s="2636"/>
      <c r="AC313" s="2636"/>
      <c r="AD313" s="2636"/>
      <c r="AE313" s="2636"/>
      <c r="AF313" s="2636"/>
      <c r="AG313" s="2636"/>
      <c r="AH313" s="2636"/>
    </row>
    <row r="314" spans="14:34" s="2720" customFormat="1">
      <c r="N314" s="2636"/>
      <c r="O314" s="2636"/>
      <c r="P314" s="2636"/>
      <c r="Q314" s="2636"/>
      <c r="R314" s="2636"/>
      <c r="S314" s="2636"/>
      <c r="T314" s="2636"/>
      <c r="U314" s="2636"/>
      <c r="V314" s="2636"/>
      <c r="W314" s="2636"/>
      <c r="X314" s="2636"/>
      <c r="Y314" s="2636"/>
      <c r="Z314" s="2636"/>
      <c r="AA314" s="2636"/>
      <c r="AB314" s="2636"/>
      <c r="AC314" s="2636"/>
      <c r="AD314" s="2636"/>
      <c r="AE314" s="2636"/>
      <c r="AF314" s="2636"/>
      <c r="AG314" s="2636"/>
      <c r="AH314" s="2636"/>
    </row>
    <row r="315" spans="14:34" s="2720" customFormat="1">
      <c r="N315" s="2636"/>
      <c r="O315" s="2636"/>
      <c r="P315" s="2636"/>
      <c r="Q315" s="2636"/>
      <c r="R315" s="2636"/>
      <c r="S315" s="2636"/>
      <c r="T315" s="2636"/>
      <c r="U315" s="2636"/>
      <c r="V315" s="2636"/>
      <c r="W315" s="2636"/>
      <c r="X315" s="2636"/>
      <c r="Y315" s="2636"/>
      <c r="Z315" s="2636"/>
      <c r="AA315" s="2636"/>
      <c r="AB315" s="2636"/>
      <c r="AC315" s="2636"/>
      <c r="AD315" s="2636"/>
      <c r="AE315" s="2636"/>
      <c r="AF315" s="2636"/>
      <c r="AG315" s="2636"/>
      <c r="AH315" s="2636"/>
    </row>
    <row r="316" spans="14:34" s="2720" customFormat="1">
      <c r="N316" s="2636"/>
      <c r="O316" s="2636"/>
      <c r="P316" s="2636"/>
      <c r="Q316" s="2636"/>
      <c r="R316" s="2636"/>
      <c r="S316" s="2636"/>
      <c r="T316" s="2636"/>
      <c r="U316" s="2636"/>
      <c r="V316" s="2636"/>
      <c r="W316" s="2636"/>
      <c r="X316" s="2636"/>
      <c r="Y316" s="2636"/>
      <c r="Z316" s="2636"/>
      <c r="AA316" s="2636"/>
      <c r="AB316" s="2636"/>
      <c r="AC316" s="2636"/>
      <c r="AD316" s="2636"/>
      <c r="AE316" s="2636"/>
      <c r="AF316" s="2636"/>
      <c r="AG316" s="2636"/>
      <c r="AH316" s="2636"/>
    </row>
    <row r="317" spans="14:34" s="2720" customFormat="1">
      <c r="N317" s="2636"/>
      <c r="O317" s="2636"/>
      <c r="P317" s="2636"/>
      <c r="Q317" s="2636"/>
      <c r="R317" s="2636"/>
      <c r="S317" s="2636"/>
      <c r="T317" s="2636"/>
      <c r="U317" s="2636"/>
      <c r="V317" s="2636"/>
      <c r="W317" s="2636"/>
      <c r="X317" s="2636"/>
      <c r="Y317" s="2636"/>
      <c r="Z317" s="2636"/>
      <c r="AA317" s="2636"/>
      <c r="AB317" s="2636"/>
      <c r="AC317" s="2636"/>
      <c r="AD317" s="2636"/>
      <c r="AE317" s="2636"/>
      <c r="AF317" s="2636"/>
      <c r="AG317" s="2636"/>
      <c r="AH317" s="2636"/>
    </row>
    <row r="318" spans="14:34" s="2720" customFormat="1">
      <c r="N318" s="2636"/>
      <c r="O318" s="2636"/>
      <c r="P318" s="2636"/>
      <c r="Q318" s="2636"/>
      <c r="R318" s="2636"/>
      <c r="S318" s="2636"/>
      <c r="T318" s="2636"/>
      <c r="U318" s="2636"/>
      <c r="V318" s="2636"/>
      <c r="W318" s="2636"/>
      <c r="X318" s="2636"/>
      <c r="Y318" s="2636"/>
      <c r="Z318" s="2636"/>
      <c r="AA318" s="2636"/>
      <c r="AB318" s="2636"/>
      <c r="AC318" s="2636"/>
      <c r="AD318" s="2636"/>
      <c r="AE318" s="2636"/>
      <c r="AF318" s="2636"/>
      <c r="AG318" s="2636"/>
      <c r="AH318" s="2636"/>
    </row>
    <row r="319" spans="14:34" s="2720" customFormat="1">
      <c r="N319" s="2636"/>
      <c r="O319" s="2636"/>
      <c r="P319" s="2636"/>
      <c r="Q319" s="2636"/>
      <c r="R319" s="2636"/>
      <c r="S319" s="2636"/>
      <c r="T319" s="2636"/>
      <c r="U319" s="2636"/>
      <c r="V319" s="2636"/>
      <c r="W319" s="2636"/>
      <c r="X319" s="2636"/>
      <c r="Y319" s="2636"/>
      <c r="Z319" s="2636"/>
      <c r="AA319" s="2636"/>
      <c r="AB319" s="2636"/>
      <c r="AC319" s="2636"/>
      <c r="AD319" s="2636"/>
      <c r="AE319" s="2636"/>
      <c r="AF319" s="2636"/>
      <c r="AG319" s="2636"/>
      <c r="AH319" s="2636"/>
    </row>
    <row r="320" spans="14:34" s="2720" customFormat="1">
      <c r="N320" s="2636"/>
      <c r="O320" s="2636"/>
      <c r="P320" s="2636"/>
      <c r="Q320" s="2636"/>
      <c r="R320" s="2636"/>
      <c r="S320" s="2636"/>
      <c r="T320" s="2636"/>
      <c r="U320" s="2636"/>
      <c r="V320" s="2636"/>
      <c r="W320" s="2636"/>
      <c r="X320" s="2636"/>
      <c r="Y320" s="2636"/>
      <c r="Z320" s="2636"/>
      <c r="AA320" s="2636"/>
      <c r="AB320" s="2636"/>
      <c r="AC320" s="2636"/>
      <c r="AD320" s="2636"/>
      <c r="AE320" s="2636"/>
      <c r="AF320" s="2636"/>
      <c r="AG320" s="2636"/>
      <c r="AH320" s="2636"/>
    </row>
    <row r="321" spans="14:34" s="2720" customFormat="1">
      <c r="N321" s="2636"/>
      <c r="O321" s="2636"/>
      <c r="P321" s="2636"/>
      <c r="Q321" s="2636"/>
      <c r="R321" s="2636"/>
      <c r="S321" s="2636"/>
      <c r="T321" s="2636"/>
      <c r="U321" s="2636"/>
      <c r="V321" s="2636"/>
      <c r="W321" s="2636"/>
      <c r="X321" s="2636"/>
      <c r="Y321" s="2636"/>
      <c r="Z321" s="2636"/>
      <c r="AA321" s="2636"/>
      <c r="AB321" s="2636"/>
      <c r="AC321" s="2636"/>
      <c r="AD321" s="2636"/>
      <c r="AE321" s="2636"/>
      <c r="AF321" s="2636"/>
      <c r="AG321" s="2636"/>
      <c r="AH321" s="2636"/>
    </row>
    <row r="322" spans="14:34" s="2720" customFormat="1">
      <c r="N322" s="2636"/>
      <c r="O322" s="2636"/>
      <c r="P322" s="2636"/>
      <c r="Q322" s="2636"/>
      <c r="R322" s="2636"/>
      <c r="S322" s="2636"/>
      <c r="T322" s="2636"/>
      <c r="U322" s="2636"/>
      <c r="V322" s="2636"/>
      <c r="W322" s="2636"/>
      <c r="X322" s="2636"/>
      <c r="Y322" s="2636"/>
      <c r="Z322" s="2636"/>
      <c r="AA322" s="2636"/>
      <c r="AB322" s="2636"/>
      <c r="AC322" s="2636"/>
      <c r="AD322" s="2636"/>
      <c r="AE322" s="2636"/>
      <c r="AF322" s="2636"/>
      <c r="AG322" s="2636"/>
      <c r="AH322" s="2636"/>
    </row>
    <row r="323" spans="14:34" s="2720" customFormat="1">
      <c r="N323" s="2636"/>
      <c r="O323" s="2636"/>
      <c r="P323" s="2636"/>
      <c r="Q323" s="2636"/>
      <c r="R323" s="2636"/>
      <c r="S323" s="2636"/>
      <c r="T323" s="2636"/>
      <c r="U323" s="2636"/>
      <c r="V323" s="2636"/>
      <c r="W323" s="2636"/>
      <c r="X323" s="2636"/>
      <c r="Y323" s="2636"/>
      <c r="Z323" s="2636"/>
      <c r="AA323" s="2636"/>
      <c r="AB323" s="2636"/>
      <c r="AC323" s="2636"/>
      <c r="AD323" s="2636"/>
      <c r="AE323" s="2636"/>
      <c r="AF323" s="2636"/>
      <c r="AG323" s="2636"/>
      <c r="AH323" s="2636"/>
    </row>
    <row r="324" spans="14:34" s="2720" customFormat="1">
      <c r="N324" s="2636"/>
      <c r="O324" s="2636"/>
      <c r="P324" s="2636"/>
      <c r="Q324" s="2636"/>
      <c r="R324" s="2636"/>
      <c r="S324" s="2636"/>
      <c r="T324" s="2636"/>
      <c r="U324" s="2636"/>
      <c r="V324" s="2636"/>
      <c r="W324" s="2636"/>
      <c r="X324" s="2636"/>
      <c r="Y324" s="2636"/>
      <c r="Z324" s="2636"/>
      <c r="AA324" s="2636"/>
      <c r="AB324" s="2636"/>
      <c r="AC324" s="2636"/>
      <c r="AD324" s="2636"/>
      <c r="AE324" s="2636"/>
      <c r="AF324" s="2636"/>
      <c r="AG324" s="2636"/>
      <c r="AH324" s="2636"/>
    </row>
    <row r="325" spans="14:34" s="2720" customFormat="1">
      <c r="N325" s="2636"/>
      <c r="O325" s="2636"/>
      <c r="P325" s="2636"/>
      <c r="Q325" s="2636"/>
      <c r="R325" s="2636"/>
      <c r="S325" s="2636"/>
      <c r="T325" s="2636"/>
      <c r="U325" s="2636"/>
      <c r="V325" s="2636"/>
      <c r="W325" s="2636"/>
      <c r="X325" s="2636"/>
      <c r="Y325" s="2636"/>
      <c r="Z325" s="2636"/>
      <c r="AA325" s="2636"/>
      <c r="AB325" s="2636"/>
      <c r="AC325" s="2636"/>
      <c r="AD325" s="2636"/>
      <c r="AE325" s="2636"/>
      <c r="AF325" s="2636"/>
      <c r="AG325" s="2636"/>
      <c r="AH325" s="2636"/>
    </row>
    <row r="326" spans="14:34" s="2720" customFormat="1">
      <c r="N326" s="2636"/>
      <c r="O326" s="2636"/>
      <c r="P326" s="2636"/>
      <c r="Q326" s="2636"/>
      <c r="R326" s="2636"/>
      <c r="S326" s="2636"/>
      <c r="T326" s="2636"/>
      <c r="U326" s="2636"/>
      <c r="V326" s="2636"/>
      <c r="W326" s="2636"/>
      <c r="X326" s="2636"/>
      <c r="Y326" s="2636"/>
      <c r="Z326" s="2636"/>
      <c r="AA326" s="2636"/>
      <c r="AB326" s="2636"/>
      <c r="AC326" s="2636"/>
      <c r="AD326" s="2636"/>
      <c r="AE326" s="2636"/>
      <c r="AF326" s="2636"/>
      <c r="AG326" s="2636"/>
      <c r="AH326" s="2636"/>
    </row>
    <row r="327" spans="14:34" s="2720" customFormat="1">
      <c r="N327" s="2636"/>
      <c r="O327" s="2636"/>
      <c r="P327" s="2636"/>
      <c r="Q327" s="2636"/>
      <c r="R327" s="2636"/>
      <c r="S327" s="2636"/>
      <c r="T327" s="2636"/>
      <c r="U327" s="2636"/>
      <c r="V327" s="2636"/>
      <c r="W327" s="2636"/>
      <c r="X327" s="2636"/>
      <c r="Y327" s="2636"/>
      <c r="Z327" s="2636"/>
      <c r="AA327" s="2636"/>
      <c r="AB327" s="2636"/>
      <c r="AC327" s="2636"/>
      <c r="AD327" s="2636"/>
      <c r="AE327" s="2636"/>
      <c r="AF327" s="2636"/>
      <c r="AG327" s="2636"/>
      <c r="AH327" s="2636"/>
    </row>
    <row r="328" spans="14:34" s="2720" customFormat="1">
      <c r="N328" s="2636"/>
      <c r="O328" s="2636"/>
      <c r="P328" s="2636"/>
      <c r="Q328" s="2636"/>
      <c r="R328" s="2636"/>
      <c r="S328" s="2636"/>
      <c r="T328" s="2636"/>
      <c r="U328" s="2636"/>
      <c r="V328" s="2636"/>
      <c r="W328" s="2636"/>
      <c r="X328" s="2636"/>
      <c r="Y328" s="2636"/>
      <c r="Z328" s="2636"/>
      <c r="AA328" s="2636"/>
      <c r="AB328" s="2636"/>
      <c r="AC328" s="2636"/>
      <c r="AD328" s="2636"/>
      <c r="AE328" s="2636"/>
      <c r="AF328" s="2636"/>
      <c r="AG328" s="2636"/>
      <c r="AH328" s="2636"/>
    </row>
    <row r="329" spans="14:34" s="2720" customFormat="1">
      <c r="N329" s="2636"/>
      <c r="O329" s="2636"/>
      <c r="P329" s="2636"/>
      <c r="Q329" s="2636"/>
      <c r="R329" s="2636"/>
      <c r="S329" s="2636"/>
      <c r="T329" s="2636"/>
      <c r="U329" s="2636"/>
      <c r="V329" s="2636"/>
      <c r="W329" s="2636"/>
      <c r="X329" s="2636"/>
      <c r="Y329" s="2636"/>
      <c r="Z329" s="2636"/>
      <c r="AA329" s="2636"/>
      <c r="AB329" s="2636"/>
      <c r="AC329" s="2636"/>
      <c r="AD329" s="2636"/>
      <c r="AE329" s="2636"/>
      <c r="AF329" s="2636"/>
      <c r="AG329" s="2636"/>
      <c r="AH329" s="2636"/>
    </row>
    <row r="330" spans="14:34" s="2720" customFormat="1">
      <c r="N330" s="2636"/>
      <c r="O330" s="2636"/>
      <c r="P330" s="2636"/>
      <c r="Q330" s="2636"/>
      <c r="R330" s="2636"/>
      <c r="S330" s="2636"/>
      <c r="T330" s="2636"/>
      <c r="U330" s="2636"/>
      <c r="V330" s="2636"/>
      <c r="W330" s="2636"/>
      <c r="X330" s="2636"/>
      <c r="Y330" s="2636"/>
      <c r="Z330" s="2636"/>
      <c r="AA330" s="2636"/>
      <c r="AB330" s="2636"/>
      <c r="AC330" s="2636"/>
      <c r="AD330" s="2636"/>
      <c r="AE330" s="2636"/>
      <c r="AF330" s="2636"/>
      <c r="AG330" s="2636"/>
      <c r="AH330" s="2636"/>
    </row>
    <row r="331" spans="14:34" s="2720" customFormat="1">
      <c r="N331" s="2636"/>
      <c r="O331" s="2636"/>
      <c r="P331" s="2636"/>
      <c r="Q331" s="2636"/>
      <c r="R331" s="2636"/>
      <c r="S331" s="2636"/>
      <c r="T331" s="2636"/>
      <c r="U331" s="2636"/>
      <c r="V331" s="2636"/>
      <c r="W331" s="2636"/>
      <c r="X331" s="2636"/>
      <c r="Y331" s="2636"/>
      <c r="Z331" s="2636"/>
      <c r="AA331" s="2636"/>
      <c r="AB331" s="2636"/>
      <c r="AC331" s="2636"/>
      <c r="AD331" s="2636"/>
      <c r="AE331" s="2636"/>
      <c r="AF331" s="2636"/>
      <c r="AG331" s="2636"/>
      <c r="AH331" s="2636"/>
    </row>
    <row r="332" spans="14:34" s="2720" customFormat="1">
      <c r="N332" s="2636"/>
      <c r="O332" s="2636"/>
      <c r="P332" s="2636"/>
      <c r="Q332" s="2636"/>
      <c r="R332" s="2636"/>
      <c r="S332" s="2636"/>
      <c r="T332" s="2636"/>
      <c r="U332" s="2636"/>
      <c r="V332" s="2636"/>
      <c r="W332" s="2636"/>
      <c r="X332" s="2636"/>
      <c r="Y332" s="2636"/>
      <c r="Z332" s="2636"/>
      <c r="AA332" s="2636"/>
      <c r="AB332" s="2636"/>
      <c r="AC332" s="2636"/>
      <c r="AD332" s="2636"/>
      <c r="AE332" s="2636"/>
      <c r="AF332" s="2636"/>
      <c r="AG332" s="2636"/>
      <c r="AH332" s="2636"/>
    </row>
    <row r="333" spans="14:34" s="2720" customFormat="1">
      <c r="N333" s="2636"/>
      <c r="O333" s="2636"/>
      <c r="P333" s="2636"/>
      <c r="Q333" s="2636"/>
      <c r="R333" s="2636"/>
      <c r="S333" s="2636"/>
      <c r="T333" s="2636"/>
      <c r="U333" s="2636"/>
      <c r="V333" s="2636"/>
      <c r="W333" s="2636"/>
      <c r="X333" s="2636"/>
      <c r="Y333" s="2636"/>
      <c r="Z333" s="2636"/>
      <c r="AA333" s="2636"/>
      <c r="AB333" s="2636"/>
      <c r="AC333" s="2636"/>
      <c r="AD333" s="2636"/>
      <c r="AE333" s="2636"/>
      <c r="AF333" s="2636"/>
      <c r="AG333" s="2636"/>
      <c r="AH333" s="2636"/>
    </row>
    <row r="334" spans="14:34" s="2720" customFormat="1">
      <c r="N334" s="2636"/>
      <c r="O334" s="2636"/>
      <c r="P334" s="2636"/>
      <c r="Q334" s="2636"/>
      <c r="R334" s="2636"/>
      <c r="S334" s="2636"/>
      <c r="T334" s="2636"/>
      <c r="U334" s="2636"/>
      <c r="V334" s="2636"/>
      <c r="W334" s="2636"/>
      <c r="X334" s="2636"/>
      <c r="Y334" s="2636"/>
      <c r="Z334" s="2636"/>
      <c r="AA334" s="2636"/>
      <c r="AB334" s="2636"/>
      <c r="AC334" s="2636"/>
      <c r="AD334" s="2636"/>
      <c r="AE334" s="2636"/>
      <c r="AF334" s="2636"/>
      <c r="AG334" s="2636"/>
      <c r="AH334" s="2636"/>
    </row>
    <row r="335" spans="14:34" s="2720" customFormat="1">
      <c r="N335" s="2636"/>
      <c r="O335" s="2636"/>
      <c r="P335" s="2636"/>
      <c r="Q335" s="2636"/>
      <c r="R335" s="2636"/>
      <c r="S335" s="2636"/>
      <c r="T335" s="2636"/>
      <c r="U335" s="2636"/>
      <c r="V335" s="2636"/>
      <c r="W335" s="2636"/>
      <c r="X335" s="2636"/>
      <c r="Y335" s="2636"/>
      <c r="Z335" s="2636"/>
      <c r="AA335" s="2636"/>
      <c r="AB335" s="2636"/>
      <c r="AC335" s="2636"/>
      <c r="AD335" s="2636"/>
      <c r="AE335" s="2636"/>
      <c r="AF335" s="2636"/>
      <c r="AG335" s="2636"/>
      <c r="AH335" s="2636"/>
    </row>
    <row r="336" spans="14:34" s="2720" customFormat="1">
      <c r="N336" s="2636"/>
      <c r="O336" s="2636"/>
      <c r="P336" s="2636"/>
      <c r="Q336" s="2636"/>
      <c r="R336" s="2636"/>
      <c r="S336" s="2636"/>
      <c r="T336" s="2636"/>
      <c r="U336" s="2636"/>
      <c r="V336" s="2636"/>
      <c r="W336" s="2636"/>
      <c r="X336" s="2636"/>
      <c r="Y336" s="2636"/>
      <c r="Z336" s="2636"/>
      <c r="AA336" s="2636"/>
      <c r="AB336" s="2636"/>
      <c r="AC336" s="2636"/>
      <c r="AD336" s="2636"/>
      <c r="AE336" s="2636"/>
      <c r="AF336" s="2636"/>
      <c r="AG336" s="2636"/>
      <c r="AH336" s="2636"/>
    </row>
    <row r="337" spans="14:34" s="2720" customFormat="1">
      <c r="N337" s="2636"/>
      <c r="O337" s="2636"/>
      <c r="P337" s="2636"/>
      <c r="Q337" s="2636"/>
      <c r="R337" s="2636"/>
      <c r="S337" s="2636"/>
      <c r="T337" s="2636"/>
      <c r="U337" s="2636"/>
      <c r="V337" s="2636"/>
      <c r="W337" s="2636"/>
      <c r="X337" s="2636"/>
      <c r="Y337" s="2636"/>
      <c r="Z337" s="2636"/>
      <c r="AA337" s="2636"/>
      <c r="AB337" s="2636"/>
      <c r="AC337" s="2636"/>
      <c r="AD337" s="2636"/>
      <c r="AE337" s="2636"/>
      <c r="AF337" s="2636"/>
      <c r="AG337" s="2636"/>
      <c r="AH337" s="2636"/>
    </row>
    <row r="338" spans="14:34" s="2720" customFormat="1">
      <c r="N338" s="2636"/>
      <c r="O338" s="2636"/>
      <c r="P338" s="2636"/>
      <c r="Q338" s="2636"/>
      <c r="R338" s="2636"/>
      <c r="S338" s="2636"/>
      <c r="T338" s="2636"/>
      <c r="U338" s="2636"/>
      <c r="V338" s="2636"/>
      <c r="W338" s="2636"/>
      <c r="X338" s="2636"/>
      <c r="Y338" s="2636"/>
      <c r="Z338" s="2636"/>
      <c r="AA338" s="2636"/>
      <c r="AB338" s="2636"/>
      <c r="AC338" s="2636"/>
      <c r="AD338" s="2636"/>
      <c r="AE338" s="2636"/>
      <c r="AF338" s="2636"/>
      <c r="AG338" s="2636"/>
      <c r="AH338" s="2636"/>
    </row>
    <row r="339" spans="14:34" s="2720" customFormat="1">
      <c r="N339" s="2636"/>
      <c r="O339" s="2636"/>
      <c r="P339" s="2636"/>
      <c r="Q339" s="2636"/>
      <c r="R339" s="2636"/>
      <c r="S339" s="2636"/>
      <c r="T339" s="2636"/>
      <c r="U339" s="2636"/>
      <c r="V339" s="2636"/>
      <c r="W339" s="2636"/>
      <c r="X339" s="2636"/>
      <c r="Y339" s="2636"/>
      <c r="Z339" s="2636"/>
      <c r="AA339" s="2636"/>
      <c r="AB339" s="2636"/>
      <c r="AC339" s="2636"/>
      <c r="AD339" s="2636"/>
      <c r="AE339" s="2636"/>
      <c r="AF339" s="2636"/>
      <c r="AG339" s="2636"/>
      <c r="AH339" s="2636"/>
    </row>
    <row r="340" spans="14:34" s="2720" customFormat="1">
      <c r="N340" s="2636"/>
      <c r="O340" s="2636"/>
      <c r="P340" s="2636"/>
      <c r="Q340" s="2636"/>
      <c r="R340" s="2636"/>
      <c r="S340" s="2636"/>
      <c r="T340" s="2636"/>
      <c r="U340" s="2636"/>
      <c r="V340" s="2636"/>
      <c r="W340" s="2636"/>
      <c r="X340" s="2636"/>
      <c r="Y340" s="2636"/>
      <c r="Z340" s="2636"/>
      <c r="AA340" s="2636"/>
      <c r="AB340" s="2636"/>
      <c r="AC340" s="2636"/>
      <c r="AD340" s="2636"/>
      <c r="AE340" s="2636"/>
      <c r="AF340" s="2636"/>
      <c r="AG340" s="2636"/>
      <c r="AH340" s="2636"/>
    </row>
    <row r="341" spans="14:34" s="2720" customFormat="1">
      <c r="N341" s="2636"/>
      <c r="O341" s="2636"/>
      <c r="P341" s="2636"/>
      <c r="Q341" s="2636"/>
      <c r="R341" s="2636"/>
      <c r="S341" s="2636"/>
      <c r="T341" s="2636"/>
      <c r="U341" s="2636"/>
      <c r="V341" s="2636"/>
      <c r="W341" s="2636"/>
      <c r="X341" s="2636"/>
      <c r="Y341" s="2636"/>
      <c r="Z341" s="2636"/>
      <c r="AA341" s="2636"/>
      <c r="AB341" s="2636"/>
      <c r="AC341" s="2636"/>
      <c r="AD341" s="2636"/>
      <c r="AE341" s="2636"/>
      <c r="AF341" s="2636"/>
      <c r="AG341" s="2636"/>
      <c r="AH341" s="2636"/>
    </row>
    <row r="342" spans="14:34" s="2720" customFormat="1">
      <c r="N342" s="2636"/>
      <c r="O342" s="2636"/>
      <c r="P342" s="2636"/>
      <c r="Q342" s="2636"/>
      <c r="R342" s="2636"/>
      <c r="S342" s="2636"/>
      <c r="T342" s="2636"/>
      <c r="U342" s="2636"/>
      <c r="V342" s="2636"/>
      <c r="W342" s="2636"/>
      <c r="X342" s="2636"/>
      <c r="Y342" s="2636"/>
      <c r="Z342" s="2636"/>
      <c r="AA342" s="2636"/>
      <c r="AB342" s="2636"/>
      <c r="AC342" s="2636"/>
      <c r="AD342" s="2636"/>
      <c r="AE342" s="2636"/>
      <c r="AF342" s="2636"/>
      <c r="AG342" s="2636"/>
      <c r="AH342" s="2636"/>
    </row>
    <row r="343" spans="14:34" s="2720" customFormat="1">
      <c r="N343" s="2636"/>
      <c r="O343" s="2636"/>
      <c r="P343" s="2636"/>
      <c r="Q343" s="2636"/>
      <c r="R343" s="2636"/>
      <c r="S343" s="2636"/>
      <c r="T343" s="2636"/>
      <c r="U343" s="2636"/>
      <c r="V343" s="2636"/>
      <c r="W343" s="2636"/>
      <c r="X343" s="2636"/>
      <c r="Y343" s="2636"/>
      <c r="Z343" s="2636"/>
      <c r="AA343" s="2636"/>
      <c r="AB343" s="2636"/>
      <c r="AC343" s="2636"/>
      <c r="AD343" s="2636"/>
      <c r="AE343" s="2636"/>
      <c r="AF343" s="2636"/>
      <c r="AG343" s="2636"/>
      <c r="AH343" s="2636"/>
    </row>
    <row r="344" spans="14:34" s="2720" customFormat="1">
      <c r="N344" s="2636"/>
      <c r="O344" s="2636"/>
      <c r="P344" s="2636"/>
      <c r="Q344" s="2636"/>
      <c r="R344" s="2636"/>
      <c r="S344" s="2636"/>
      <c r="T344" s="2636"/>
      <c r="U344" s="2636"/>
      <c r="V344" s="2636"/>
      <c r="W344" s="2636"/>
      <c r="X344" s="2636"/>
      <c r="Y344" s="2636"/>
      <c r="Z344" s="2636"/>
      <c r="AA344" s="2636"/>
      <c r="AB344" s="2636"/>
      <c r="AC344" s="2636"/>
      <c r="AD344" s="2636"/>
      <c r="AE344" s="2636"/>
      <c r="AF344" s="2636"/>
      <c r="AG344" s="2636"/>
      <c r="AH344" s="2636"/>
    </row>
    <row r="345" spans="14:34" s="2720" customFormat="1">
      <c r="N345" s="2636"/>
      <c r="O345" s="2636"/>
      <c r="P345" s="2636"/>
      <c r="Q345" s="2636"/>
      <c r="R345" s="2636"/>
      <c r="S345" s="2636"/>
      <c r="T345" s="2636"/>
      <c r="U345" s="2636"/>
      <c r="V345" s="2636"/>
      <c r="W345" s="2636"/>
      <c r="X345" s="2636"/>
      <c r="Y345" s="2636"/>
      <c r="Z345" s="2636"/>
      <c r="AA345" s="2636"/>
      <c r="AB345" s="2636"/>
      <c r="AC345" s="2636"/>
      <c r="AD345" s="2636"/>
      <c r="AE345" s="2636"/>
      <c r="AF345" s="2636"/>
      <c r="AG345" s="2636"/>
      <c r="AH345" s="2636"/>
    </row>
    <row r="346" spans="14:34" s="2720" customFormat="1">
      <c r="N346" s="2636"/>
      <c r="O346" s="2636"/>
      <c r="P346" s="2636"/>
      <c r="Q346" s="2636"/>
      <c r="R346" s="2636"/>
      <c r="S346" s="2636"/>
      <c r="T346" s="2636"/>
      <c r="U346" s="2636"/>
      <c r="V346" s="2636"/>
      <c r="W346" s="2636"/>
      <c r="X346" s="2636"/>
      <c r="Y346" s="2636"/>
      <c r="Z346" s="2636"/>
      <c r="AA346" s="2636"/>
      <c r="AB346" s="2636"/>
      <c r="AC346" s="2636"/>
      <c r="AD346" s="2636"/>
      <c r="AE346" s="2636"/>
      <c r="AF346" s="2636"/>
      <c r="AG346" s="2636"/>
      <c r="AH346" s="2636"/>
    </row>
    <row r="347" spans="14:34" s="2720" customFormat="1">
      <c r="N347" s="2636"/>
      <c r="O347" s="2636"/>
      <c r="P347" s="2636"/>
      <c r="Q347" s="2636"/>
      <c r="R347" s="2636"/>
      <c r="S347" s="2636"/>
      <c r="T347" s="2636"/>
      <c r="U347" s="2636"/>
      <c r="V347" s="2636"/>
      <c r="W347" s="2636"/>
      <c r="X347" s="2636"/>
      <c r="Y347" s="2636"/>
      <c r="Z347" s="2636"/>
      <c r="AA347" s="2636"/>
      <c r="AB347" s="2636"/>
      <c r="AC347" s="2636"/>
      <c r="AD347" s="2636"/>
      <c r="AE347" s="2636"/>
      <c r="AF347" s="2636"/>
      <c r="AG347" s="2636"/>
      <c r="AH347" s="2636"/>
    </row>
    <row r="348" spans="14:34" s="2720" customFormat="1">
      <c r="N348" s="2636"/>
      <c r="O348" s="2636"/>
      <c r="P348" s="2636"/>
      <c r="Q348" s="2636"/>
      <c r="R348" s="2636"/>
      <c r="S348" s="2636"/>
      <c r="T348" s="2636"/>
      <c r="U348" s="2636"/>
      <c r="V348" s="2636"/>
      <c r="W348" s="2636"/>
      <c r="X348" s="2636"/>
      <c r="Y348" s="2636"/>
      <c r="Z348" s="2636"/>
      <c r="AA348" s="2636"/>
      <c r="AB348" s="2636"/>
      <c r="AC348" s="2636"/>
      <c r="AD348" s="2636"/>
      <c r="AE348" s="2636"/>
      <c r="AF348" s="2636"/>
      <c r="AG348" s="2636"/>
      <c r="AH348" s="2636"/>
    </row>
    <row r="349" spans="14:34" s="2720" customFormat="1">
      <c r="N349" s="2636"/>
      <c r="O349" s="2636"/>
      <c r="P349" s="2636"/>
      <c r="Q349" s="2636"/>
      <c r="R349" s="2636"/>
      <c r="S349" s="2636"/>
      <c r="T349" s="2636"/>
      <c r="U349" s="2636"/>
      <c r="V349" s="2636"/>
      <c r="W349" s="2636"/>
      <c r="X349" s="2636"/>
      <c r="Y349" s="2636"/>
      <c r="Z349" s="2636"/>
      <c r="AA349" s="2636"/>
      <c r="AB349" s="2636"/>
      <c r="AC349" s="2636"/>
      <c r="AD349" s="2636"/>
      <c r="AE349" s="2636"/>
      <c r="AF349" s="2636"/>
      <c r="AG349" s="2636"/>
      <c r="AH349" s="2636"/>
    </row>
    <row r="350" spans="14:34" s="2720" customFormat="1">
      <c r="N350" s="2636"/>
      <c r="O350" s="2636"/>
      <c r="P350" s="2636"/>
      <c r="Q350" s="2636"/>
      <c r="R350" s="2636"/>
      <c r="S350" s="2636"/>
      <c r="T350" s="2636"/>
      <c r="U350" s="2636"/>
      <c r="V350" s="2636"/>
      <c r="W350" s="2636"/>
      <c r="X350" s="2636"/>
      <c r="Y350" s="2636"/>
      <c r="Z350" s="2636"/>
      <c r="AA350" s="2636"/>
      <c r="AB350" s="2636"/>
      <c r="AC350" s="2636"/>
      <c r="AD350" s="2636"/>
      <c r="AE350" s="2636"/>
      <c r="AF350" s="2636"/>
      <c r="AG350" s="2636"/>
      <c r="AH350" s="2636"/>
    </row>
    <row r="351" spans="14:34" s="2720" customFormat="1">
      <c r="N351" s="2636"/>
      <c r="O351" s="2636"/>
      <c r="P351" s="2636"/>
      <c r="Q351" s="2636"/>
      <c r="R351" s="2636"/>
      <c r="S351" s="2636"/>
      <c r="T351" s="2636"/>
      <c r="U351" s="2636"/>
      <c r="V351" s="2636"/>
      <c r="W351" s="2636"/>
      <c r="X351" s="2636"/>
      <c r="Y351" s="2636"/>
      <c r="Z351" s="2636"/>
      <c r="AA351" s="2636"/>
      <c r="AB351" s="2636"/>
      <c r="AC351" s="2636"/>
      <c r="AD351" s="2636"/>
      <c r="AE351" s="2636"/>
      <c r="AF351" s="2636"/>
      <c r="AG351" s="2636"/>
      <c r="AH351" s="2636"/>
    </row>
    <row r="352" spans="14:34" s="2720" customFormat="1">
      <c r="N352" s="2636"/>
      <c r="O352" s="2636"/>
      <c r="P352" s="2636"/>
      <c r="Q352" s="2636"/>
      <c r="R352" s="2636"/>
      <c r="S352" s="2636"/>
      <c r="T352" s="2636"/>
      <c r="U352" s="2636"/>
      <c r="V352" s="2636"/>
      <c r="W352" s="2636"/>
      <c r="X352" s="2636"/>
      <c r="Y352" s="2636"/>
      <c r="Z352" s="2636"/>
      <c r="AA352" s="2636"/>
      <c r="AB352" s="2636"/>
      <c r="AC352" s="2636"/>
      <c r="AD352" s="2636"/>
      <c r="AE352" s="2636"/>
      <c r="AF352" s="2636"/>
      <c r="AG352" s="2636"/>
      <c r="AH352" s="2636"/>
    </row>
    <row r="353" spans="14:34" s="2720" customFormat="1">
      <c r="N353" s="2636"/>
      <c r="O353" s="2636"/>
      <c r="P353" s="2636"/>
      <c r="Q353" s="2636"/>
      <c r="R353" s="2636"/>
      <c r="S353" s="2636"/>
      <c r="T353" s="2636"/>
      <c r="U353" s="2636"/>
      <c r="V353" s="2636"/>
      <c r="W353" s="2636"/>
      <c r="X353" s="2636"/>
      <c r="Y353" s="2636"/>
      <c r="Z353" s="2636"/>
      <c r="AA353" s="2636"/>
      <c r="AB353" s="2636"/>
      <c r="AC353" s="2636"/>
      <c r="AD353" s="2636"/>
      <c r="AE353" s="2636"/>
      <c r="AF353" s="2636"/>
      <c r="AG353" s="2636"/>
      <c r="AH353" s="2636"/>
    </row>
    <row r="354" spans="14:34" s="2720" customFormat="1">
      <c r="N354" s="2636"/>
      <c r="O354" s="2636"/>
      <c r="P354" s="2636"/>
      <c r="Q354" s="2636"/>
      <c r="R354" s="2636"/>
      <c r="S354" s="2636"/>
      <c r="T354" s="2636"/>
      <c r="U354" s="2636"/>
      <c r="V354" s="2636"/>
      <c r="W354" s="2636"/>
      <c r="X354" s="2636"/>
      <c r="Y354" s="2636"/>
      <c r="Z354" s="2636"/>
      <c r="AA354" s="2636"/>
      <c r="AB354" s="2636"/>
      <c r="AC354" s="2636"/>
      <c r="AD354" s="2636"/>
      <c r="AE354" s="2636"/>
      <c r="AF354" s="2636"/>
      <c r="AG354" s="2636"/>
      <c r="AH354" s="2636"/>
    </row>
    <row r="355" spans="14:34" s="2720" customFormat="1">
      <c r="N355" s="2636"/>
      <c r="O355" s="2636"/>
      <c r="P355" s="2636"/>
      <c r="Q355" s="2636"/>
      <c r="R355" s="2636"/>
      <c r="S355" s="2636"/>
      <c r="T355" s="2636"/>
      <c r="U355" s="2636"/>
      <c r="V355" s="2636"/>
      <c r="W355" s="2636"/>
      <c r="X355" s="2636"/>
      <c r="Y355" s="2636"/>
      <c r="Z355" s="2636"/>
      <c r="AA355" s="2636"/>
      <c r="AB355" s="2636"/>
      <c r="AC355" s="2636"/>
      <c r="AD355" s="2636"/>
      <c r="AE355" s="2636"/>
      <c r="AF355" s="2636"/>
      <c r="AG355" s="2636"/>
      <c r="AH355" s="2636"/>
    </row>
    <row r="356" spans="14:34" s="2720" customFormat="1">
      <c r="N356" s="2636"/>
      <c r="O356" s="2636"/>
      <c r="P356" s="2636"/>
      <c r="Q356" s="2636"/>
      <c r="R356" s="2636"/>
      <c r="S356" s="2636"/>
      <c r="T356" s="2636"/>
      <c r="U356" s="2636"/>
      <c r="V356" s="2636"/>
      <c r="W356" s="2636"/>
      <c r="X356" s="2636"/>
      <c r="Y356" s="2636"/>
      <c r="Z356" s="2636"/>
      <c r="AA356" s="2636"/>
      <c r="AB356" s="2636"/>
      <c r="AC356" s="2636"/>
      <c r="AD356" s="2636"/>
      <c r="AE356" s="2636"/>
      <c r="AF356" s="2636"/>
      <c r="AG356" s="2636"/>
      <c r="AH356" s="2636"/>
    </row>
    <row r="357" spans="14:34" s="2720" customFormat="1">
      <c r="N357" s="2636"/>
      <c r="O357" s="2636"/>
      <c r="P357" s="2636"/>
      <c r="Q357" s="2636"/>
      <c r="R357" s="2636"/>
      <c r="S357" s="2636"/>
      <c r="T357" s="2636"/>
      <c r="U357" s="2636"/>
      <c r="V357" s="2636"/>
      <c r="W357" s="2636"/>
      <c r="X357" s="2636"/>
      <c r="Y357" s="2636"/>
      <c r="Z357" s="2636"/>
      <c r="AA357" s="2636"/>
      <c r="AB357" s="2636"/>
      <c r="AC357" s="2636"/>
      <c r="AD357" s="2636"/>
      <c r="AE357" s="2636"/>
      <c r="AF357" s="2636"/>
      <c r="AG357" s="2636"/>
      <c r="AH357" s="2636"/>
    </row>
    <row r="358" spans="14:34" s="2720" customFormat="1">
      <c r="N358" s="2636"/>
      <c r="O358" s="2636"/>
      <c r="P358" s="2636"/>
      <c r="Q358" s="2636"/>
      <c r="R358" s="2636"/>
      <c r="S358" s="2636"/>
      <c r="T358" s="2636"/>
      <c r="U358" s="2636"/>
      <c r="V358" s="2636"/>
      <c r="W358" s="2636"/>
      <c r="X358" s="2636"/>
      <c r="Y358" s="2636"/>
      <c r="Z358" s="2636"/>
      <c r="AA358" s="2636"/>
      <c r="AB358" s="2636"/>
      <c r="AC358" s="2636"/>
      <c r="AD358" s="2636"/>
      <c r="AE358" s="2636"/>
      <c r="AF358" s="2636"/>
      <c r="AG358" s="2636"/>
      <c r="AH358" s="2636"/>
    </row>
    <row r="359" spans="14:34" s="2720" customFormat="1">
      <c r="N359" s="2636"/>
      <c r="O359" s="2636"/>
      <c r="P359" s="2636"/>
      <c r="Q359" s="2636"/>
      <c r="R359" s="2636"/>
      <c r="S359" s="2636"/>
      <c r="T359" s="2636"/>
      <c r="U359" s="2636"/>
      <c r="V359" s="2636"/>
      <c r="W359" s="2636"/>
      <c r="X359" s="2636"/>
      <c r="Y359" s="2636"/>
      <c r="Z359" s="2636"/>
      <c r="AA359" s="2636"/>
      <c r="AB359" s="2636"/>
      <c r="AC359" s="2636"/>
      <c r="AD359" s="2636"/>
      <c r="AE359" s="2636"/>
      <c r="AF359" s="2636"/>
      <c r="AG359" s="2636"/>
      <c r="AH359" s="2636"/>
    </row>
    <row r="360" spans="14:34" s="2720" customFormat="1">
      <c r="N360" s="2636"/>
      <c r="O360" s="2636"/>
      <c r="P360" s="2636"/>
      <c r="Q360" s="2636"/>
      <c r="R360" s="2636"/>
      <c r="S360" s="2636"/>
      <c r="T360" s="2636"/>
      <c r="U360" s="2636"/>
      <c r="V360" s="2636"/>
      <c r="W360" s="2636"/>
      <c r="X360" s="2636"/>
      <c r="Y360" s="2636"/>
      <c r="Z360" s="2636"/>
      <c r="AA360" s="2636"/>
      <c r="AB360" s="2636"/>
      <c r="AC360" s="2636"/>
      <c r="AD360" s="2636"/>
      <c r="AE360" s="2636"/>
      <c r="AF360" s="2636"/>
      <c r="AG360" s="2636"/>
      <c r="AH360" s="2636"/>
    </row>
    <row r="361" spans="14:34" s="2720" customFormat="1">
      <c r="N361" s="2636"/>
      <c r="O361" s="2636"/>
      <c r="P361" s="2636"/>
      <c r="Q361" s="2636"/>
      <c r="R361" s="2636"/>
      <c r="S361" s="2636"/>
      <c r="T361" s="2636"/>
      <c r="U361" s="2636"/>
      <c r="V361" s="2636"/>
      <c r="W361" s="2636"/>
      <c r="X361" s="2636"/>
      <c r="Y361" s="2636"/>
      <c r="Z361" s="2636"/>
      <c r="AA361" s="2636"/>
      <c r="AB361" s="2636"/>
      <c r="AC361" s="2636"/>
      <c r="AD361" s="2636"/>
      <c r="AE361" s="2636"/>
      <c r="AF361" s="2636"/>
      <c r="AG361" s="2636"/>
      <c r="AH361" s="2636"/>
    </row>
    <row r="362" spans="14:34" s="2720" customFormat="1">
      <c r="N362" s="2636"/>
      <c r="O362" s="2636"/>
      <c r="P362" s="2636"/>
      <c r="Q362" s="2636"/>
      <c r="R362" s="2636"/>
      <c r="S362" s="2636"/>
      <c r="T362" s="2636"/>
      <c r="U362" s="2636"/>
      <c r="V362" s="2636"/>
      <c r="W362" s="2636"/>
      <c r="X362" s="2636"/>
      <c r="Y362" s="2636"/>
      <c r="Z362" s="2636"/>
      <c r="AA362" s="2636"/>
      <c r="AB362" s="2636"/>
      <c r="AC362" s="2636"/>
      <c r="AD362" s="2636"/>
      <c r="AE362" s="2636"/>
      <c r="AF362" s="2636"/>
      <c r="AG362" s="2636"/>
      <c r="AH362" s="2636"/>
    </row>
    <row r="363" spans="14:34" s="2720" customFormat="1">
      <c r="N363" s="2636"/>
      <c r="O363" s="2636"/>
      <c r="P363" s="2636"/>
      <c r="Q363" s="2636"/>
      <c r="R363" s="2636"/>
      <c r="S363" s="2636"/>
      <c r="T363" s="2636"/>
      <c r="U363" s="2636"/>
      <c r="V363" s="2636"/>
      <c r="W363" s="2636"/>
      <c r="X363" s="2636"/>
      <c r="Y363" s="2636"/>
      <c r="Z363" s="2636"/>
      <c r="AA363" s="2636"/>
      <c r="AB363" s="2636"/>
      <c r="AC363" s="2636"/>
      <c r="AD363" s="2636"/>
      <c r="AE363" s="2636"/>
      <c r="AF363" s="2636"/>
      <c r="AG363" s="2636"/>
      <c r="AH363" s="2636"/>
    </row>
    <row r="364" spans="14:34" s="2720" customFormat="1">
      <c r="N364" s="2636"/>
      <c r="O364" s="2636"/>
      <c r="P364" s="2636"/>
      <c r="Q364" s="2636"/>
      <c r="R364" s="2636"/>
      <c r="S364" s="2636"/>
      <c r="T364" s="2636"/>
      <c r="U364" s="2636"/>
      <c r="V364" s="2636"/>
      <c r="W364" s="2636"/>
      <c r="X364" s="2636"/>
      <c r="Y364" s="2636"/>
      <c r="Z364" s="2636"/>
      <c r="AA364" s="2636"/>
      <c r="AB364" s="2636"/>
      <c r="AC364" s="2636"/>
      <c r="AD364" s="2636"/>
      <c r="AE364" s="2636"/>
      <c r="AF364" s="2636"/>
      <c r="AG364" s="2636"/>
      <c r="AH364" s="2636"/>
    </row>
    <row r="365" spans="14:34" s="2720" customFormat="1">
      <c r="N365" s="2636"/>
      <c r="O365" s="2636"/>
      <c r="P365" s="2636"/>
      <c r="Q365" s="2636"/>
      <c r="R365" s="2636"/>
      <c r="S365" s="2636"/>
      <c r="T365" s="2636"/>
      <c r="U365" s="2636"/>
      <c r="V365" s="2636"/>
      <c r="W365" s="2636"/>
      <c r="X365" s="2636"/>
      <c r="Y365" s="2636"/>
      <c r="Z365" s="2636"/>
      <c r="AA365" s="2636"/>
      <c r="AB365" s="2636"/>
      <c r="AC365" s="2636"/>
      <c r="AD365" s="2636"/>
      <c r="AE365" s="2636"/>
      <c r="AF365" s="2636"/>
      <c r="AG365" s="2636"/>
      <c r="AH365" s="2636"/>
    </row>
    <row r="366" spans="14:34" s="2720" customFormat="1">
      <c r="N366" s="2636"/>
      <c r="O366" s="2636"/>
      <c r="P366" s="2636"/>
      <c r="Q366" s="2636"/>
      <c r="R366" s="2636"/>
      <c r="S366" s="2636"/>
      <c r="T366" s="2636"/>
      <c r="U366" s="2636"/>
      <c r="V366" s="2636"/>
      <c r="W366" s="2636"/>
      <c r="X366" s="2636"/>
      <c r="Y366" s="2636"/>
      <c r="Z366" s="2636"/>
      <c r="AA366" s="2636"/>
      <c r="AB366" s="2636"/>
      <c r="AC366" s="2636"/>
      <c r="AD366" s="2636"/>
      <c r="AE366" s="2636"/>
      <c r="AF366" s="2636"/>
      <c r="AG366" s="2636"/>
      <c r="AH366" s="2636"/>
    </row>
    <row r="367" spans="14:34" s="2720" customFormat="1">
      <c r="N367" s="2636"/>
      <c r="O367" s="2636"/>
      <c r="P367" s="2636"/>
      <c r="Q367" s="2636"/>
      <c r="R367" s="2636"/>
      <c r="S367" s="2636"/>
      <c r="T367" s="2636"/>
      <c r="U367" s="2636"/>
      <c r="V367" s="2636"/>
      <c r="W367" s="2636"/>
      <c r="X367" s="2636"/>
      <c r="Y367" s="2636"/>
      <c r="Z367" s="2636"/>
      <c r="AA367" s="2636"/>
      <c r="AB367" s="2636"/>
      <c r="AC367" s="2636"/>
      <c r="AD367" s="2636"/>
      <c r="AE367" s="2636"/>
      <c r="AF367" s="2636"/>
      <c r="AG367" s="2636"/>
      <c r="AH367" s="2636"/>
    </row>
    <row r="368" spans="14:34" s="2720" customFormat="1">
      <c r="N368" s="2636"/>
      <c r="O368" s="2636"/>
      <c r="P368" s="2636"/>
      <c r="Q368" s="2636"/>
      <c r="R368" s="2636"/>
      <c r="S368" s="2636"/>
      <c r="T368" s="2636"/>
      <c r="U368" s="2636"/>
      <c r="V368" s="2636"/>
      <c r="W368" s="2636"/>
      <c r="X368" s="2636"/>
      <c r="Y368" s="2636"/>
      <c r="Z368" s="2636"/>
      <c r="AA368" s="2636"/>
      <c r="AB368" s="2636"/>
      <c r="AC368" s="2636"/>
      <c r="AD368" s="2636"/>
      <c r="AE368" s="2636"/>
      <c r="AF368" s="2636"/>
      <c r="AG368" s="2636"/>
      <c r="AH368" s="2636"/>
    </row>
    <row r="369" spans="14:34" s="2720" customFormat="1">
      <c r="N369" s="2636"/>
      <c r="O369" s="2636"/>
      <c r="P369" s="2636"/>
      <c r="Q369" s="2636"/>
      <c r="R369" s="2636"/>
      <c r="S369" s="2636"/>
      <c r="T369" s="2636"/>
      <c r="U369" s="2636"/>
      <c r="V369" s="2636"/>
      <c r="W369" s="2636"/>
      <c r="X369" s="2636"/>
      <c r="Y369" s="2636"/>
      <c r="Z369" s="2636"/>
      <c r="AA369" s="2636"/>
      <c r="AB369" s="2636"/>
      <c r="AC369" s="2636"/>
      <c r="AD369" s="2636"/>
      <c r="AE369" s="2636"/>
      <c r="AF369" s="2636"/>
      <c r="AG369" s="2636"/>
      <c r="AH369" s="2636"/>
    </row>
    <row r="370" spans="14:34" s="2720" customFormat="1">
      <c r="N370" s="2636"/>
      <c r="O370" s="2636"/>
      <c r="P370" s="2636"/>
      <c r="Q370" s="2636"/>
      <c r="R370" s="2636"/>
      <c r="S370" s="2636"/>
      <c r="T370" s="2636"/>
      <c r="U370" s="2636"/>
      <c r="V370" s="2636"/>
      <c r="W370" s="2636"/>
      <c r="X370" s="2636"/>
      <c r="Y370" s="2636"/>
      <c r="Z370" s="2636"/>
      <c r="AA370" s="2636"/>
      <c r="AB370" s="2636"/>
      <c r="AC370" s="2636"/>
      <c r="AD370" s="2636"/>
      <c r="AE370" s="2636"/>
      <c r="AF370" s="2636"/>
      <c r="AG370" s="2636"/>
      <c r="AH370" s="2636"/>
    </row>
    <row r="371" spans="14:34" s="2720" customFormat="1">
      <c r="N371" s="2636"/>
      <c r="O371" s="2636"/>
      <c r="P371" s="2636"/>
      <c r="Q371" s="2636"/>
      <c r="R371" s="2636"/>
      <c r="S371" s="2636"/>
      <c r="T371" s="2636"/>
      <c r="U371" s="2636"/>
      <c r="V371" s="2636"/>
      <c r="W371" s="2636"/>
      <c r="X371" s="2636"/>
      <c r="Y371" s="2636"/>
      <c r="Z371" s="2636"/>
      <c r="AA371" s="2636"/>
      <c r="AB371" s="2636"/>
      <c r="AC371" s="2636"/>
      <c r="AD371" s="2636"/>
      <c r="AE371" s="2636"/>
      <c r="AF371" s="2636"/>
      <c r="AG371" s="2636"/>
      <c r="AH371" s="2636"/>
    </row>
    <row r="372" spans="14:34" s="2720" customFormat="1">
      <c r="N372" s="2636"/>
      <c r="O372" s="2636"/>
      <c r="P372" s="2636"/>
      <c r="Q372" s="2636"/>
      <c r="R372" s="2636"/>
      <c r="S372" s="2636"/>
      <c r="T372" s="2636"/>
      <c r="U372" s="2636"/>
      <c r="V372" s="2636"/>
      <c r="W372" s="2636"/>
      <c r="X372" s="2636"/>
      <c r="Y372" s="2636"/>
      <c r="Z372" s="2636"/>
      <c r="AA372" s="2636"/>
      <c r="AB372" s="2636"/>
      <c r="AC372" s="2636"/>
      <c r="AD372" s="2636"/>
      <c r="AE372" s="2636"/>
      <c r="AF372" s="2636"/>
      <c r="AG372" s="2636"/>
      <c r="AH372" s="2636"/>
    </row>
    <row r="373" spans="14:34" s="2720" customFormat="1">
      <c r="N373" s="2636"/>
      <c r="O373" s="2636"/>
      <c r="P373" s="2636"/>
      <c r="Q373" s="2636"/>
      <c r="R373" s="2636"/>
      <c r="S373" s="2636"/>
      <c r="T373" s="2636"/>
      <c r="U373" s="2636"/>
      <c r="V373" s="2636"/>
      <c r="W373" s="2636"/>
      <c r="X373" s="2636"/>
      <c r="Y373" s="2636"/>
      <c r="Z373" s="2636"/>
      <c r="AA373" s="2636"/>
      <c r="AB373" s="2636"/>
      <c r="AC373" s="2636"/>
      <c r="AD373" s="2636"/>
      <c r="AE373" s="2636"/>
      <c r="AF373" s="2636"/>
      <c r="AG373" s="2636"/>
      <c r="AH373" s="2636"/>
    </row>
    <row r="374" spans="14:34" s="2720" customFormat="1">
      <c r="N374" s="2636"/>
      <c r="O374" s="2636"/>
      <c r="P374" s="2636"/>
      <c r="Q374" s="2636"/>
      <c r="R374" s="2636"/>
      <c r="S374" s="2636"/>
      <c r="T374" s="2636"/>
      <c r="U374" s="2636"/>
      <c r="V374" s="2636"/>
      <c r="W374" s="2636"/>
      <c r="X374" s="2636"/>
      <c r="Y374" s="2636"/>
      <c r="Z374" s="2636"/>
      <c r="AA374" s="2636"/>
      <c r="AB374" s="2636"/>
      <c r="AC374" s="2636"/>
      <c r="AD374" s="2636"/>
      <c r="AE374" s="2636"/>
      <c r="AF374" s="2636"/>
      <c r="AG374" s="2636"/>
      <c r="AH374" s="2636"/>
    </row>
    <row r="375" spans="14:34" s="2720" customFormat="1">
      <c r="N375" s="2636"/>
      <c r="O375" s="2636"/>
      <c r="P375" s="2636"/>
      <c r="Q375" s="2636"/>
      <c r="R375" s="2636"/>
      <c r="S375" s="2636"/>
      <c r="T375" s="2636"/>
      <c r="U375" s="2636"/>
      <c r="V375" s="2636"/>
      <c r="W375" s="2636"/>
      <c r="X375" s="2636"/>
      <c r="Y375" s="2636"/>
      <c r="Z375" s="2636"/>
      <c r="AA375" s="2636"/>
      <c r="AB375" s="2636"/>
      <c r="AC375" s="2636"/>
      <c r="AD375" s="2636"/>
      <c r="AE375" s="2636"/>
      <c r="AF375" s="2636"/>
      <c r="AG375" s="2636"/>
      <c r="AH375" s="2636"/>
    </row>
    <row r="376" spans="14:34" s="2720" customFormat="1">
      <c r="N376" s="2636"/>
      <c r="O376" s="2636"/>
      <c r="P376" s="2636"/>
      <c r="Q376" s="2636"/>
      <c r="R376" s="2636"/>
      <c r="S376" s="2636"/>
      <c r="T376" s="2636"/>
      <c r="U376" s="2636"/>
      <c r="V376" s="2636"/>
      <c r="W376" s="2636"/>
      <c r="X376" s="2636"/>
      <c r="Y376" s="2636"/>
      <c r="Z376" s="2636"/>
      <c r="AA376" s="2636"/>
      <c r="AB376" s="2636"/>
      <c r="AC376" s="2636"/>
      <c r="AD376" s="2636"/>
      <c r="AE376" s="2636"/>
      <c r="AF376" s="2636"/>
      <c r="AG376" s="2636"/>
      <c r="AH376" s="2636"/>
    </row>
    <row r="377" spans="14:34" s="2720" customFormat="1">
      <c r="N377" s="2636"/>
      <c r="O377" s="2636"/>
      <c r="P377" s="2636"/>
      <c r="Q377" s="2636"/>
      <c r="R377" s="2636"/>
      <c r="S377" s="2636"/>
      <c r="T377" s="2636"/>
      <c r="U377" s="2636"/>
      <c r="V377" s="2636"/>
      <c r="W377" s="2636"/>
      <c r="X377" s="2636"/>
      <c r="Y377" s="2636"/>
      <c r="Z377" s="2636"/>
      <c r="AA377" s="2636"/>
      <c r="AB377" s="2636"/>
      <c r="AC377" s="2636"/>
      <c r="AD377" s="2636"/>
      <c r="AE377" s="2636"/>
      <c r="AF377" s="2636"/>
      <c r="AG377" s="2636"/>
      <c r="AH377" s="2636"/>
    </row>
    <row r="378" spans="14:34" s="2720" customFormat="1">
      <c r="N378" s="2636"/>
      <c r="O378" s="2636"/>
      <c r="P378" s="2636"/>
      <c r="Q378" s="2636"/>
      <c r="R378" s="2636"/>
      <c r="S378" s="2636"/>
      <c r="T378" s="2636"/>
      <c r="U378" s="2636"/>
      <c r="V378" s="2636"/>
      <c r="W378" s="2636"/>
      <c r="X378" s="2636"/>
      <c r="Y378" s="2636"/>
      <c r="Z378" s="2636"/>
      <c r="AA378" s="2636"/>
      <c r="AB378" s="2636"/>
      <c r="AC378" s="2636"/>
      <c r="AD378" s="2636"/>
      <c r="AE378" s="2636"/>
      <c r="AF378" s="2636"/>
      <c r="AG378" s="2636"/>
      <c r="AH378" s="2636"/>
    </row>
    <row r="379" spans="14:34" s="2720" customFormat="1">
      <c r="N379" s="2636"/>
      <c r="O379" s="2636"/>
      <c r="P379" s="2636"/>
      <c r="Q379" s="2636"/>
      <c r="R379" s="2636"/>
      <c r="S379" s="2636"/>
      <c r="T379" s="2636"/>
      <c r="U379" s="2636"/>
      <c r="V379" s="2636"/>
      <c r="W379" s="2636"/>
      <c r="X379" s="2636"/>
      <c r="Y379" s="2636"/>
      <c r="Z379" s="2636"/>
      <c r="AA379" s="2636"/>
      <c r="AB379" s="2636"/>
      <c r="AC379" s="2636"/>
      <c r="AD379" s="2636"/>
      <c r="AE379" s="2636"/>
      <c r="AF379" s="2636"/>
      <c r="AG379" s="2636"/>
      <c r="AH379" s="2636"/>
    </row>
    <row r="380" spans="14:34" s="2720" customFormat="1">
      <c r="N380" s="2636"/>
      <c r="O380" s="2636"/>
      <c r="P380" s="2636"/>
      <c r="Q380" s="2636"/>
      <c r="R380" s="2636"/>
      <c r="S380" s="2636"/>
      <c r="T380" s="2636"/>
      <c r="U380" s="2636"/>
      <c r="V380" s="2636"/>
      <c r="W380" s="2636"/>
      <c r="X380" s="2636"/>
      <c r="Y380" s="2636"/>
      <c r="Z380" s="2636"/>
      <c r="AA380" s="2636"/>
      <c r="AB380" s="2636"/>
      <c r="AC380" s="2636"/>
      <c r="AD380" s="2636"/>
      <c r="AE380" s="2636"/>
      <c r="AF380" s="2636"/>
      <c r="AG380" s="2636"/>
      <c r="AH380" s="2636"/>
    </row>
    <row r="381" spans="14:34" s="2720" customFormat="1">
      <c r="N381" s="2636"/>
      <c r="O381" s="2636"/>
      <c r="P381" s="2636"/>
      <c r="Q381" s="2636"/>
      <c r="R381" s="2636"/>
      <c r="S381" s="2636"/>
      <c r="T381" s="2636"/>
      <c r="U381" s="2636"/>
      <c r="V381" s="2636"/>
      <c r="W381" s="2636"/>
      <c r="X381" s="2636"/>
      <c r="Y381" s="2636"/>
      <c r="Z381" s="2636"/>
      <c r="AA381" s="2636"/>
      <c r="AB381" s="2636"/>
      <c r="AC381" s="2636"/>
      <c r="AD381" s="2636"/>
      <c r="AE381" s="2636"/>
      <c r="AF381" s="2636"/>
      <c r="AG381" s="2636"/>
      <c r="AH381" s="2636"/>
    </row>
    <row r="382" spans="14:34" s="2720" customFormat="1">
      <c r="N382" s="2636"/>
      <c r="O382" s="2636"/>
      <c r="P382" s="2636"/>
      <c r="Q382" s="2636"/>
      <c r="R382" s="2636"/>
      <c r="S382" s="2636"/>
      <c r="T382" s="2636"/>
      <c r="U382" s="2636"/>
      <c r="V382" s="2636"/>
      <c r="W382" s="2636"/>
      <c r="X382" s="2636"/>
      <c r="Y382" s="2636"/>
      <c r="Z382" s="2636"/>
      <c r="AA382" s="2636"/>
      <c r="AB382" s="2636"/>
      <c r="AC382" s="2636"/>
      <c r="AD382" s="2636"/>
      <c r="AE382" s="2636"/>
      <c r="AF382" s="2636"/>
      <c r="AG382" s="2636"/>
      <c r="AH382" s="2636"/>
    </row>
    <row r="383" spans="14:34" s="2720" customFormat="1">
      <c r="N383" s="2636"/>
      <c r="O383" s="2636"/>
      <c r="P383" s="2636"/>
      <c r="Q383" s="2636"/>
      <c r="R383" s="2636"/>
      <c r="S383" s="2636"/>
      <c r="T383" s="2636"/>
      <c r="U383" s="2636"/>
      <c r="V383" s="2636"/>
      <c r="W383" s="2636"/>
      <c r="X383" s="2636"/>
      <c r="Y383" s="2636"/>
      <c r="Z383" s="2636"/>
      <c r="AA383" s="2636"/>
      <c r="AB383" s="2636"/>
      <c r="AC383" s="2636"/>
      <c r="AD383" s="2636"/>
      <c r="AE383" s="2636"/>
      <c r="AF383" s="2636"/>
      <c r="AG383" s="2636"/>
      <c r="AH383" s="2636"/>
    </row>
    <row r="384" spans="14:34" s="2720" customFormat="1">
      <c r="N384" s="2636"/>
      <c r="O384" s="2636"/>
      <c r="P384" s="2636"/>
      <c r="Q384" s="2636"/>
      <c r="R384" s="2636"/>
      <c r="S384" s="2636"/>
      <c r="T384" s="2636"/>
      <c r="U384" s="2636"/>
      <c r="V384" s="2636"/>
      <c r="W384" s="2636"/>
      <c r="X384" s="2636"/>
      <c r="Y384" s="2636"/>
      <c r="Z384" s="2636"/>
      <c r="AA384" s="2636"/>
      <c r="AB384" s="2636"/>
      <c r="AC384" s="2636"/>
      <c r="AD384" s="2636"/>
      <c r="AE384" s="2636"/>
      <c r="AF384" s="2636"/>
      <c r="AG384" s="2636"/>
      <c r="AH384" s="2636"/>
    </row>
    <row r="385" spans="14:34" s="2720" customFormat="1">
      <c r="N385" s="2636"/>
      <c r="O385" s="2636"/>
      <c r="P385" s="2636"/>
      <c r="Q385" s="2636"/>
      <c r="R385" s="2636"/>
      <c r="S385" s="2636"/>
      <c r="T385" s="2636"/>
      <c r="U385" s="2636"/>
      <c r="V385" s="2636"/>
      <c r="W385" s="2636"/>
      <c r="X385" s="2636"/>
      <c r="Y385" s="2636"/>
      <c r="Z385" s="2636"/>
      <c r="AA385" s="2636"/>
      <c r="AB385" s="2636"/>
      <c r="AC385" s="2636"/>
      <c r="AD385" s="2636"/>
      <c r="AE385" s="2636"/>
      <c r="AF385" s="2636"/>
      <c r="AG385" s="2636"/>
      <c r="AH385" s="2636"/>
    </row>
    <row r="386" spans="14:34" s="2720" customFormat="1">
      <c r="N386" s="2636"/>
      <c r="O386" s="2636"/>
      <c r="P386" s="2636"/>
      <c r="Q386" s="2636"/>
      <c r="R386" s="2636"/>
      <c r="S386" s="2636"/>
      <c r="T386" s="2636"/>
      <c r="U386" s="2636"/>
      <c r="V386" s="2636"/>
      <c r="W386" s="2636"/>
      <c r="X386" s="2636"/>
      <c r="Y386" s="2636"/>
      <c r="Z386" s="2636"/>
      <c r="AA386" s="2636"/>
      <c r="AB386" s="2636"/>
      <c r="AC386" s="2636"/>
      <c r="AD386" s="2636"/>
      <c r="AE386" s="2636"/>
      <c r="AF386" s="2636"/>
      <c r="AG386" s="2636"/>
      <c r="AH386" s="2636"/>
    </row>
    <row r="387" spans="14:34" s="2720" customFormat="1">
      <c r="N387" s="2636"/>
      <c r="O387" s="2636"/>
      <c r="P387" s="2636"/>
      <c r="Q387" s="2636"/>
      <c r="R387" s="2636"/>
      <c r="S387" s="2636"/>
      <c r="T387" s="2636"/>
      <c r="U387" s="2636"/>
      <c r="V387" s="2636"/>
      <c r="W387" s="2636"/>
      <c r="X387" s="2636"/>
      <c r="Y387" s="2636"/>
      <c r="Z387" s="2636"/>
      <c r="AA387" s="2636"/>
      <c r="AB387" s="2636"/>
      <c r="AC387" s="2636"/>
      <c r="AD387" s="2636"/>
      <c r="AE387" s="2636"/>
      <c r="AF387" s="2636"/>
      <c r="AG387" s="2636"/>
      <c r="AH387" s="2636"/>
    </row>
    <row r="388" spans="14:34" s="2720" customFormat="1">
      <c r="N388" s="2636"/>
      <c r="O388" s="2636"/>
      <c r="P388" s="2636"/>
      <c r="Q388" s="2636"/>
      <c r="R388" s="2636"/>
      <c r="S388" s="2636"/>
      <c r="T388" s="2636"/>
      <c r="U388" s="2636"/>
      <c r="V388" s="2636"/>
      <c r="W388" s="2636"/>
      <c r="X388" s="2636"/>
      <c r="Y388" s="2636"/>
      <c r="Z388" s="2636"/>
      <c r="AA388" s="2636"/>
      <c r="AB388" s="2636"/>
      <c r="AC388" s="2636"/>
      <c r="AD388" s="2636"/>
      <c r="AE388" s="2636"/>
      <c r="AF388" s="2636"/>
      <c r="AG388" s="2636"/>
      <c r="AH388" s="2636"/>
    </row>
    <row r="389" spans="14:34" s="2720" customFormat="1">
      <c r="N389" s="2636"/>
      <c r="O389" s="2636"/>
      <c r="P389" s="2636"/>
      <c r="Q389" s="2636"/>
      <c r="R389" s="2636"/>
      <c r="S389" s="2636"/>
      <c r="T389" s="2636"/>
      <c r="U389" s="2636"/>
      <c r="V389" s="2636"/>
      <c r="W389" s="2636"/>
      <c r="X389" s="2636"/>
      <c r="Y389" s="2636"/>
      <c r="Z389" s="2636"/>
      <c r="AA389" s="2636"/>
      <c r="AB389" s="2636"/>
      <c r="AC389" s="2636"/>
      <c r="AD389" s="2636"/>
      <c r="AE389" s="2636"/>
      <c r="AF389" s="2636"/>
      <c r="AG389" s="2636"/>
      <c r="AH389" s="2636"/>
    </row>
    <row r="390" spans="14:34" s="2720" customFormat="1">
      <c r="N390" s="2636"/>
      <c r="O390" s="2636"/>
      <c r="P390" s="2636"/>
      <c r="Q390" s="2636"/>
      <c r="R390" s="2636"/>
      <c r="S390" s="2636"/>
      <c r="T390" s="2636"/>
      <c r="U390" s="2636"/>
      <c r="V390" s="2636"/>
      <c r="W390" s="2636"/>
      <c r="X390" s="2636"/>
      <c r="Y390" s="2636"/>
      <c r="Z390" s="2636"/>
      <c r="AA390" s="2636"/>
      <c r="AB390" s="2636"/>
      <c r="AC390" s="2636"/>
      <c r="AD390" s="2636"/>
      <c r="AE390" s="2636"/>
      <c r="AF390" s="2636"/>
      <c r="AG390" s="2636"/>
      <c r="AH390" s="2636"/>
    </row>
    <row r="391" spans="14:34" s="2720" customFormat="1">
      <c r="N391" s="2636"/>
      <c r="O391" s="2636"/>
      <c r="P391" s="2636"/>
      <c r="Q391" s="2636"/>
      <c r="R391" s="2636"/>
      <c r="S391" s="2636"/>
      <c r="T391" s="2636"/>
      <c r="U391" s="2636"/>
      <c r="V391" s="2636"/>
      <c r="W391" s="2636"/>
      <c r="X391" s="2636"/>
      <c r="Y391" s="2636"/>
      <c r="Z391" s="2636"/>
      <c r="AA391" s="2636"/>
      <c r="AB391" s="2636"/>
      <c r="AC391" s="2636"/>
      <c r="AD391" s="2636"/>
      <c r="AE391" s="2636"/>
      <c r="AF391" s="2636"/>
      <c r="AG391" s="2636"/>
      <c r="AH391" s="2636"/>
    </row>
    <row r="392" spans="14:34" s="2720" customFormat="1">
      <c r="N392" s="2636"/>
      <c r="O392" s="2636"/>
      <c r="P392" s="2636"/>
      <c r="Q392" s="2636"/>
      <c r="R392" s="2636"/>
      <c r="S392" s="2636"/>
      <c r="T392" s="2636"/>
      <c r="U392" s="2636"/>
      <c r="V392" s="2636"/>
      <c r="W392" s="2636"/>
      <c r="X392" s="2636"/>
      <c r="Y392" s="2636"/>
      <c r="Z392" s="2636"/>
      <c r="AA392" s="2636"/>
      <c r="AB392" s="2636"/>
      <c r="AC392" s="2636"/>
      <c r="AD392" s="2636"/>
      <c r="AE392" s="2636"/>
      <c r="AF392" s="2636"/>
      <c r="AG392" s="2636"/>
      <c r="AH392" s="2636"/>
    </row>
    <row r="393" spans="14:34" s="2720" customFormat="1">
      <c r="N393" s="2636"/>
      <c r="O393" s="2636"/>
      <c r="P393" s="2636"/>
      <c r="Q393" s="2636"/>
      <c r="R393" s="2636"/>
      <c r="S393" s="2636"/>
      <c r="T393" s="2636"/>
      <c r="U393" s="2636"/>
      <c r="V393" s="2636"/>
      <c r="W393" s="2636"/>
      <c r="X393" s="2636"/>
      <c r="Y393" s="2636"/>
      <c r="Z393" s="2636"/>
      <c r="AA393" s="2636"/>
      <c r="AB393" s="2636"/>
      <c r="AC393" s="2636"/>
      <c r="AD393" s="2636"/>
      <c r="AE393" s="2636"/>
      <c r="AF393" s="2636"/>
      <c r="AG393" s="2636"/>
      <c r="AH393" s="2636"/>
    </row>
    <row r="394" spans="14:34" s="2720" customFormat="1">
      <c r="N394" s="2636"/>
      <c r="O394" s="2636"/>
      <c r="P394" s="2636"/>
      <c r="Q394" s="2636"/>
      <c r="R394" s="2636"/>
      <c r="S394" s="2636"/>
      <c r="T394" s="2636"/>
      <c r="U394" s="2636"/>
      <c r="V394" s="2636"/>
      <c r="W394" s="2636"/>
      <c r="X394" s="2636"/>
      <c r="Y394" s="2636"/>
      <c r="Z394" s="2636"/>
      <c r="AA394" s="2636"/>
      <c r="AB394" s="2636"/>
      <c r="AC394" s="2636"/>
      <c r="AD394" s="2636"/>
      <c r="AE394" s="2636"/>
      <c r="AF394" s="2636"/>
      <c r="AG394" s="2636"/>
      <c r="AH394" s="2636"/>
    </row>
    <row r="395" spans="14:34" s="2720" customFormat="1">
      <c r="N395" s="2636"/>
      <c r="O395" s="2636"/>
      <c r="P395" s="2636"/>
      <c r="Q395" s="2636"/>
      <c r="R395" s="2636"/>
      <c r="S395" s="2636"/>
      <c r="T395" s="2636"/>
      <c r="U395" s="2636"/>
      <c r="V395" s="2636"/>
      <c r="W395" s="2636"/>
      <c r="X395" s="2636"/>
      <c r="Y395" s="2636"/>
      <c r="Z395" s="2636"/>
      <c r="AA395" s="2636"/>
      <c r="AB395" s="2636"/>
      <c r="AC395" s="2636"/>
      <c r="AD395" s="2636"/>
      <c r="AE395" s="2636"/>
      <c r="AF395" s="2636"/>
      <c r="AG395" s="2636"/>
      <c r="AH395" s="2636"/>
    </row>
    <row r="396" spans="14:34" s="2720" customFormat="1">
      <c r="N396" s="2636"/>
      <c r="O396" s="2636"/>
      <c r="P396" s="2636"/>
      <c r="Q396" s="2636"/>
      <c r="R396" s="2636"/>
      <c r="S396" s="2636"/>
      <c r="T396" s="2636"/>
      <c r="U396" s="2636"/>
      <c r="V396" s="2636"/>
      <c r="W396" s="2636"/>
      <c r="X396" s="2636"/>
      <c r="Y396" s="2636"/>
      <c r="Z396" s="2636"/>
      <c r="AA396" s="2636"/>
      <c r="AB396" s="2636"/>
      <c r="AC396" s="2636"/>
      <c r="AD396" s="2636"/>
      <c r="AE396" s="2636"/>
      <c r="AF396" s="2636"/>
      <c r="AG396" s="2636"/>
      <c r="AH396" s="2636"/>
    </row>
    <row r="397" spans="14:34" s="2720" customFormat="1">
      <c r="N397" s="2636"/>
      <c r="O397" s="2636"/>
      <c r="P397" s="2636"/>
      <c r="Q397" s="2636"/>
      <c r="R397" s="2636"/>
      <c r="S397" s="2636"/>
      <c r="T397" s="2636"/>
      <c r="U397" s="2636"/>
      <c r="V397" s="2636"/>
      <c r="W397" s="2636"/>
      <c r="X397" s="2636"/>
      <c r="Y397" s="2636"/>
      <c r="Z397" s="2636"/>
      <c r="AA397" s="2636"/>
      <c r="AB397" s="2636"/>
      <c r="AC397" s="2636"/>
      <c r="AD397" s="2636"/>
      <c r="AE397" s="2636"/>
      <c r="AF397" s="2636"/>
      <c r="AG397" s="2636"/>
      <c r="AH397" s="2636"/>
    </row>
    <row r="398" spans="14:34" s="2720" customFormat="1">
      <c r="N398" s="2636"/>
      <c r="O398" s="2636"/>
      <c r="P398" s="2636"/>
      <c r="Q398" s="2636"/>
      <c r="R398" s="2636"/>
      <c r="S398" s="2636"/>
      <c r="T398" s="2636"/>
      <c r="U398" s="2636"/>
      <c r="V398" s="2636"/>
      <c r="W398" s="2636"/>
      <c r="X398" s="2636"/>
      <c r="Y398" s="2636"/>
      <c r="Z398" s="2636"/>
      <c r="AA398" s="2636"/>
      <c r="AB398" s="2636"/>
      <c r="AC398" s="2636"/>
      <c r="AD398" s="2636"/>
      <c r="AE398" s="2636"/>
      <c r="AF398" s="2636"/>
      <c r="AG398" s="2636"/>
      <c r="AH398" s="2636"/>
    </row>
    <row r="399" spans="14:34" s="2720" customFormat="1">
      <c r="N399" s="2636"/>
      <c r="O399" s="2636"/>
      <c r="P399" s="2636"/>
      <c r="Q399" s="2636"/>
      <c r="R399" s="2636"/>
      <c r="S399" s="2636"/>
      <c r="T399" s="2636"/>
      <c r="U399" s="2636"/>
      <c r="V399" s="2636"/>
      <c r="W399" s="2636"/>
      <c r="X399" s="2636"/>
      <c r="Y399" s="2636"/>
      <c r="Z399" s="2636"/>
      <c r="AA399" s="2636"/>
      <c r="AB399" s="2636"/>
      <c r="AC399" s="2636"/>
      <c r="AD399" s="2636"/>
      <c r="AE399" s="2636"/>
      <c r="AF399" s="2636"/>
      <c r="AG399" s="2636"/>
      <c r="AH399" s="2636"/>
    </row>
    <row r="400" spans="14:34" s="2720" customFormat="1">
      <c r="N400" s="2636"/>
      <c r="O400" s="2636"/>
      <c r="P400" s="2636"/>
      <c r="Q400" s="2636"/>
      <c r="R400" s="2636"/>
      <c r="S400" s="2636"/>
      <c r="T400" s="2636"/>
      <c r="U400" s="2636"/>
      <c r="V400" s="2636"/>
      <c r="W400" s="2636"/>
      <c r="X400" s="2636"/>
      <c r="Y400" s="2636"/>
      <c r="Z400" s="2636"/>
      <c r="AA400" s="2636"/>
      <c r="AB400" s="2636"/>
      <c r="AC400" s="2636"/>
      <c r="AD400" s="2636"/>
      <c r="AE400" s="2636"/>
      <c r="AF400" s="2636"/>
      <c r="AG400" s="2636"/>
      <c r="AH400" s="2636"/>
    </row>
    <row r="401" spans="14:34" s="2720" customFormat="1">
      <c r="N401" s="2636"/>
      <c r="O401" s="2636"/>
      <c r="P401" s="2636"/>
      <c r="Q401" s="2636"/>
      <c r="R401" s="2636"/>
      <c r="S401" s="2636"/>
      <c r="T401" s="2636"/>
      <c r="U401" s="2636"/>
      <c r="V401" s="2636"/>
      <c r="W401" s="2636"/>
      <c r="X401" s="2636"/>
      <c r="Y401" s="2636"/>
      <c r="Z401" s="2636"/>
      <c r="AA401" s="2636"/>
      <c r="AB401" s="2636"/>
      <c r="AC401" s="2636"/>
      <c r="AD401" s="2636"/>
      <c r="AE401" s="2636"/>
      <c r="AF401" s="2636"/>
      <c r="AG401" s="2636"/>
      <c r="AH401" s="2636"/>
    </row>
    <row r="402" spans="14:34" s="2720" customFormat="1">
      <c r="N402" s="2636"/>
      <c r="O402" s="2636"/>
      <c r="P402" s="2636"/>
      <c r="Q402" s="2636"/>
      <c r="R402" s="2636"/>
      <c r="S402" s="2636"/>
      <c r="T402" s="2636"/>
      <c r="U402" s="2636"/>
      <c r="V402" s="2636"/>
      <c r="W402" s="2636"/>
      <c r="X402" s="2636"/>
      <c r="Y402" s="2636"/>
      <c r="Z402" s="2636"/>
      <c r="AA402" s="2636"/>
      <c r="AB402" s="2636"/>
      <c r="AC402" s="2636"/>
      <c r="AD402" s="2636"/>
      <c r="AE402" s="2636"/>
      <c r="AF402" s="2636"/>
      <c r="AG402" s="2636"/>
      <c r="AH402" s="2636"/>
    </row>
    <row r="403" spans="14:34" s="2720" customFormat="1">
      <c r="N403" s="2636"/>
      <c r="O403" s="2636"/>
      <c r="P403" s="2636"/>
      <c r="Q403" s="2636"/>
      <c r="R403" s="2636"/>
      <c r="S403" s="2636"/>
      <c r="T403" s="2636"/>
      <c r="U403" s="2636"/>
      <c r="V403" s="2636"/>
      <c r="W403" s="2636"/>
      <c r="X403" s="2636"/>
      <c r="Y403" s="2636"/>
      <c r="Z403" s="2636"/>
      <c r="AA403" s="2636"/>
      <c r="AB403" s="2636"/>
      <c r="AC403" s="2636"/>
      <c r="AD403" s="2636"/>
      <c r="AE403" s="2636"/>
      <c r="AF403" s="2636"/>
      <c r="AG403" s="2636"/>
      <c r="AH403" s="2636"/>
    </row>
    <row r="404" spans="14:34" s="2720" customFormat="1">
      <c r="N404" s="2636"/>
      <c r="O404" s="2636"/>
      <c r="P404" s="2636"/>
      <c r="Q404" s="2636"/>
      <c r="R404" s="2636"/>
      <c r="S404" s="2636"/>
      <c r="T404" s="2636"/>
      <c r="U404" s="2636"/>
      <c r="V404" s="2636"/>
      <c r="W404" s="2636"/>
      <c r="X404" s="2636"/>
      <c r="Y404" s="2636"/>
      <c r="Z404" s="2636"/>
      <c r="AA404" s="2636"/>
      <c r="AB404" s="2636"/>
      <c r="AC404" s="2636"/>
      <c r="AD404" s="2636"/>
      <c r="AE404" s="2636"/>
      <c r="AF404" s="2636"/>
      <c r="AG404" s="2636"/>
      <c r="AH404" s="2636"/>
    </row>
    <row r="405" spans="14:34" s="2720" customFormat="1">
      <c r="N405" s="2636"/>
      <c r="O405" s="2636"/>
      <c r="P405" s="2636"/>
      <c r="Q405" s="2636"/>
      <c r="R405" s="2636"/>
      <c r="S405" s="2636"/>
      <c r="T405" s="2636"/>
      <c r="U405" s="2636"/>
      <c r="V405" s="2636"/>
      <c r="W405" s="2636"/>
      <c r="X405" s="2636"/>
      <c r="Y405" s="2636"/>
      <c r="Z405" s="2636"/>
      <c r="AA405" s="2636"/>
      <c r="AB405" s="2636"/>
      <c r="AC405" s="2636"/>
      <c r="AD405" s="2636"/>
      <c r="AE405" s="2636"/>
      <c r="AF405" s="2636"/>
      <c r="AG405" s="2636"/>
      <c r="AH405" s="2636"/>
    </row>
    <row r="406" spans="14:34" s="2720" customFormat="1">
      <c r="N406" s="2636"/>
      <c r="O406" s="2636"/>
      <c r="P406" s="2636"/>
      <c r="Q406" s="2636"/>
      <c r="R406" s="2636"/>
      <c r="S406" s="2636"/>
      <c r="T406" s="2636"/>
      <c r="U406" s="2636"/>
      <c r="V406" s="2636"/>
      <c r="W406" s="2636"/>
      <c r="X406" s="2636"/>
      <c r="Y406" s="2636"/>
      <c r="Z406" s="2636"/>
      <c r="AA406" s="2636"/>
      <c r="AB406" s="2636"/>
      <c r="AC406" s="2636"/>
      <c r="AD406" s="2636"/>
      <c r="AE406" s="2636"/>
      <c r="AF406" s="2636"/>
      <c r="AG406" s="2636"/>
      <c r="AH406" s="2636"/>
    </row>
    <row r="407" spans="14:34" s="2720" customFormat="1">
      <c r="N407" s="2636"/>
      <c r="O407" s="2636"/>
      <c r="P407" s="2636"/>
      <c r="Q407" s="2636"/>
      <c r="R407" s="2636"/>
      <c r="S407" s="2636"/>
      <c r="T407" s="2636"/>
      <c r="U407" s="2636"/>
      <c r="V407" s="2636"/>
      <c r="W407" s="2636"/>
      <c r="X407" s="2636"/>
      <c r="Y407" s="2636"/>
      <c r="Z407" s="2636"/>
      <c r="AA407" s="2636"/>
      <c r="AB407" s="2636"/>
      <c r="AC407" s="2636"/>
      <c r="AD407" s="2636"/>
      <c r="AE407" s="2636"/>
      <c r="AF407" s="2636"/>
      <c r="AG407" s="2636"/>
      <c r="AH407" s="2636"/>
    </row>
    <row r="408" spans="14:34" s="2720" customFormat="1">
      <c r="N408" s="2636"/>
      <c r="O408" s="2636"/>
      <c r="P408" s="2636"/>
      <c r="Q408" s="2636"/>
      <c r="R408" s="2636"/>
      <c r="S408" s="2636"/>
      <c r="T408" s="2636"/>
      <c r="U408" s="2636"/>
      <c r="V408" s="2636"/>
      <c r="W408" s="2636"/>
      <c r="X408" s="2636"/>
      <c r="Y408" s="2636"/>
      <c r="Z408" s="2636"/>
      <c r="AA408" s="2636"/>
      <c r="AB408" s="2636"/>
      <c r="AC408" s="2636"/>
      <c r="AD408" s="2636"/>
      <c r="AE408" s="2636"/>
      <c r="AF408" s="2636"/>
      <c r="AG408" s="2636"/>
      <c r="AH408" s="2636"/>
    </row>
    <row r="409" spans="14:34" s="2720" customFormat="1">
      <c r="N409" s="2636"/>
      <c r="O409" s="2636"/>
      <c r="P409" s="2636"/>
      <c r="Q409" s="2636"/>
      <c r="R409" s="2636"/>
      <c r="S409" s="2636"/>
      <c r="T409" s="2636"/>
      <c r="U409" s="2636"/>
      <c r="V409" s="2636"/>
      <c r="W409" s="2636"/>
      <c r="X409" s="2636"/>
      <c r="Y409" s="2636"/>
      <c r="Z409" s="2636"/>
      <c r="AA409" s="2636"/>
      <c r="AB409" s="2636"/>
      <c r="AC409" s="2636"/>
      <c r="AD409" s="2636"/>
      <c r="AE409" s="2636"/>
      <c r="AF409" s="2636"/>
      <c r="AG409" s="2636"/>
      <c r="AH409" s="2636"/>
    </row>
    <row r="410" spans="14:34" s="2720" customFormat="1">
      <c r="N410" s="2636"/>
      <c r="O410" s="2636"/>
      <c r="P410" s="2636"/>
      <c r="Q410" s="2636"/>
      <c r="R410" s="2636"/>
      <c r="S410" s="2636"/>
      <c r="T410" s="2636"/>
      <c r="U410" s="2636"/>
      <c r="V410" s="2636"/>
      <c r="W410" s="2636"/>
      <c r="X410" s="2636"/>
      <c r="Y410" s="2636"/>
      <c r="Z410" s="2636"/>
      <c r="AA410" s="2636"/>
      <c r="AB410" s="2636"/>
      <c r="AC410" s="2636"/>
      <c r="AD410" s="2636"/>
      <c r="AE410" s="2636"/>
      <c r="AF410" s="2636"/>
      <c r="AG410" s="2636"/>
      <c r="AH410" s="2636"/>
    </row>
    <row r="411" spans="14:34" s="2720" customFormat="1">
      <c r="N411" s="2636"/>
      <c r="O411" s="2636"/>
      <c r="P411" s="2636"/>
      <c r="Q411" s="2636"/>
      <c r="R411" s="2636"/>
      <c r="S411" s="2636"/>
      <c r="T411" s="2636"/>
      <c r="U411" s="2636"/>
      <c r="V411" s="2636"/>
      <c r="W411" s="2636"/>
      <c r="X411" s="2636"/>
      <c r="Y411" s="2636"/>
      <c r="Z411" s="2636"/>
      <c r="AA411" s="2636"/>
      <c r="AB411" s="2636"/>
      <c r="AC411" s="2636"/>
      <c r="AD411" s="2636"/>
      <c r="AE411" s="2636"/>
      <c r="AF411" s="2636"/>
      <c r="AG411" s="2636"/>
      <c r="AH411" s="2636"/>
    </row>
    <row r="412" spans="14:34" s="2720" customFormat="1">
      <c r="N412" s="2636"/>
      <c r="O412" s="2636"/>
      <c r="P412" s="2636"/>
      <c r="Q412" s="2636"/>
      <c r="R412" s="2636"/>
      <c r="S412" s="2636"/>
      <c r="T412" s="2636"/>
      <c r="U412" s="2636"/>
      <c r="V412" s="2636"/>
      <c r="W412" s="2636"/>
      <c r="X412" s="2636"/>
      <c r="Y412" s="2636"/>
      <c r="Z412" s="2636"/>
      <c r="AA412" s="2636"/>
      <c r="AB412" s="2636"/>
      <c r="AC412" s="2636"/>
      <c r="AD412" s="2636"/>
      <c r="AE412" s="2636"/>
      <c r="AF412" s="2636"/>
      <c r="AG412" s="2636"/>
      <c r="AH412" s="2636"/>
    </row>
    <row r="413" spans="14:34" s="2720" customFormat="1">
      <c r="N413" s="2636"/>
      <c r="O413" s="2636"/>
      <c r="P413" s="2636"/>
      <c r="Q413" s="2636"/>
      <c r="R413" s="2636"/>
      <c r="S413" s="2636"/>
      <c r="T413" s="2636"/>
      <c r="U413" s="2636"/>
      <c r="V413" s="2636"/>
      <c r="W413" s="2636"/>
      <c r="X413" s="2636"/>
      <c r="Y413" s="2636"/>
      <c r="Z413" s="2636"/>
      <c r="AA413" s="2636"/>
      <c r="AB413" s="2636"/>
      <c r="AC413" s="2636"/>
      <c r="AD413" s="2636"/>
      <c r="AE413" s="2636"/>
      <c r="AF413" s="2636"/>
      <c r="AG413" s="2636"/>
      <c r="AH413" s="2636"/>
    </row>
    <row r="414" spans="14:34" s="2720" customFormat="1">
      <c r="N414" s="2636"/>
      <c r="O414" s="2636"/>
      <c r="P414" s="2636"/>
      <c r="Q414" s="2636"/>
      <c r="R414" s="2636"/>
      <c r="S414" s="2636"/>
      <c r="T414" s="2636"/>
      <c r="U414" s="2636"/>
      <c r="V414" s="2636"/>
      <c r="W414" s="2636"/>
      <c r="X414" s="2636"/>
      <c r="Y414" s="2636"/>
      <c r="Z414" s="2636"/>
      <c r="AA414" s="2636"/>
      <c r="AB414" s="2636"/>
      <c r="AC414" s="2636"/>
      <c r="AD414" s="2636"/>
      <c r="AE414" s="2636"/>
      <c r="AF414" s="2636"/>
      <c r="AG414" s="2636"/>
      <c r="AH414" s="2636"/>
    </row>
    <row r="415" spans="14:34" s="2720" customFormat="1">
      <c r="N415" s="2636"/>
      <c r="O415" s="2636"/>
      <c r="P415" s="2636"/>
      <c r="Q415" s="2636"/>
      <c r="R415" s="2636"/>
      <c r="S415" s="2636"/>
      <c r="T415" s="2636"/>
      <c r="U415" s="2636"/>
      <c r="V415" s="2636"/>
      <c r="W415" s="2636"/>
      <c r="X415" s="2636"/>
      <c r="Y415" s="2636"/>
      <c r="Z415" s="2636"/>
      <c r="AA415" s="2636"/>
      <c r="AB415" s="2636"/>
      <c r="AC415" s="2636"/>
      <c r="AD415" s="2636"/>
      <c r="AE415" s="2636"/>
      <c r="AF415" s="2636"/>
      <c r="AG415" s="2636"/>
      <c r="AH415" s="2636"/>
    </row>
    <row r="416" spans="14:34" s="2720" customFormat="1">
      <c r="N416" s="2636"/>
      <c r="O416" s="2636"/>
      <c r="P416" s="2636"/>
      <c r="Q416" s="2636"/>
      <c r="R416" s="2636"/>
      <c r="S416" s="2636"/>
      <c r="T416" s="2636"/>
      <c r="U416" s="2636"/>
      <c r="V416" s="2636"/>
      <c r="W416" s="2636"/>
      <c r="X416" s="2636"/>
      <c r="Y416" s="2636"/>
      <c r="Z416" s="2636"/>
      <c r="AA416" s="2636"/>
      <c r="AB416" s="2636"/>
      <c r="AC416" s="2636"/>
      <c r="AD416" s="2636"/>
      <c r="AE416" s="2636"/>
      <c r="AF416" s="2636"/>
      <c r="AG416" s="2636"/>
      <c r="AH416" s="2636"/>
    </row>
    <row r="417" spans="14:34" s="2720" customFormat="1">
      <c r="N417" s="2636"/>
      <c r="O417" s="2636"/>
      <c r="P417" s="2636"/>
      <c r="Q417" s="2636"/>
      <c r="R417" s="2636"/>
      <c r="S417" s="2636"/>
      <c r="T417" s="2636"/>
      <c r="U417" s="2636"/>
      <c r="V417" s="2636"/>
      <c r="W417" s="2636"/>
      <c r="X417" s="2636"/>
      <c r="Y417" s="2636"/>
      <c r="Z417" s="2636"/>
      <c r="AA417" s="2636"/>
      <c r="AB417" s="2636"/>
      <c r="AC417" s="2636"/>
      <c r="AD417" s="2636"/>
      <c r="AE417" s="2636"/>
      <c r="AF417" s="2636"/>
      <c r="AG417" s="2636"/>
      <c r="AH417" s="2636"/>
    </row>
    <row r="418" spans="14:34" s="2720" customFormat="1">
      <c r="N418" s="2636"/>
      <c r="O418" s="2636"/>
      <c r="P418" s="2636"/>
      <c r="Q418" s="2636"/>
      <c r="R418" s="2636"/>
      <c r="S418" s="2636"/>
      <c r="T418" s="2636"/>
      <c r="U418" s="2636"/>
      <c r="V418" s="2636"/>
      <c r="W418" s="2636"/>
      <c r="X418" s="2636"/>
      <c r="Y418" s="2636"/>
      <c r="Z418" s="2636"/>
      <c r="AA418" s="2636"/>
      <c r="AB418" s="2636"/>
      <c r="AC418" s="2636"/>
      <c r="AD418" s="2636"/>
      <c r="AE418" s="2636"/>
      <c r="AF418" s="2636"/>
      <c r="AG418" s="2636"/>
      <c r="AH418" s="2636"/>
    </row>
    <row r="419" spans="14:34" s="2720" customFormat="1">
      <c r="N419" s="2636"/>
      <c r="O419" s="2636"/>
      <c r="P419" s="2636"/>
      <c r="Q419" s="2636"/>
      <c r="R419" s="2636"/>
      <c r="S419" s="2636"/>
      <c r="T419" s="2636"/>
      <c r="U419" s="2636"/>
      <c r="V419" s="2636"/>
      <c r="W419" s="2636"/>
      <c r="X419" s="2636"/>
      <c r="Y419" s="2636"/>
      <c r="Z419" s="2636"/>
      <c r="AA419" s="2636"/>
      <c r="AB419" s="2636"/>
      <c r="AC419" s="2636"/>
      <c r="AD419" s="2636"/>
      <c r="AE419" s="2636"/>
      <c r="AF419" s="2636"/>
      <c r="AG419" s="2636"/>
      <c r="AH419" s="2636"/>
    </row>
    <row r="420" spans="14:34" s="2720" customFormat="1">
      <c r="N420" s="2636"/>
      <c r="O420" s="2636"/>
      <c r="P420" s="2636"/>
      <c r="Q420" s="2636"/>
      <c r="R420" s="2636"/>
      <c r="S420" s="2636"/>
      <c r="T420" s="2636"/>
      <c r="U420" s="2636"/>
      <c r="V420" s="2636"/>
      <c r="W420" s="2636"/>
      <c r="X420" s="2636"/>
      <c r="Y420" s="2636"/>
      <c r="Z420" s="2636"/>
      <c r="AA420" s="2636"/>
      <c r="AB420" s="2636"/>
      <c r="AC420" s="2636"/>
      <c r="AD420" s="2636"/>
      <c r="AE420" s="2636"/>
      <c r="AF420" s="2636"/>
      <c r="AG420" s="2636"/>
      <c r="AH420" s="2636"/>
    </row>
    <row r="421" spans="14:34" s="2720" customFormat="1">
      <c r="N421" s="2636"/>
      <c r="O421" s="2636"/>
      <c r="P421" s="2636"/>
      <c r="Q421" s="2636"/>
      <c r="R421" s="2636"/>
      <c r="S421" s="2636"/>
      <c r="T421" s="2636"/>
      <c r="U421" s="2636"/>
      <c r="V421" s="2636"/>
      <c r="W421" s="2636"/>
      <c r="X421" s="2636"/>
      <c r="Y421" s="2636"/>
      <c r="Z421" s="2636"/>
      <c r="AA421" s="2636"/>
      <c r="AB421" s="2636"/>
      <c r="AC421" s="2636"/>
      <c r="AD421" s="2636"/>
      <c r="AE421" s="2636"/>
      <c r="AF421" s="2636"/>
      <c r="AG421" s="2636"/>
      <c r="AH421" s="2636"/>
    </row>
    <row r="422" spans="14:34" s="2720" customFormat="1">
      <c r="N422" s="2636"/>
      <c r="O422" s="2636"/>
      <c r="P422" s="2636"/>
      <c r="Q422" s="2636"/>
      <c r="R422" s="2636"/>
      <c r="S422" s="2636"/>
      <c r="T422" s="2636"/>
      <c r="U422" s="2636"/>
      <c r="V422" s="2636"/>
      <c r="W422" s="2636"/>
      <c r="X422" s="2636"/>
      <c r="Y422" s="2636"/>
      <c r="Z422" s="2636"/>
      <c r="AA422" s="2636"/>
      <c r="AB422" s="2636"/>
      <c r="AC422" s="2636"/>
      <c r="AD422" s="2636"/>
      <c r="AE422" s="2636"/>
      <c r="AF422" s="2636"/>
      <c r="AG422" s="2636"/>
      <c r="AH422" s="2636"/>
    </row>
    <row r="423" spans="14:34" s="2720" customFormat="1">
      <c r="N423" s="2636"/>
      <c r="O423" s="2636"/>
      <c r="P423" s="2636"/>
      <c r="Q423" s="2636"/>
      <c r="R423" s="2636"/>
      <c r="S423" s="2636"/>
      <c r="T423" s="2636"/>
      <c r="U423" s="2636"/>
      <c r="V423" s="2636"/>
      <c r="W423" s="2636"/>
      <c r="X423" s="2636"/>
      <c r="Y423" s="2636"/>
      <c r="Z423" s="2636"/>
      <c r="AA423" s="2636"/>
      <c r="AB423" s="2636"/>
      <c r="AC423" s="2636"/>
      <c r="AD423" s="2636"/>
      <c r="AE423" s="2636"/>
      <c r="AF423" s="2636"/>
      <c r="AG423" s="2636"/>
      <c r="AH423" s="2636"/>
    </row>
    <row r="424" spans="14:34" s="2720" customFormat="1">
      <c r="N424" s="2636"/>
      <c r="O424" s="2636"/>
      <c r="P424" s="2636"/>
      <c r="Q424" s="2636"/>
      <c r="R424" s="2636"/>
      <c r="S424" s="2636"/>
      <c r="T424" s="2636"/>
      <c r="U424" s="2636"/>
      <c r="V424" s="2636"/>
      <c r="W424" s="2636"/>
      <c r="X424" s="2636"/>
      <c r="Y424" s="2636"/>
      <c r="Z424" s="2636"/>
      <c r="AA424" s="2636"/>
      <c r="AB424" s="2636"/>
      <c r="AC424" s="2636"/>
      <c r="AD424" s="2636"/>
      <c r="AE424" s="2636"/>
      <c r="AF424" s="2636"/>
      <c r="AG424" s="2636"/>
      <c r="AH424" s="2636"/>
    </row>
    <row r="425" spans="14:34" s="2720" customFormat="1">
      <c r="N425" s="2636"/>
      <c r="O425" s="2636"/>
      <c r="P425" s="2636"/>
      <c r="Q425" s="2636"/>
      <c r="R425" s="2636"/>
      <c r="S425" s="2636"/>
      <c r="T425" s="2636"/>
      <c r="U425" s="2636"/>
      <c r="V425" s="2636"/>
      <c r="W425" s="2636"/>
      <c r="X425" s="2636"/>
      <c r="Y425" s="2636"/>
      <c r="Z425" s="2636"/>
      <c r="AA425" s="2636"/>
      <c r="AB425" s="2636"/>
      <c r="AC425" s="2636"/>
      <c r="AD425" s="2636"/>
      <c r="AE425" s="2636"/>
      <c r="AF425" s="2636"/>
      <c r="AG425" s="2636"/>
      <c r="AH425" s="2636"/>
    </row>
    <row r="426" spans="14:34" s="2720" customFormat="1">
      <c r="N426" s="2636"/>
      <c r="O426" s="2636"/>
      <c r="P426" s="2636"/>
      <c r="Q426" s="2636"/>
      <c r="R426" s="2636"/>
      <c r="S426" s="2636"/>
      <c r="T426" s="2636"/>
      <c r="U426" s="2636"/>
      <c r="V426" s="2636"/>
      <c r="W426" s="2636"/>
      <c r="X426" s="2636"/>
      <c r="Y426" s="2636"/>
      <c r="Z426" s="2636"/>
      <c r="AA426" s="2636"/>
      <c r="AB426" s="2636"/>
      <c r="AC426" s="2636"/>
      <c r="AD426" s="2636"/>
      <c r="AE426" s="2636"/>
      <c r="AF426" s="2636"/>
      <c r="AG426" s="2636"/>
      <c r="AH426" s="2636"/>
    </row>
    <row r="427" spans="14:34" s="2720" customFormat="1">
      <c r="N427" s="2636"/>
      <c r="O427" s="2636"/>
      <c r="P427" s="2636"/>
      <c r="Q427" s="2636"/>
      <c r="R427" s="2636"/>
      <c r="S427" s="2636"/>
      <c r="T427" s="2636"/>
      <c r="U427" s="2636"/>
      <c r="V427" s="2636"/>
      <c r="W427" s="2636"/>
      <c r="X427" s="2636"/>
      <c r="Y427" s="2636"/>
      <c r="Z427" s="2636"/>
      <c r="AA427" s="2636"/>
      <c r="AB427" s="2636"/>
      <c r="AC427" s="2636"/>
      <c r="AD427" s="2636"/>
      <c r="AE427" s="2636"/>
      <c r="AF427" s="2636"/>
      <c r="AG427" s="2636"/>
      <c r="AH427" s="2636"/>
    </row>
    <row r="428" spans="14:34" s="2720" customFormat="1">
      <c r="N428" s="2636"/>
      <c r="O428" s="2636"/>
      <c r="P428" s="2636"/>
      <c r="Q428" s="2636"/>
      <c r="R428" s="2636"/>
      <c r="S428" s="2636"/>
      <c r="T428" s="2636"/>
      <c r="U428" s="2636"/>
      <c r="V428" s="2636"/>
      <c r="W428" s="2636"/>
      <c r="X428" s="2636"/>
      <c r="Y428" s="2636"/>
      <c r="Z428" s="2636"/>
      <c r="AA428" s="2636"/>
      <c r="AB428" s="2636"/>
      <c r="AC428" s="2636"/>
      <c r="AD428" s="2636"/>
      <c r="AE428" s="2636"/>
      <c r="AF428" s="2636"/>
      <c r="AG428" s="2636"/>
      <c r="AH428" s="2636"/>
    </row>
    <row r="429" spans="14:34" s="2720" customFormat="1">
      <c r="N429" s="2636"/>
      <c r="O429" s="2636"/>
      <c r="P429" s="2636"/>
      <c r="Q429" s="2636"/>
      <c r="R429" s="2636"/>
      <c r="S429" s="2636"/>
      <c r="T429" s="2636"/>
      <c r="U429" s="2636"/>
      <c r="V429" s="2636"/>
      <c r="W429" s="2636"/>
      <c r="X429" s="2636"/>
      <c r="Y429" s="2636"/>
      <c r="Z429" s="2636"/>
      <c r="AA429" s="2636"/>
      <c r="AB429" s="2636"/>
      <c r="AC429" s="2636"/>
      <c r="AD429" s="2636"/>
      <c r="AE429" s="2636"/>
      <c r="AF429" s="2636"/>
      <c r="AG429" s="2636"/>
      <c r="AH429" s="2636"/>
    </row>
    <row r="430" spans="14:34" s="2720" customFormat="1">
      <c r="N430" s="2636"/>
      <c r="O430" s="2636"/>
      <c r="P430" s="2636"/>
      <c r="Q430" s="2636"/>
      <c r="R430" s="2636"/>
      <c r="S430" s="2636"/>
      <c r="T430" s="2636"/>
      <c r="U430" s="2636"/>
      <c r="V430" s="2636"/>
      <c r="W430" s="2636"/>
      <c r="X430" s="2636"/>
      <c r="Y430" s="2636"/>
      <c r="Z430" s="2636"/>
      <c r="AA430" s="2636"/>
      <c r="AB430" s="2636"/>
      <c r="AC430" s="2636"/>
      <c r="AD430" s="2636"/>
      <c r="AE430" s="2636"/>
      <c r="AF430" s="2636"/>
      <c r="AG430" s="2636"/>
      <c r="AH430" s="2636"/>
    </row>
    <row r="431" spans="14:34" s="2720" customFormat="1">
      <c r="N431" s="2636"/>
      <c r="O431" s="2636"/>
      <c r="P431" s="2636"/>
      <c r="Q431" s="2636"/>
      <c r="R431" s="2636"/>
      <c r="S431" s="2636"/>
      <c r="T431" s="2636"/>
      <c r="U431" s="2636"/>
      <c r="V431" s="2636"/>
      <c r="W431" s="2636"/>
      <c r="X431" s="2636"/>
      <c r="Y431" s="2636"/>
      <c r="Z431" s="2636"/>
      <c r="AA431" s="2636"/>
      <c r="AB431" s="2636"/>
      <c r="AC431" s="2636"/>
      <c r="AD431" s="2636"/>
      <c r="AE431" s="2636"/>
      <c r="AF431" s="2636"/>
      <c r="AG431" s="2636"/>
      <c r="AH431" s="2636"/>
    </row>
    <row r="432" spans="14:34" s="2720" customFormat="1">
      <c r="N432" s="2636"/>
      <c r="O432" s="2636"/>
      <c r="P432" s="2636"/>
      <c r="Q432" s="2636"/>
      <c r="R432" s="2636"/>
      <c r="S432" s="2636"/>
      <c r="T432" s="2636"/>
      <c r="U432" s="2636"/>
      <c r="V432" s="2636"/>
      <c r="W432" s="2636"/>
      <c r="X432" s="2636"/>
      <c r="Y432" s="2636"/>
      <c r="Z432" s="2636"/>
      <c r="AA432" s="2636"/>
      <c r="AB432" s="2636"/>
      <c r="AC432" s="2636"/>
      <c r="AD432" s="2636"/>
      <c r="AE432" s="2636"/>
      <c r="AF432" s="2636"/>
      <c r="AG432" s="2636"/>
      <c r="AH432" s="2636"/>
    </row>
  </sheetData>
  <sheetProtection password="C634" sheet="1" objects="1" scenarios="1" formatRows="0" insertRows="0"/>
  <phoneticPr fontId="91" type="noConversion"/>
  <dataValidations count="2">
    <dataValidation type="list" allowBlank="1" showInputMessage="1" showErrorMessage="1" sqref="E22:E71">
      <formula1>"400/EHV, 275/EHV,132/EHV,132/HV,EHV/EHV,EHV/HV,HV/HV"</formula1>
    </dataValidation>
    <dataValidation type="list" allowBlank="1" showInputMessage="1" showErrorMessage="1" sqref="M22:M71">
      <formula1>"Access Restriction, Reconfigure Temp, Reconfigure Perm, Customer Equipment, Assessed OK, Agree Action, Monitor"</formula1>
    </dataValidation>
  </dataValidations>
  <pageMargins left="0.19685039370078741" right="0.19685039370078741" top="0.78740157480314965" bottom="0.78740157480314965" header="0.31496062992125984" footer="0.11811023622047245"/>
  <pageSetup paperSize="8" scale="51" orientation="landscape" r:id="rId1"/>
  <headerFooter alignWithMargins="0">
    <oddHeader>&amp;R&amp;"CG Omega,Bold"&amp;18&amp;A</oddHeader>
    <oddFooter>&amp;R&amp;Z&amp;F</oddFooter>
  </headerFooter>
  <drawing r:id="rId2"/>
  <legacyDrawing r:id="rId3"/>
</worksheet>
</file>

<file path=xl/worksheets/sheet40.xml><?xml version="1.0" encoding="utf-8"?>
<worksheet xmlns="http://schemas.openxmlformats.org/spreadsheetml/2006/main" xmlns:r="http://schemas.openxmlformats.org/officeDocument/2006/relationships">
  <sheetPr codeName="Sheet22">
    <pageSetUpPr fitToPage="1"/>
  </sheetPr>
  <dimension ref="A1:K41"/>
  <sheetViews>
    <sheetView zoomScale="85" workbookViewId="0">
      <selection activeCell="F37" sqref="F37"/>
    </sheetView>
  </sheetViews>
  <sheetFormatPr defaultRowHeight="14.25"/>
  <cols>
    <col min="1" max="4" width="3" style="2735" customWidth="1"/>
    <col min="5" max="5" width="47.25" style="2735" customWidth="1"/>
    <col min="6" max="6" width="17" style="2735" customWidth="1"/>
    <col min="7" max="8" width="15.875" style="2735" customWidth="1"/>
    <col min="9" max="9" width="11.25" style="2735" customWidth="1"/>
    <col min="10" max="10" width="12" style="2735" customWidth="1"/>
    <col min="11" max="11" width="32.125" style="2735" customWidth="1"/>
    <col min="12" max="12" width="2.875" style="2735" customWidth="1"/>
    <col min="13" max="16384" width="9" style="2735"/>
  </cols>
  <sheetData>
    <row r="1" spans="1:11" s="391" customFormat="1" ht="26.25">
      <c r="A1" s="114" t="str">
        <f>+Cover!$E$8</f>
        <v>Regulatory Reporting Pack (RRP)</v>
      </c>
      <c r="D1" s="1970"/>
      <c r="E1" s="392"/>
      <c r="G1" s="392" t="str">
        <f>+'Check&amp;Bal report'!$H$1</f>
        <v xml:space="preserve"> </v>
      </c>
      <c r="K1" s="1970"/>
    </row>
    <row r="2" spans="1:11" s="115" customFormat="1" ht="26.25">
      <c r="A2" s="114" t="str">
        <f>+'Names and date input'!$D$21</f>
        <v>CN West</v>
      </c>
      <c r="B2" s="120"/>
      <c r="D2" s="994"/>
      <c r="E2" s="116"/>
      <c r="K2" s="917"/>
    </row>
    <row r="3" spans="1:11" s="120" customFormat="1" ht="26.25">
      <c r="A3" s="114" t="str">
        <f>+'Names and date input'!$D$9</f>
        <v>2009-10</v>
      </c>
      <c r="D3" s="2610"/>
      <c r="E3" s="114"/>
      <c r="K3" s="2611"/>
    </row>
    <row r="5" spans="1:11" ht="20.25" customHeight="1"/>
    <row r="6" spans="1:11" ht="30">
      <c r="F6" s="2743" t="s">
        <v>1344</v>
      </c>
    </row>
    <row r="7" spans="1:11" ht="32.25" customHeight="1"/>
    <row r="8" spans="1:11" ht="20.25" customHeight="1"/>
    <row r="9" spans="1:11" ht="15" customHeight="1"/>
    <row r="10" spans="1:11" ht="15" customHeight="1"/>
    <row r="20" ht="15" customHeight="1"/>
    <row r="27" ht="15" customHeight="1"/>
    <row r="28" ht="15" customHeight="1"/>
    <row r="32" ht="15" customHeight="1"/>
    <row r="37" ht="15" customHeight="1"/>
    <row r="41" ht="15" customHeight="1"/>
  </sheetData>
  <sheetProtection password="C634" sheet="1" objects="1" scenarios="1"/>
  <phoneticPr fontId="47" type="noConversion"/>
  <pageMargins left="0.75" right="0.75" top="1" bottom="1" header="0.5" footer="0.5"/>
  <pageSetup paperSize="8" orientation="landscape" r:id="rId1"/>
  <headerFooter alignWithMargins="0">
    <oddHeader>&amp;R&amp;A</oddHeader>
    <oddFooter>&amp;L&amp;D
&amp;T&amp;R&amp;Z&amp;F</oddFooter>
  </headerFooter>
  <legacyDrawing r:id="rId2"/>
</worksheet>
</file>

<file path=xl/worksheets/sheet41.xml><?xml version="1.0" encoding="utf-8"?>
<worksheet xmlns="http://schemas.openxmlformats.org/spreadsheetml/2006/main" xmlns:r="http://schemas.openxmlformats.org/officeDocument/2006/relationships">
  <sheetPr codeName="Sheet29">
    <pageSetUpPr fitToPage="1"/>
  </sheetPr>
  <dimension ref="A1:IV367"/>
  <sheetViews>
    <sheetView topLeftCell="A298" zoomScale="64" zoomScaleNormal="64" workbookViewId="0">
      <selection activeCell="AA313" sqref="AA313"/>
    </sheetView>
  </sheetViews>
  <sheetFormatPr defaultRowHeight="14.25"/>
  <cols>
    <col min="1" max="2" width="9" style="112"/>
    <col min="3" max="3" width="13.25" style="112" customWidth="1"/>
    <col min="4" max="11" width="9" style="112"/>
    <col min="12" max="12" width="10.5" style="112" customWidth="1"/>
    <col min="13" max="24" width="9" style="112"/>
    <col min="25" max="25" width="9.5" style="112" customWidth="1"/>
    <col min="26" max="16384" width="9" style="112"/>
  </cols>
  <sheetData>
    <row r="1" spans="1:256" ht="15">
      <c r="A1" s="2294" t="s">
        <v>1209</v>
      </c>
      <c r="F1" s="112">
        <v>1991</v>
      </c>
      <c r="G1" s="112">
        <v>1992</v>
      </c>
      <c r="H1" s="112">
        <v>1993</v>
      </c>
      <c r="I1" s="112">
        <v>1994</v>
      </c>
      <c r="J1" s="112">
        <v>1995</v>
      </c>
      <c r="K1" s="112">
        <v>1996</v>
      </c>
      <c r="L1" s="112">
        <v>1997</v>
      </c>
      <c r="M1" s="112">
        <v>1998</v>
      </c>
      <c r="N1" s="112">
        <v>1999</v>
      </c>
      <c r="O1" s="112">
        <v>2000</v>
      </c>
      <c r="P1" s="112">
        <v>2001</v>
      </c>
      <c r="Q1" s="112">
        <v>2002</v>
      </c>
      <c r="R1" s="112">
        <v>2003</v>
      </c>
      <c r="S1" s="112">
        <v>2004</v>
      </c>
      <c r="T1" s="112">
        <v>2005</v>
      </c>
      <c r="U1" s="112">
        <v>2006</v>
      </c>
      <c r="V1" s="112">
        <v>2007</v>
      </c>
      <c r="W1" s="112">
        <v>2008</v>
      </c>
      <c r="X1" s="112">
        <v>2009</v>
      </c>
      <c r="Y1" s="112">
        <v>2010</v>
      </c>
    </row>
    <row r="2" spans="1:256">
      <c r="U2" s="2153" t="s">
        <v>301</v>
      </c>
      <c r="V2" s="2154" t="s">
        <v>22</v>
      </c>
      <c r="W2" s="2154" t="s">
        <v>23</v>
      </c>
      <c r="X2" s="2154" t="s">
        <v>24</v>
      </c>
      <c r="Y2" s="2154" t="s">
        <v>25</v>
      </c>
    </row>
    <row r="3" spans="1:256" s="2295" customFormat="1" ht="15" thickBot="1">
      <c r="B3" s="2296">
        <v>0</v>
      </c>
      <c r="C3" s="2296" t="s">
        <v>17</v>
      </c>
      <c r="D3" s="2296"/>
      <c r="E3" s="2296"/>
      <c r="F3" s="2296"/>
      <c r="G3" s="2296"/>
      <c r="H3" s="2296"/>
      <c r="I3" s="2296"/>
      <c r="J3" s="2296"/>
      <c r="K3" s="2296"/>
      <c r="L3" s="2296"/>
      <c r="M3" s="2296"/>
      <c r="N3" s="2296"/>
      <c r="O3" s="2296"/>
      <c r="P3" s="2296"/>
      <c r="Q3" s="2296"/>
      <c r="R3" s="2296"/>
      <c r="S3" s="2296"/>
      <c r="T3" s="2296"/>
      <c r="U3" s="2297" t="s">
        <v>799</v>
      </c>
      <c r="V3" s="2296"/>
      <c r="W3" s="2296"/>
      <c r="X3" s="2296"/>
      <c r="Y3" s="2462" t="s">
        <v>1337</v>
      </c>
      <c r="Z3" s="2296"/>
      <c r="AA3" s="2296"/>
      <c r="AB3" s="2296"/>
      <c r="AC3" s="2296"/>
      <c r="AD3" s="2296"/>
      <c r="AE3" s="2296"/>
      <c r="AF3" s="2296"/>
      <c r="AG3" s="2296"/>
      <c r="AH3" s="2296"/>
      <c r="AI3" s="2296"/>
    </row>
    <row r="4" spans="1:256" ht="15">
      <c r="A4" s="2295"/>
      <c r="B4" s="2298">
        <v>1</v>
      </c>
      <c r="C4" s="2299" t="s">
        <v>450</v>
      </c>
      <c r="D4" s="2295" t="s">
        <v>71</v>
      </c>
      <c r="E4" s="2295"/>
      <c r="F4" s="2300">
        <v>21.350105682951142</v>
      </c>
      <c r="G4" s="2300">
        <v>75.116602193419723</v>
      </c>
      <c r="H4" s="2300">
        <v>75.563724825523408</v>
      </c>
      <c r="I4" s="2300">
        <v>77.57577666999002</v>
      </c>
      <c r="J4" s="2300">
        <v>87.859597208374851</v>
      </c>
      <c r="K4" s="2300">
        <v>78.022899302093691</v>
      </c>
      <c r="L4" s="2300">
        <v>90.095210368893291</v>
      </c>
      <c r="M4" s="2300">
        <v>76.793312063808557</v>
      </c>
      <c r="N4" s="2300">
        <v>81.301358709480439</v>
      </c>
      <c r="O4" s="2300">
        <v>72.8</v>
      </c>
      <c r="P4" s="2300">
        <v>73.8</v>
      </c>
      <c r="Q4" s="2300">
        <v>89.2</v>
      </c>
      <c r="R4" s="2300">
        <v>83.3</v>
      </c>
      <c r="S4" s="2301">
        <v>97.672047129743802</v>
      </c>
      <c r="T4" s="2301">
        <v>82.250007462614107</v>
      </c>
      <c r="U4" s="2301">
        <v>126.4</v>
      </c>
      <c r="V4" s="2301">
        <v>119.8</v>
      </c>
      <c r="W4" s="2301">
        <v>124.9</v>
      </c>
      <c r="X4" s="2301">
        <v>137.0325999844805</v>
      </c>
      <c r="Y4" s="2463">
        <v>146.65555724412812</v>
      </c>
      <c r="Z4" s="2295"/>
      <c r="AA4" s="2295"/>
      <c r="AB4" s="2295"/>
      <c r="AC4" s="2295"/>
      <c r="AD4" s="2295"/>
      <c r="AE4" s="2295"/>
      <c r="AF4" s="2295"/>
      <c r="AG4" s="2295"/>
      <c r="AH4" s="2295"/>
      <c r="AI4" s="2295"/>
      <c r="AJ4" s="2302"/>
      <c r="AK4" s="2302"/>
      <c r="AL4" s="2302"/>
      <c r="AM4" s="1659"/>
      <c r="AN4" s="2303"/>
      <c r="AO4" s="2303"/>
      <c r="AP4" s="2303"/>
      <c r="AQ4" s="2303"/>
      <c r="AR4" s="2303"/>
      <c r="AS4" s="2303"/>
      <c r="AT4" s="2303"/>
      <c r="AU4" s="2303"/>
      <c r="AV4" s="2303"/>
      <c r="AW4" s="2303"/>
      <c r="AX4" s="2303"/>
      <c r="AY4" s="2303"/>
      <c r="AZ4" s="2303"/>
      <c r="BA4" s="2303"/>
      <c r="BB4" s="2303"/>
      <c r="BC4" s="2303"/>
      <c r="BD4" s="2304"/>
      <c r="BE4" s="2303"/>
      <c r="BF4" s="2303"/>
      <c r="BG4" s="2303"/>
      <c r="BH4" s="2303"/>
      <c r="BI4" s="2303"/>
      <c r="BJ4" s="2302"/>
      <c r="BK4" s="2302"/>
      <c r="BL4" s="2302"/>
      <c r="BM4" s="2302"/>
      <c r="BN4" s="2302"/>
      <c r="BO4" s="2302"/>
      <c r="BP4" s="2302"/>
      <c r="BQ4" s="2302"/>
      <c r="BR4" s="2302"/>
      <c r="BS4" s="2302"/>
      <c r="BT4" s="2302"/>
      <c r="BU4" s="2302"/>
      <c r="BV4" s="2302"/>
      <c r="BW4" s="2302"/>
      <c r="BX4" s="2302"/>
      <c r="BY4" s="2302"/>
      <c r="BZ4" s="2302"/>
      <c r="CA4" s="2302"/>
      <c r="CB4" s="2302"/>
      <c r="CC4" s="2302"/>
      <c r="CD4" s="2302"/>
      <c r="CE4" s="2302"/>
      <c r="CF4" s="2302"/>
      <c r="CG4" s="2302"/>
      <c r="CH4" s="2302"/>
      <c r="CI4" s="2302"/>
      <c r="CJ4" s="2302"/>
      <c r="CK4" s="2302"/>
      <c r="CL4" s="2302"/>
      <c r="CM4" s="2302"/>
      <c r="CN4" s="2302"/>
      <c r="CO4" s="2302"/>
      <c r="CP4" s="2302"/>
      <c r="CQ4" s="2302"/>
      <c r="CR4" s="2302"/>
      <c r="CS4" s="2302"/>
      <c r="CT4" s="2302"/>
      <c r="CU4" s="2302"/>
      <c r="CV4" s="2302"/>
      <c r="CW4" s="2302"/>
      <c r="CX4" s="2302"/>
      <c r="CY4" s="2302"/>
      <c r="CZ4" s="2302"/>
      <c r="DA4" s="2302"/>
      <c r="DB4" s="2302"/>
      <c r="DC4" s="2302"/>
      <c r="DD4" s="2302"/>
      <c r="DE4" s="2302"/>
      <c r="DF4" s="2302"/>
      <c r="DG4" s="2302"/>
      <c r="DH4" s="2302"/>
      <c r="DI4" s="2302"/>
      <c r="DJ4" s="2302"/>
      <c r="DK4" s="2302"/>
      <c r="DL4" s="2302"/>
      <c r="DM4" s="2302"/>
      <c r="DN4" s="2302"/>
      <c r="DO4" s="2302"/>
      <c r="DP4" s="2302"/>
      <c r="DQ4" s="2302"/>
      <c r="DR4" s="2302"/>
      <c r="DS4" s="2302"/>
      <c r="DT4" s="2302"/>
      <c r="DU4" s="2302"/>
      <c r="DV4" s="2302"/>
      <c r="DW4" s="2302"/>
      <c r="DX4" s="2302"/>
      <c r="DY4" s="2302"/>
      <c r="DZ4" s="2302"/>
      <c r="EA4" s="2302"/>
      <c r="EB4" s="2302"/>
      <c r="EC4" s="2302"/>
      <c r="ED4" s="2302"/>
      <c r="EE4" s="2302"/>
      <c r="EF4" s="2302"/>
      <c r="EG4" s="2302"/>
      <c r="EH4" s="2302"/>
      <c r="EI4" s="2302"/>
      <c r="EJ4" s="2302"/>
      <c r="EK4" s="2302"/>
      <c r="EL4" s="2302"/>
      <c r="EM4" s="2302"/>
      <c r="EN4" s="2302"/>
      <c r="EO4" s="2302"/>
      <c r="EP4" s="2302"/>
      <c r="EQ4" s="2302"/>
      <c r="ER4" s="2302"/>
      <c r="ES4" s="2302"/>
      <c r="ET4" s="2302"/>
      <c r="EU4" s="2302"/>
      <c r="EV4" s="2302"/>
      <c r="EW4" s="2302"/>
      <c r="EX4" s="2302"/>
      <c r="EY4" s="2302"/>
      <c r="EZ4" s="2302"/>
      <c r="FA4" s="2302"/>
      <c r="FB4" s="2302"/>
      <c r="FC4" s="2302"/>
      <c r="FD4" s="2302"/>
      <c r="FE4" s="2302"/>
      <c r="FF4" s="2302"/>
      <c r="FG4" s="2302"/>
      <c r="FH4" s="2302"/>
      <c r="FI4" s="2302"/>
      <c r="FJ4" s="2302"/>
      <c r="FK4" s="2302"/>
      <c r="FL4" s="2302"/>
      <c r="FM4" s="2302"/>
      <c r="FN4" s="2302"/>
      <c r="FO4" s="2302"/>
      <c r="FP4" s="2302"/>
      <c r="FQ4" s="2302"/>
      <c r="FR4" s="2302"/>
      <c r="FS4" s="2302"/>
      <c r="FT4" s="2302"/>
      <c r="FU4" s="2302"/>
      <c r="FV4" s="2302"/>
      <c r="FW4" s="2302"/>
      <c r="FX4" s="2302"/>
      <c r="FY4" s="2302"/>
      <c r="FZ4" s="2302"/>
      <c r="GA4" s="2302"/>
      <c r="GB4" s="2302"/>
      <c r="GC4" s="2302"/>
      <c r="GD4" s="2302"/>
      <c r="GE4" s="2302"/>
      <c r="GF4" s="2302"/>
      <c r="GG4" s="2302"/>
      <c r="GH4" s="2302"/>
      <c r="GI4" s="2302"/>
      <c r="GJ4" s="2302"/>
      <c r="GK4" s="2302"/>
      <c r="GL4" s="2302"/>
      <c r="GM4" s="2302"/>
      <c r="GN4" s="2302"/>
      <c r="GO4" s="2302"/>
      <c r="GP4" s="2302"/>
      <c r="GQ4" s="2302"/>
      <c r="GR4" s="2302"/>
      <c r="GS4" s="2302"/>
      <c r="GT4" s="2302"/>
      <c r="GU4" s="2302"/>
      <c r="GV4" s="2302"/>
      <c r="GW4" s="2302"/>
      <c r="GX4" s="2302"/>
      <c r="GY4" s="2302"/>
      <c r="GZ4" s="2302"/>
      <c r="HA4" s="2302"/>
      <c r="HB4" s="2302"/>
      <c r="HC4" s="2302"/>
      <c r="HD4" s="2302"/>
      <c r="HE4" s="2302"/>
      <c r="HF4" s="2302"/>
      <c r="HG4" s="2302"/>
      <c r="HH4" s="2302"/>
      <c r="HI4" s="2302"/>
      <c r="HJ4" s="2302"/>
      <c r="HK4" s="2302"/>
      <c r="HL4" s="2302"/>
      <c r="HM4" s="2302"/>
      <c r="HN4" s="2302"/>
      <c r="HO4" s="2302"/>
      <c r="HP4" s="2302"/>
      <c r="HQ4" s="2302"/>
      <c r="HR4" s="2302"/>
      <c r="HS4" s="2302"/>
      <c r="HT4" s="2302"/>
      <c r="HU4" s="2302"/>
      <c r="HV4" s="2302"/>
      <c r="HW4" s="2302"/>
      <c r="HX4" s="2302"/>
      <c r="HY4" s="2302"/>
      <c r="HZ4" s="2302"/>
      <c r="IA4" s="2302"/>
      <c r="IB4" s="2302"/>
      <c r="IC4" s="2302"/>
      <c r="ID4" s="2302"/>
      <c r="IE4" s="2302"/>
      <c r="IF4" s="2302"/>
      <c r="IG4" s="2302"/>
      <c r="IH4" s="2302"/>
      <c r="II4" s="2302"/>
      <c r="IJ4" s="2302"/>
      <c r="IK4" s="2302"/>
      <c r="IL4" s="2302"/>
      <c r="IM4" s="2302"/>
      <c r="IN4" s="2302"/>
      <c r="IO4" s="2302"/>
      <c r="IP4" s="2302"/>
      <c r="IQ4" s="2302"/>
      <c r="IR4" s="2302"/>
      <c r="IS4" s="2302"/>
      <c r="IT4" s="2302"/>
      <c r="IU4" s="2302"/>
      <c r="IV4" s="2302"/>
    </row>
    <row r="5" spans="1:256">
      <c r="A5" s="2295"/>
      <c r="B5" s="2298">
        <v>2</v>
      </c>
      <c r="C5" s="2299" t="s">
        <v>451</v>
      </c>
      <c r="D5" s="2295" t="s">
        <v>71</v>
      </c>
      <c r="E5" s="2295"/>
      <c r="F5" s="2300">
        <v>29.510093718843461</v>
      </c>
      <c r="G5" s="2300">
        <v>97.808075772681931</v>
      </c>
      <c r="H5" s="2300">
        <v>95.796023928215334</v>
      </c>
      <c r="I5" s="2300">
        <v>105.52094117647057</v>
      </c>
      <c r="J5" s="2300">
        <v>63.156071784646045</v>
      </c>
      <c r="K5" s="2300">
        <v>64.9445623130608</v>
      </c>
      <c r="L5" s="2300">
        <v>70.198253240279143</v>
      </c>
      <c r="M5" s="2300">
        <v>83.947274177467577</v>
      </c>
      <c r="N5" s="2300">
        <v>81.5</v>
      </c>
      <c r="O5" s="2300">
        <v>81.101845506462283</v>
      </c>
      <c r="P5" s="2300">
        <v>99.267216266173762</v>
      </c>
      <c r="Q5" s="2300">
        <v>61.052575700934575</v>
      </c>
      <c r="R5" s="2300">
        <v>72.8</v>
      </c>
      <c r="S5" s="2301">
        <v>80.744819838334024</v>
      </c>
      <c r="T5" s="2301">
        <v>76.978091345837967</v>
      </c>
      <c r="U5" s="2301">
        <v>98.7</v>
      </c>
      <c r="V5" s="2301">
        <v>103.8</v>
      </c>
      <c r="W5" s="2301">
        <v>130.9</v>
      </c>
      <c r="X5" s="2301">
        <v>145.71078032125399</v>
      </c>
      <c r="Y5" s="2463">
        <v>153.42427527078019</v>
      </c>
      <c r="Z5" s="2295"/>
      <c r="AA5" s="2295"/>
      <c r="AB5" s="2295"/>
      <c r="AC5" s="2295"/>
      <c r="AD5" s="2295"/>
      <c r="AE5" s="2295"/>
      <c r="AF5" s="2295"/>
      <c r="AG5" s="2295"/>
      <c r="AH5" s="2295"/>
      <c r="AI5" s="2295"/>
      <c r="AJ5" s="2302"/>
      <c r="AK5" s="2302"/>
      <c r="AL5" s="2302"/>
      <c r="AM5" s="2303"/>
      <c r="AN5" s="2303"/>
      <c r="AO5" s="2303"/>
      <c r="AP5" s="2303"/>
      <c r="AQ5" s="2303"/>
      <c r="AR5" s="2303"/>
      <c r="AS5" s="2303"/>
      <c r="AT5" s="2303"/>
      <c r="AU5" s="2303"/>
      <c r="AV5" s="2303"/>
      <c r="AW5" s="2303"/>
      <c r="AX5" s="2303"/>
      <c r="AY5" s="2303"/>
      <c r="AZ5" s="2303"/>
      <c r="BA5" s="2303"/>
      <c r="BB5" s="2303"/>
      <c r="BC5" s="2303"/>
      <c r="BD5" s="2303"/>
      <c r="BE5" s="2303"/>
      <c r="BF5" s="2303"/>
      <c r="BG5" s="2303"/>
      <c r="BH5" s="2303"/>
      <c r="BI5" s="2303"/>
      <c r="BJ5" s="2302"/>
      <c r="BK5" s="2302"/>
      <c r="BL5" s="2302"/>
      <c r="BM5" s="2302"/>
      <c r="BN5" s="2302"/>
      <c r="BO5" s="2302"/>
      <c r="BP5" s="2302"/>
      <c r="BQ5" s="2302"/>
      <c r="BR5" s="2302"/>
      <c r="BS5" s="2302"/>
      <c r="BT5" s="2302"/>
      <c r="BU5" s="2302"/>
      <c r="BV5" s="2302"/>
      <c r="BW5" s="2302"/>
      <c r="BX5" s="2302"/>
      <c r="BY5" s="2302"/>
      <c r="BZ5" s="2302"/>
      <c r="CA5" s="2302"/>
      <c r="CB5" s="2302"/>
      <c r="CC5" s="2302"/>
      <c r="CD5" s="2302"/>
      <c r="CE5" s="2302"/>
      <c r="CF5" s="2302"/>
      <c r="CG5" s="2302"/>
      <c r="CH5" s="2302"/>
      <c r="CI5" s="2302"/>
      <c r="CJ5" s="2302"/>
      <c r="CK5" s="2302"/>
      <c r="CL5" s="2302"/>
      <c r="CM5" s="2302"/>
      <c r="CN5" s="2302"/>
      <c r="CO5" s="2302"/>
      <c r="CP5" s="2302"/>
      <c r="CQ5" s="2302"/>
      <c r="CR5" s="2302"/>
      <c r="CS5" s="2302"/>
      <c r="CT5" s="2302"/>
      <c r="CU5" s="2302"/>
      <c r="CV5" s="2302"/>
      <c r="CW5" s="2302"/>
      <c r="CX5" s="2302"/>
      <c r="CY5" s="2302"/>
      <c r="CZ5" s="2302"/>
      <c r="DA5" s="2302"/>
      <c r="DB5" s="2302"/>
      <c r="DC5" s="2302"/>
      <c r="DD5" s="2302"/>
      <c r="DE5" s="2302"/>
      <c r="DF5" s="2302"/>
      <c r="DG5" s="2302"/>
      <c r="DH5" s="2302"/>
      <c r="DI5" s="2302"/>
      <c r="DJ5" s="2302"/>
      <c r="DK5" s="2302"/>
      <c r="DL5" s="2302"/>
      <c r="DM5" s="2302"/>
      <c r="DN5" s="2302"/>
      <c r="DO5" s="2302"/>
      <c r="DP5" s="2302"/>
      <c r="DQ5" s="2302"/>
      <c r="DR5" s="2302"/>
      <c r="DS5" s="2302"/>
      <c r="DT5" s="2302"/>
      <c r="DU5" s="2302"/>
      <c r="DV5" s="2302"/>
      <c r="DW5" s="2302"/>
      <c r="DX5" s="2302"/>
      <c r="DY5" s="2302"/>
      <c r="DZ5" s="2302"/>
      <c r="EA5" s="2302"/>
      <c r="EB5" s="2302"/>
      <c r="EC5" s="2302"/>
      <c r="ED5" s="2302"/>
      <c r="EE5" s="2302"/>
      <c r="EF5" s="2302"/>
      <c r="EG5" s="2302"/>
      <c r="EH5" s="2302"/>
      <c r="EI5" s="2302"/>
      <c r="EJ5" s="2302"/>
      <c r="EK5" s="2302"/>
      <c r="EL5" s="2302"/>
      <c r="EM5" s="2302"/>
      <c r="EN5" s="2302"/>
      <c r="EO5" s="2302"/>
      <c r="EP5" s="2302"/>
      <c r="EQ5" s="2302"/>
      <c r="ER5" s="2302"/>
      <c r="ES5" s="2302"/>
      <c r="ET5" s="2302"/>
      <c r="EU5" s="2302"/>
      <c r="EV5" s="2302"/>
      <c r="EW5" s="2302"/>
      <c r="EX5" s="2302"/>
      <c r="EY5" s="2302"/>
      <c r="EZ5" s="2302"/>
      <c r="FA5" s="2302"/>
      <c r="FB5" s="2302"/>
      <c r="FC5" s="2302"/>
      <c r="FD5" s="2302"/>
      <c r="FE5" s="2302"/>
      <c r="FF5" s="2302"/>
      <c r="FG5" s="2302"/>
      <c r="FH5" s="2302"/>
      <c r="FI5" s="2302"/>
      <c r="FJ5" s="2302"/>
      <c r="FK5" s="2302"/>
      <c r="FL5" s="2302"/>
      <c r="FM5" s="2302"/>
      <c r="FN5" s="2302"/>
      <c r="FO5" s="2302"/>
      <c r="FP5" s="2302"/>
      <c r="FQ5" s="2302"/>
      <c r="FR5" s="2302"/>
      <c r="FS5" s="2302"/>
      <c r="FT5" s="2302"/>
      <c r="FU5" s="2302"/>
      <c r="FV5" s="2302"/>
      <c r="FW5" s="2302"/>
      <c r="FX5" s="2302"/>
      <c r="FY5" s="2302"/>
      <c r="FZ5" s="2302"/>
      <c r="GA5" s="2302"/>
      <c r="GB5" s="2302"/>
      <c r="GC5" s="2302"/>
      <c r="GD5" s="2302"/>
      <c r="GE5" s="2302"/>
      <c r="GF5" s="2302"/>
      <c r="GG5" s="2302"/>
      <c r="GH5" s="2302"/>
      <c r="GI5" s="2302"/>
      <c r="GJ5" s="2302"/>
      <c r="GK5" s="2302"/>
      <c r="GL5" s="2302"/>
      <c r="GM5" s="2302"/>
      <c r="GN5" s="2302"/>
      <c r="GO5" s="2302"/>
      <c r="GP5" s="2302"/>
      <c r="GQ5" s="2302"/>
      <c r="GR5" s="2302"/>
      <c r="GS5" s="2302"/>
      <c r="GT5" s="2302"/>
      <c r="GU5" s="2302"/>
      <c r="GV5" s="2302"/>
      <c r="GW5" s="2302"/>
      <c r="GX5" s="2302"/>
      <c r="GY5" s="2302"/>
      <c r="GZ5" s="2302"/>
      <c r="HA5" s="2302"/>
      <c r="HB5" s="2302"/>
      <c r="HC5" s="2302"/>
      <c r="HD5" s="2302"/>
      <c r="HE5" s="2302"/>
      <c r="HF5" s="2302"/>
      <c r="HG5" s="2302"/>
      <c r="HH5" s="2302"/>
      <c r="HI5" s="2302"/>
      <c r="HJ5" s="2302"/>
      <c r="HK5" s="2302"/>
      <c r="HL5" s="2302"/>
      <c r="HM5" s="2302"/>
      <c r="HN5" s="2302"/>
      <c r="HO5" s="2302"/>
      <c r="HP5" s="2302"/>
      <c r="HQ5" s="2302"/>
      <c r="HR5" s="2302"/>
      <c r="HS5" s="2302"/>
      <c r="HT5" s="2302"/>
      <c r="HU5" s="2302"/>
      <c r="HV5" s="2302"/>
      <c r="HW5" s="2302"/>
      <c r="HX5" s="2302"/>
      <c r="HY5" s="2302"/>
      <c r="HZ5" s="2302"/>
      <c r="IA5" s="2302"/>
      <c r="IB5" s="2302"/>
      <c r="IC5" s="2302"/>
      <c r="ID5" s="2302"/>
      <c r="IE5" s="2302"/>
      <c r="IF5" s="2302"/>
      <c r="IG5" s="2302"/>
      <c r="IH5" s="2302"/>
      <c r="II5" s="2302"/>
      <c r="IJ5" s="2302"/>
      <c r="IK5" s="2302"/>
      <c r="IL5" s="2302"/>
      <c r="IM5" s="2302"/>
      <c r="IN5" s="2302"/>
      <c r="IO5" s="2302"/>
      <c r="IP5" s="2302"/>
      <c r="IQ5" s="2302"/>
      <c r="IR5" s="2302"/>
      <c r="IS5" s="2302"/>
      <c r="IT5" s="2302"/>
      <c r="IU5" s="2302"/>
      <c r="IV5" s="2302"/>
    </row>
    <row r="6" spans="1:256">
      <c r="A6" s="2295"/>
      <c r="B6" s="2298">
        <v>3</v>
      </c>
      <c r="C6" s="2299" t="s">
        <v>883</v>
      </c>
      <c r="D6" s="2295" t="s">
        <v>71</v>
      </c>
      <c r="E6" s="2295"/>
      <c r="F6" s="2300">
        <v>17.214221335992022</v>
      </c>
      <c r="G6" s="2300">
        <v>42.141308075772677</v>
      </c>
      <c r="H6" s="2300">
        <v>87.188913260219323</v>
      </c>
      <c r="I6" s="2300">
        <v>78.581802592223312</v>
      </c>
      <c r="J6" s="2300">
        <v>77.911118644067784</v>
      </c>
      <c r="K6" s="2300">
        <v>79.81138983050846</v>
      </c>
      <c r="L6" s="2300">
        <v>83.388370887337956</v>
      </c>
      <c r="M6" s="2300">
        <v>101.6086181455633</v>
      </c>
      <c r="N6" s="2300">
        <v>108.8</v>
      </c>
      <c r="O6" s="2300">
        <v>100</v>
      </c>
      <c r="P6" s="2300">
        <v>86.832909426987058</v>
      </c>
      <c r="Q6" s="2300">
        <v>79.42960517613227</v>
      </c>
      <c r="R6" s="2300">
        <v>91.7</v>
      </c>
      <c r="S6" s="2301">
        <v>108.37316783120977</v>
      </c>
      <c r="T6" s="2301">
        <v>104.59124351452847</v>
      </c>
      <c r="U6" s="2301">
        <v>122.7</v>
      </c>
      <c r="V6" s="2301">
        <v>77.3</v>
      </c>
      <c r="W6" s="2301">
        <v>95.2</v>
      </c>
      <c r="X6" s="2301">
        <v>104.6340600605261</v>
      </c>
      <c r="Y6" s="2463">
        <v>123.17015681832019</v>
      </c>
      <c r="Z6" s="2295"/>
      <c r="AA6" s="2295"/>
      <c r="AB6" s="2295"/>
      <c r="AC6" s="2295"/>
      <c r="AD6" s="2295"/>
      <c r="AE6" s="2295"/>
      <c r="AF6" s="2295"/>
      <c r="AG6" s="2295"/>
      <c r="AH6" s="2295"/>
      <c r="AI6" s="2295"/>
      <c r="AJ6" s="2302"/>
      <c r="AK6" s="2302"/>
      <c r="AL6" s="2302"/>
      <c r="AM6" s="2303"/>
      <c r="AN6" s="2303"/>
      <c r="AO6" s="2303"/>
      <c r="AP6" s="2303"/>
      <c r="AQ6" s="2303"/>
      <c r="AR6" s="2303"/>
      <c r="AS6" s="2303"/>
      <c r="AT6" s="2303"/>
      <c r="AU6" s="2303"/>
      <c r="AV6" s="2303"/>
      <c r="AW6" s="2303"/>
      <c r="AX6" s="2303"/>
      <c r="AY6" s="2303"/>
      <c r="AZ6" s="2303"/>
      <c r="BA6" s="2303"/>
      <c r="BB6" s="2303"/>
      <c r="BC6" s="2303"/>
      <c r="BD6" s="2303"/>
      <c r="BE6" s="2303"/>
      <c r="BF6" s="2303"/>
      <c r="BG6" s="2303"/>
      <c r="BH6" s="2303"/>
      <c r="BI6" s="2303"/>
      <c r="BJ6" s="2302"/>
      <c r="BK6" s="2302"/>
      <c r="BL6" s="2302"/>
      <c r="BM6" s="2302"/>
      <c r="BN6" s="2302"/>
      <c r="BO6" s="2302"/>
      <c r="BP6" s="2302"/>
      <c r="BQ6" s="2302"/>
      <c r="BR6" s="2302"/>
      <c r="BS6" s="2302"/>
      <c r="BT6" s="2302"/>
      <c r="BU6" s="2302"/>
      <c r="BV6" s="2302"/>
      <c r="BW6" s="2302"/>
      <c r="BX6" s="2302"/>
      <c r="BY6" s="2302"/>
      <c r="BZ6" s="2302"/>
      <c r="CA6" s="2302"/>
      <c r="CB6" s="2302"/>
      <c r="CC6" s="2302"/>
      <c r="CD6" s="2302"/>
      <c r="CE6" s="2302"/>
      <c r="CF6" s="2302"/>
      <c r="CG6" s="2302"/>
      <c r="CH6" s="2302"/>
      <c r="CI6" s="2302"/>
      <c r="CJ6" s="2302"/>
      <c r="CK6" s="2302"/>
      <c r="CL6" s="2302"/>
      <c r="CM6" s="2302"/>
      <c r="CN6" s="2302"/>
      <c r="CO6" s="2302"/>
      <c r="CP6" s="2302"/>
      <c r="CQ6" s="2302"/>
      <c r="CR6" s="2302"/>
      <c r="CS6" s="2302"/>
      <c r="CT6" s="2302"/>
      <c r="CU6" s="2302"/>
      <c r="CV6" s="2302"/>
      <c r="CW6" s="2302"/>
      <c r="CX6" s="2302"/>
      <c r="CY6" s="2302"/>
      <c r="CZ6" s="2302"/>
      <c r="DA6" s="2302"/>
      <c r="DB6" s="2302"/>
      <c r="DC6" s="2302"/>
      <c r="DD6" s="2302"/>
      <c r="DE6" s="2302"/>
      <c r="DF6" s="2302"/>
      <c r="DG6" s="2302"/>
      <c r="DH6" s="2302"/>
      <c r="DI6" s="2302"/>
      <c r="DJ6" s="2302"/>
      <c r="DK6" s="2302"/>
      <c r="DL6" s="2302"/>
      <c r="DM6" s="2302"/>
      <c r="DN6" s="2302"/>
      <c r="DO6" s="2302"/>
      <c r="DP6" s="2302"/>
      <c r="DQ6" s="2302"/>
      <c r="DR6" s="2302"/>
      <c r="DS6" s="2302"/>
      <c r="DT6" s="2302"/>
      <c r="DU6" s="2302"/>
      <c r="DV6" s="2302"/>
      <c r="DW6" s="2302"/>
      <c r="DX6" s="2302"/>
      <c r="DY6" s="2302"/>
      <c r="DZ6" s="2302"/>
      <c r="EA6" s="2302"/>
      <c r="EB6" s="2302"/>
      <c r="EC6" s="2302"/>
      <c r="ED6" s="2302"/>
      <c r="EE6" s="2302"/>
      <c r="EF6" s="2302"/>
      <c r="EG6" s="2302"/>
      <c r="EH6" s="2302"/>
      <c r="EI6" s="2302"/>
      <c r="EJ6" s="2302"/>
      <c r="EK6" s="2302"/>
      <c r="EL6" s="2302"/>
      <c r="EM6" s="2302"/>
      <c r="EN6" s="2302"/>
      <c r="EO6" s="2302"/>
      <c r="EP6" s="2302"/>
      <c r="EQ6" s="2302"/>
      <c r="ER6" s="2302"/>
      <c r="ES6" s="2302"/>
      <c r="ET6" s="2302"/>
      <c r="EU6" s="2302"/>
      <c r="EV6" s="2302"/>
      <c r="EW6" s="2302"/>
      <c r="EX6" s="2302"/>
      <c r="EY6" s="2302"/>
      <c r="EZ6" s="2302"/>
      <c r="FA6" s="2302"/>
      <c r="FB6" s="2302"/>
      <c r="FC6" s="2302"/>
      <c r="FD6" s="2302"/>
      <c r="FE6" s="2302"/>
      <c r="FF6" s="2302"/>
      <c r="FG6" s="2302"/>
      <c r="FH6" s="2302"/>
      <c r="FI6" s="2302"/>
      <c r="FJ6" s="2302"/>
      <c r="FK6" s="2302"/>
      <c r="FL6" s="2302"/>
      <c r="FM6" s="2302"/>
      <c r="FN6" s="2302"/>
      <c r="FO6" s="2302"/>
      <c r="FP6" s="2302"/>
      <c r="FQ6" s="2302"/>
      <c r="FR6" s="2302"/>
      <c r="FS6" s="2302"/>
      <c r="FT6" s="2302"/>
      <c r="FU6" s="2302"/>
      <c r="FV6" s="2302"/>
      <c r="FW6" s="2302"/>
      <c r="FX6" s="2302"/>
      <c r="FY6" s="2302"/>
      <c r="FZ6" s="2302"/>
      <c r="GA6" s="2302"/>
      <c r="GB6" s="2302"/>
      <c r="GC6" s="2302"/>
      <c r="GD6" s="2302"/>
      <c r="GE6" s="2302"/>
      <c r="GF6" s="2302"/>
      <c r="GG6" s="2302"/>
      <c r="GH6" s="2302"/>
      <c r="GI6" s="2302"/>
      <c r="GJ6" s="2302"/>
      <c r="GK6" s="2302"/>
      <c r="GL6" s="2302"/>
      <c r="GM6" s="2302"/>
      <c r="GN6" s="2302"/>
      <c r="GO6" s="2302"/>
      <c r="GP6" s="2302"/>
      <c r="GQ6" s="2302"/>
      <c r="GR6" s="2302"/>
      <c r="GS6" s="2302"/>
      <c r="GT6" s="2302"/>
      <c r="GU6" s="2302"/>
      <c r="GV6" s="2302"/>
      <c r="GW6" s="2302"/>
      <c r="GX6" s="2302"/>
      <c r="GY6" s="2302"/>
      <c r="GZ6" s="2302"/>
      <c r="HA6" s="2302"/>
      <c r="HB6" s="2302"/>
      <c r="HC6" s="2302"/>
      <c r="HD6" s="2302"/>
      <c r="HE6" s="2302"/>
      <c r="HF6" s="2302"/>
      <c r="HG6" s="2302"/>
      <c r="HH6" s="2302"/>
      <c r="HI6" s="2302"/>
      <c r="HJ6" s="2302"/>
      <c r="HK6" s="2302"/>
      <c r="HL6" s="2302"/>
      <c r="HM6" s="2302"/>
      <c r="HN6" s="2302"/>
      <c r="HO6" s="2302"/>
      <c r="HP6" s="2302"/>
      <c r="HQ6" s="2302"/>
      <c r="HR6" s="2302"/>
      <c r="HS6" s="2302"/>
      <c r="HT6" s="2302"/>
      <c r="HU6" s="2302"/>
      <c r="HV6" s="2302"/>
      <c r="HW6" s="2302"/>
      <c r="HX6" s="2302"/>
      <c r="HY6" s="2302"/>
      <c r="HZ6" s="2302"/>
      <c r="IA6" s="2302"/>
      <c r="IB6" s="2302"/>
      <c r="IC6" s="2302"/>
      <c r="ID6" s="2302"/>
      <c r="IE6" s="2302"/>
      <c r="IF6" s="2302"/>
      <c r="IG6" s="2302"/>
      <c r="IH6" s="2302"/>
      <c r="II6" s="2302"/>
      <c r="IJ6" s="2302"/>
      <c r="IK6" s="2302"/>
      <c r="IL6" s="2302"/>
      <c r="IM6" s="2302"/>
      <c r="IN6" s="2302"/>
      <c r="IO6" s="2302"/>
      <c r="IP6" s="2302"/>
      <c r="IQ6" s="2302"/>
      <c r="IR6" s="2302"/>
      <c r="IS6" s="2302"/>
      <c r="IT6" s="2302"/>
      <c r="IU6" s="2302"/>
      <c r="IV6" s="2302"/>
    </row>
    <row r="7" spans="1:256">
      <c r="A7" s="2295"/>
      <c r="B7" s="2298">
        <v>4</v>
      </c>
      <c r="C7" s="2299" t="s">
        <v>242</v>
      </c>
      <c r="D7" s="2295" t="s">
        <v>71</v>
      </c>
      <c r="E7" s="2295"/>
      <c r="F7" s="2300">
        <v>14.643266201395809</v>
      </c>
      <c r="G7" s="2300">
        <v>45.606508474576259</v>
      </c>
      <c r="H7" s="2300">
        <v>47.394999002991014</v>
      </c>
      <c r="I7" s="2300">
        <v>53.766496510468585</v>
      </c>
      <c r="J7" s="2300">
        <v>63.491413758723809</v>
      </c>
      <c r="K7" s="2300">
        <v>46.8360957128614</v>
      </c>
      <c r="L7" s="2300">
        <v>50.189515453639068</v>
      </c>
      <c r="M7" s="2300">
        <v>46.053631106679951</v>
      </c>
      <c r="N7" s="2300">
        <v>49.106020660526184</v>
      </c>
      <c r="O7" s="2300">
        <v>52.182634806131652</v>
      </c>
      <c r="P7" s="2300">
        <v>53.571138632162658</v>
      </c>
      <c r="Q7" s="2300">
        <v>60.337913443565775</v>
      </c>
      <c r="R7" s="2300">
        <f>56.4-0.68</f>
        <v>55.72</v>
      </c>
      <c r="S7" s="2301">
        <f>59.43986135087-0.66</f>
        <v>58.77986135087</v>
      </c>
      <c r="T7" s="2301">
        <f>55.7081600913955-0.64</f>
        <v>55.068160091395498</v>
      </c>
      <c r="U7" s="2301">
        <v>65.3</v>
      </c>
      <c r="V7" s="2301">
        <v>68.3</v>
      </c>
      <c r="W7" s="2301">
        <v>78.3</v>
      </c>
      <c r="X7" s="2301">
        <v>77.525077675176533</v>
      </c>
      <c r="Y7" s="2463">
        <v>91.48670413992852</v>
      </c>
      <c r="Z7" s="2295"/>
      <c r="AA7" s="2295"/>
      <c r="AB7" s="2295"/>
      <c r="AC7" s="2295"/>
      <c r="AD7" s="2295"/>
      <c r="AE7" s="2295"/>
      <c r="AF7" s="2295"/>
      <c r="AG7" s="2295"/>
      <c r="AH7" s="2295"/>
      <c r="AI7" s="2295"/>
      <c r="AJ7" s="2302"/>
      <c r="AK7" s="2302"/>
      <c r="AL7" s="2302"/>
      <c r="AM7" s="2303"/>
      <c r="AN7" s="2303"/>
      <c r="AO7" s="2303"/>
      <c r="AP7" s="2303"/>
      <c r="AQ7" s="2303"/>
      <c r="AR7" s="2303"/>
      <c r="AS7" s="2303"/>
      <c r="AT7" s="2303"/>
      <c r="AU7" s="2303"/>
      <c r="AV7" s="2303"/>
      <c r="AW7" s="2303"/>
      <c r="AX7" s="2303"/>
      <c r="AY7" s="2303"/>
      <c r="AZ7" s="2303"/>
      <c r="BA7" s="2303"/>
      <c r="BB7" s="2303"/>
      <c r="BC7" s="2303"/>
      <c r="BD7" s="2303"/>
      <c r="BE7" s="2303"/>
      <c r="BF7" s="2303"/>
      <c r="BG7" s="2303"/>
      <c r="BH7" s="2303"/>
      <c r="BI7" s="2303"/>
      <c r="BJ7" s="2302"/>
      <c r="BK7" s="2302"/>
      <c r="BL7" s="2302"/>
      <c r="BM7" s="2302"/>
      <c r="BN7" s="2302"/>
      <c r="BO7" s="2302"/>
      <c r="BP7" s="2302"/>
      <c r="BQ7" s="2302"/>
      <c r="BR7" s="2302"/>
      <c r="BS7" s="2302"/>
      <c r="BT7" s="2302"/>
      <c r="BU7" s="2302"/>
      <c r="BV7" s="2302"/>
      <c r="BW7" s="2302"/>
      <c r="BX7" s="2302"/>
      <c r="BY7" s="2302"/>
      <c r="BZ7" s="2302"/>
      <c r="CA7" s="2302"/>
      <c r="CB7" s="2302"/>
      <c r="CC7" s="2302"/>
      <c r="CD7" s="2302"/>
      <c r="CE7" s="2302"/>
      <c r="CF7" s="2302"/>
      <c r="CG7" s="2302"/>
      <c r="CH7" s="2302"/>
      <c r="CI7" s="2302"/>
      <c r="CJ7" s="2302"/>
      <c r="CK7" s="2302"/>
      <c r="CL7" s="2302"/>
      <c r="CM7" s="2302"/>
      <c r="CN7" s="2302"/>
      <c r="CO7" s="2302"/>
      <c r="CP7" s="2302"/>
      <c r="CQ7" s="2302"/>
      <c r="CR7" s="2302"/>
      <c r="CS7" s="2302"/>
      <c r="CT7" s="2302"/>
      <c r="CU7" s="2302"/>
      <c r="CV7" s="2302"/>
      <c r="CW7" s="2302"/>
      <c r="CX7" s="2302"/>
      <c r="CY7" s="2302"/>
      <c r="CZ7" s="2302"/>
      <c r="DA7" s="2302"/>
      <c r="DB7" s="2302"/>
      <c r="DC7" s="2302"/>
      <c r="DD7" s="2302"/>
      <c r="DE7" s="2302"/>
      <c r="DF7" s="2302"/>
      <c r="DG7" s="2302"/>
      <c r="DH7" s="2302"/>
      <c r="DI7" s="2302"/>
      <c r="DJ7" s="2302"/>
      <c r="DK7" s="2302"/>
      <c r="DL7" s="2302"/>
      <c r="DM7" s="2302"/>
      <c r="DN7" s="2302"/>
      <c r="DO7" s="2302"/>
      <c r="DP7" s="2302"/>
      <c r="DQ7" s="2302"/>
      <c r="DR7" s="2302"/>
      <c r="DS7" s="2302"/>
      <c r="DT7" s="2302"/>
      <c r="DU7" s="2302"/>
      <c r="DV7" s="2302"/>
      <c r="DW7" s="2302"/>
      <c r="DX7" s="2302"/>
      <c r="DY7" s="2302"/>
      <c r="DZ7" s="2302"/>
      <c r="EA7" s="2302"/>
      <c r="EB7" s="2302"/>
      <c r="EC7" s="2302"/>
      <c r="ED7" s="2302"/>
      <c r="EE7" s="2302"/>
      <c r="EF7" s="2302"/>
      <c r="EG7" s="2302"/>
      <c r="EH7" s="2302"/>
      <c r="EI7" s="2302"/>
      <c r="EJ7" s="2302"/>
      <c r="EK7" s="2302"/>
      <c r="EL7" s="2302"/>
      <c r="EM7" s="2302"/>
      <c r="EN7" s="2302"/>
      <c r="EO7" s="2302"/>
      <c r="EP7" s="2302"/>
      <c r="EQ7" s="2302"/>
      <c r="ER7" s="2302"/>
      <c r="ES7" s="2302"/>
      <c r="ET7" s="2302"/>
      <c r="EU7" s="2302"/>
      <c r="EV7" s="2302"/>
      <c r="EW7" s="2302"/>
      <c r="EX7" s="2302"/>
      <c r="EY7" s="2302"/>
      <c r="EZ7" s="2302"/>
      <c r="FA7" s="2302"/>
      <c r="FB7" s="2302"/>
      <c r="FC7" s="2302"/>
      <c r="FD7" s="2302"/>
      <c r="FE7" s="2302"/>
      <c r="FF7" s="2302"/>
      <c r="FG7" s="2302"/>
      <c r="FH7" s="2302"/>
      <c r="FI7" s="2302"/>
      <c r="FJ7" s="2302"/>
      <c r="FK7" s="2302"/>
      <c r="FL7" s="2302"/>
      <c r="FM7" s="2302"/>
      <c r="FN7" s="2302"/>
      <c r="FO7" s="2302"/>
      <c r="FP7" s="2302"/>
      <c r="FQ7" s="2302"/>
      <c r="FR7" s="2302"/>
      <c r="FS7" s="2302"/>
      <c r="FT7" s="2302"/>
      <c r="FU7" s="2302"/>
      <c r="FV7" s="2302"/>
      <c r="FW7" s="2302"/>
      <c r="FX7" s="2302"/>
      <c r="FY7" s="2302"/>
      <c r="FZ7" s="2302"/>
      <c r="GA7" s="2302"/>
      <c r="GB7" s="2302"/>
      <c r="GC7" s="2302"/>
      <c r="GD7" s="2302"/>
      <c r="GE7" s="2302"/>
      <c r="GF7" s="2302"/>
      <c r="GG7" s="2302"/>
      <c r="GH7" s="2302"/>
      <c r="GI7" s="2302"/>
      <c r="GJ7" s="2302"/>
      <c r="GK7" s="2302"/>
      <c r="GL7" s="2302"/>
      <c r="GM7" s="2302"/>
      <c r="GN7" s="2302"/>
      <c r="GO7" s="2302"/>
      <c r="GP7" s="2302"/>
      <c r="GQ7" s="2302"/>
      <c r="GR7" s="2302"/>
      <c r="GS7" s="2302"/>
      <c r="GT7" s="2302"/>
      <c r="GU7" s="2302"/>
      <c r="GV7" s="2302"/>
      <c r="GW7" s="2302"/>
      <c r="GX7" s="2302"/>
      <c r="GY7" s="2302"/>
      <c r="GZ7" s="2302"/>
      <c r="HA7" s="2302"/>
      <c r="HB7" s="2302"/>
      <c r="HC7" s="2302"/>
      <c r="HD7" s="2302"/>
      <c r="HE7" s="2302"/>
      <c r="HF7" s="2302"/>
      <c r="HG7" s="2302"/>
      <c r="HH7" s="2302"/>
      <c r="HI7" s="2302"/>
      <c r="HJ7" s="2302"/>
      <c r="HK7" s="2302"/>
      <c r="HL7" s="2302"/>
      <c r="HM7" s="2302"/>
      <c r="HN7" s="2302"/>
      <c r="HO7" s="2302"/>
      <c r="HP7" s="2302"/>
      <c r="HQ7" s="2302"/>
      <c r="HR7" s="2302"/>
      <c r="HS7" s="2302"/>
      <c r="HT7" s="2302"/>
      <c r="HU7" s="2302"/>
      <c r="HV7" s="2302"/>
      <c r="HW7" s="2302"/>
      <c r="HX7" s="2302"/>
      <c r="HY7" s="2302"/>
      <c r="HZ7" s="2302"/>
      <c r="IA7" s="2302"/>
      <c r="IB7" s="2302"/>
      <c r="IC7" s="2302"/>
      <c r="ID7" s="2302"/>
      <c r="IE7" s="2302"/>
      <c r="IF7" s="2302"/>
      <c r="IG7" s="2302"/>
      <c r="IH7" s="2302"/>
      <c r="II7" s="2302"/>
      <c r="IJ7" s="2302"/>
      <c r="IK7" s="2302"/>
      <c r="IL7" s="2302"/>
      <c r="IM7" s="2302"/>
      <c r="IN7" s="2302"/>
      <c r="IO7" s="2302"/>
      <c r="IP7" s="2302"/>
      <c r="IQ7" s="2302"/>
      <c r="IR7" s="2302"/>
      <c r="IS7" s="2302"/>
      <c r="IT7" s="2302"/>
      <c r="IU7" s="2302"/>
      <c r="IV7" s="2302"/>
    </row>
    <row r="8" spans="1:256">
      <c r="A8" s="2295"/>
      <c r="B8" s="2298">
        <v>5</v>
      </c>
      <c r="C8" s="2299" t="s">
        <v>243</v>
      </c>
      <c r="D8" s="2295" t="s">
        <v>71</v>
      </c>
      <c r="E8" s="2295"/>
      <c r="F8" s="2300">
        <v>14.866827517447655</v>
      </c>
      <c r="G8" s="2300">
        <v>46.053631106679951</v>
      </c>
      <c r="H8" s="2300">
        <v>51.530883349950138</v>
      </c>
      <c r="I8" s="2300">
        <v>63.044291126620124</v>
      </c>
      <c r="J8" s="2300">
        <v>60.808677966101676</v>
      </c>
      <c r="K8" s="2300">
        <v>68.968666001994009</v>
      </c>
      <c r="L8" s="2300">
        <v>77.799337986041849</v>
      </c>
      <c r="M8" s="2300">
        <v>99.931908275174465</v>
      </c>
      <c r="N8" s="2300">
        <v>86.7</v>
      </c>
      <c r="O8" s="2300">
        <v>71.400000000000006</v>
      </c>
      <c r="P8" s="2300">
        <v>49.9</v>
      </c>
      <c r="Q8" s="2300">
        <v>39.299999999999997</v>
      </c>
      <c r="R8" s="2300">
        <f>67.4-0.42</f>
        <v>66.98</v>
      </c>
      <c r="S8" s="2301">
        <f>75.1024107411974-0.41</f>
        <v>74.692410741197406</v>
      </c>
      <c r="T8" s="2301">
        <f>89.3340798553768-0.4</f>
        <v>88.934079855376794</v>
      </c>
      <c r="U8" s="2301">
        <v>90.1</v>
      </c>
      <c r="V8" s="2301">
        <v>73.599999999999994</v>
      </c>
      <c r="W8" s="2301">
        <v>84.2</v>
      </c>
      <c r="X8" s="2301">
        <v>93.063152944828133</v>
      </c>
      <c r="Y8" s="2463">
        <v>114.72479006635018</v>
      </c>
      <c r="Z8" s="2295"/>
      <c r="AA8" s="2295"/>
      <c r="AB8" s="2295"/>
      <c r="AC8" s="2295"/>
      <c r="AD8" s="2295"/>
      <c r="AE8" s="2295"/>
      <c r="AF8" s="2295"/>
      <c r="AG8" s="2295"/>
      <c r="AH8" s="2295"/>
      <c r="AI8" s="2295"/>
      <c r="AJ8" s="2302"/>
      <c r="AK8" s="2302"/>
      <c r="AL8" s="2302"/>
      <c r="AM8" s="2302"/>
      <c r="AN8" s="2302"/>
      <c r="AO8" s="2302"/>
      <c r="AP8" s="2302"/>
      <c r="AQ8" s="2302"/>
      <c r="AR8" s="2302"/>
      <c r="AS8" s="2302"/>
      <c r="AT8" s="2302"/>
      <c r="AU8" s="2302"/>
      <c r="AV8" s="2302"/>
      <c r="AW8" s="2302"/>
      <c r="AX8" s="2302"/>
      <c r="AY8" s="2302"/>
      <c r="AZ8" s="2302"/>
      <c r="BA8" s="2302"/>
      <c r="BB8" s="2302"/>
      <c r="BC8" s="2302"/>
      <c r="BD8" s="2302"/>
      <c r="BE8" s="2302"/>
      <c r="BF8" s="2302"/>
      <c r="BG8" s="2302"/>
      <c r="BH8" s="2302"/>
      <c r="BI8" s="2302"/>
      <c r="BJ8" s="2302"/>
      <c r="BK8" s="2302"/>
      <c r="BL8" s="2302"/>
      <c r="BM8" s="2302"/>
      <c r="BN8" s="2302"/>
      <c r="BO8" s="2302"/>
      <c r="BP8" s="2302"/>
      <c r="BQ8" s="2302"/>
      <c r="BR8" s="2302"/>
      <c r="BS8" s="2302"/>
      <c r="BT8" s="2302"/>
      <c r="BU8" s="2302"/>
      <c r="BV8" s="2302"/>
      <c r="BW8" s="2302"/>
      <c r="BX8" s="2302"/>
      <c r="BY8" s="2302"/>
      <c r="BZ8" s="2302"/>
      <c r="CA8" s="2302"/>
      <c r="CB8" s="2302"/>
      <c r="CC8" s="2302"/>
      <c r="CD8" s="2302"/>
      <c r="CE8" s="2302"/>
      <c r="CF8" s="2302"/>
      <c r="CG8" s="2302"/>
      <c r="CH8" s="2302"/>
      <c r="CI8" s="2302"/>
      <c r="CJ8" s="2302"/>
      <c r="CK8" s="2302"/>
      <c r="CL8" s="2302"/>
      <c r="CM8" s="2302"/>
      <c r="CN8" s="2302"/>
      <c r="CO8" s="2302"/>
      <c r="CP8" s="2302"/>
      <c r="CQ8" s="2302"/>
      <c r="CR8" s="2302"/>
      <c r="CS8" s="2302"/>
      <c r="CT8" s="2302"/>
      <c r="CU8" s="2302"/>
      <c r="CV8" s="2302"/>
      <c r="CW8" s="2302"/>
      <c r="CX8" s="2302"/>
      <c r="CY8" s="2302"/>
      <c r="CZ8" s="2302"/>
      <c r="DA8" s="2302"/>
      <c r="DB8" s="2302"/>
      <c r="DC8" s="2302"/>
      <c r="DD8" s="2302"/>
      <c r="DE8" s="2302"/>
      <c r="DF8" s="2302"/>
      <c r="DG8" s="2302"/>
      <c r="DH8" s="2302"/>
      <c r="DI8" s="2302"/>
      <c r="DJ8" s="2302"/>
      <c r="DK8" s="2302"/>
      <c r="DL8" s="2302"/>
      <c r="DM8" s="2302"/>
      <c r="DN8" s="2302"/>
      <c r="DO8" s="2302"/>
      <c r="DP8" s="2302"/>
      <c r="DQ8" s="2302"/>
      <c r="DR8" s="2302"/>
      <c r="DS8" s="2302"/>
      <c r="DT8" s="2302"/>
      <c r="DU8" s="2302"/>
      <c r="DV8" s="2302"/>
      <c r="DW8" s="2302"/>
      <c r="DX8" s="2302"/>
      <c r="DY8" s="2302"/>
      <c r="DZ8" s="2302"/>
      <c r="EA8" s="2302"/>
      <c r="EB8" s="2302"/>
      <c r="EC8" s="2302"/>
      <c r="ED8" s="2302"/>
      <c r="EE8" s="2302"/>
      <c r="EF8" s="2302"/>
      <c r="EG8" s="2302"/>
      <c r="EH8" s="2302"/>
      <c r="EI8" s="2302"/>
      <c r="EJ8" s="2302"/>
      <c r="EK8" s="2302"/>
      <c r="EL8" s="2302"/>
      <c r="EM8" s="2302"/>
      <c r="EN8" s="2302"/>
      <c r="EO8" s="2302"/>
      <c r="EP8" s="2302"/>
      <c r="EQ8" s="2302"/>
      <c r="ER8" s="2302"/>
      <c r="ES8" s="2302"/>
      <c r="ET8" s="2302"/>
      <c r="EU8" s="2302"/>
      <c r="EV8" s="2302"/>
      <c r="EW8" s="2302"/>
      <c r="EX8" s="2302"/>
      <c r="EY8" s="2302"/>
      <c r="EZ8" s="2302"/>
      <c r="FA8" s="2302"/>
      <c r="FB8" s="2302"/>
      <c r="FC8" s="2302"/>
      <c r="FD8" s="2302"/>
      <c r="FE8" s="2302"/>
      <c r="FF8" s="2302"/>
      <c r="FG8" s="2302"/>
      <c r="FH8" s="2302"/>
      <c r="FI8" s="2302"/>
      <c r="FJ8" s="2302"/>
      <c r="FK8" s="2302"/>
      <c r="FL8" s="2302"/>
      <c r="FM8" s="2302"/>
      <c r="FN8" s="2302"/>
      <c r="FO8" s="2302"/>
      <c r="FP8" s="2302"/>
      <c r="FQ8" s="2302"/>
      <c r="FR8" s="2302"/>
      <c r="FS8" s="2302"/>
      <c r="FT8" s="2302"/>
      <c r="FU8" s="2302"/>
      <c r="FV8" s="2302"/>
      <c r="FW8" s="2302"/>
      <c r="FX8" s="2302"/>
      <c r="FY8" s="2302"/>
      <c r="FZ8" s="2302"/>
      <c r="GA8" s="2302"/>
      <c r="GB8" s="2302"/>
      <c r="GC8" s="2302"/>
      <c r="GD8" s="2302"/>
      <c r="GE8" s="2302"/>
      <c r="GF8" s="2302"/>
      <c r="GG8" s="2302"/>
      <c r="GH8" s="2302"/>
      <c r="GI8" s="2302"/>
      <c r="GJ8" s="2302"/>
      <c r="GK8" s="2302"/>
      <c r="GL8" s="2302"/>
      <c r="GM8" s="2302"/>
      <c r="GN8" s="2302"/>
      <c r="GO8" s="2302"/>
      <c r="GP8" s="2302"/>
      <c r="GQ8" s="2302"/>
      <c r="GR8" s="2302"/>
      <c r="GS8" s="2302"/>
      <c r="GT8" s="2302"/>
      <c r="GU8" s="2302"/>
      <c r="GV8" s="2302"/>
      <c r="GW8" s="2302"/>
      <c r="GX8" s="2302"/>
      <c r="GY8" s="2302"/>
      <c r="GZ8" s="2302"/>
      <c r="HA8" s="2302"/>
      <c r="HB8" s="2302"/>
      <c r="HC8" s="2302"/>
      <c r="HD8" s="2302"/>
      <c r="HE8" s="2302"/>
      <c r="HF8" s="2302"/>
      <c r="HG8" s="2302"/>
      <c r="HH8" s="2302"/>
      <c r="HI8" s="2302"/>
      <c r="HJ8" s="2302"/>
      <c r="HK8" s="2302"/>
      <c r="HL8" s="2302"/>
      <c r="HM8" s="2302"/>
      <c r="HN8" s="2302"/>
      <c r="HO8" s="2302"/>
      <c r="HP8" s="2302"/>
      <c r="HQ8" s="2302"/>
      <c r="HR8" s="2302"/>
      <c r="HS8" s="2302"/>
      <c r="HT8" s="2302"/>
      <c r="HU8" s="2302"/>
      <c r="HV8" s="2302"/>
      <c r="HW8" s="2302"/>
      <c r="HX8" s="2302"/>
      <c r="HY8" s="2302"/>
      <c r="HZ8" s="2302"/>
      <c r="IA8" s="2302"/>
      <c r="IB8" s="2302"/>
      <c r="IC8" s="2302"/>
      <c r="ID8" s="2302"/>
      <c r="IE8" s="2302"/>
      <c r="IF8" s="2302"/>
      <c r="IG8" s="2302"/>
      <c r="IH8" s="2302"/>
      <c r="II8" s="2302"/>
      <c r="IJ8" s="2302"/>
      <c r="IK8" s="2302"/>
      <c r="IL8" s="2302"/>
      <c r="IM8" s="2302"/>
      <c r="IN8" s="2302"/>
      <c r="IO8" s="2302"/>
      <c r="IP8" s="2302"/>
      <c r="IQ8" s="2302"/>
      <c r="IR8" s="2302"/>
      <c r="IS8" s="2302"/>
      <c r="IT8" s="2302"/>
      <c r="IU8" s="2302"/>
      <c r="IV8" s="2302"/>
    </row>
    <row r="9" spans="1:256">
      <c r="A9" s="2295"/>
      <c r="B9" s="2298">
        <v>6</v>
      </c>
      <c r="C9" s="2299" t="s">
        <v>884</v>
      </c>
      <c r="D9" s="2295" t="s">
        <v>71</v>
      </c>
      <c r="E9" s="2295"/>
      <c r="F9" s="2300">
        <v>14.084362911266197</v>
      </c>
      <c r="G9" s="2300">
        <v>48.848147557328005</v>
      </c>
      <c r="H9" s="2300">
        <v>62.150045862412746</v>
      </c>
      <c r="I9" s="2300">
        <v>73.104550348953126</v>
      </c>
      <c r="J9" s="2300">
        <v>72.433866400797584</v>
      </c>
      <c r="K9" s="2300">
        <v>57.455258225324016</v>
      </c>
      <c r="L9" s="2300">
        <v>60.808677966101676</v>
      </c>
      <c r="M9" s="2300">
        <v>66.174149551345948</v>
      </c>
      <c r="N9" s="2300">
        <v>72.737615592081823</v>
      </c>
      <c r="O9" s="2300">
        <v>58.2</v>
      </c>
      <c r="P9" s="2300">
        <v>49.4</v>
      </c>
      <c r="Q9" s="2300">
        <v>45.840479079798705</v>
      </c>
      <c r="R9" s="2300">
        <v>48.3</v>
      </c>
      <c r="S9" s="2301">
        <v>45.625687354432117</v>
      </c>
      <c r="T9" s="2301">
        <v>44.344707280424466</v>
      </c>
      <c r="U9" s="2301">
        <v>44</v>
      </c>
      <c r="V9" s="2301">
        <v>49.7</v>
      </c>
      <c r="W9" s="2301">
        <v>51.2</v>
      </c>
      <c r="X9" s="2301">
        <v>50.829341972530457</v>
      </c>
      <c r="Y9" s="2463">
        <v>61.123574907342906</v>
      </c>
      <c r="Z9" s="2295"/>
      <c r="AA9" s="2295"/>
      <c r="AB9" s="2295"/>
      <c r="AC9" s="2295"/>
      <c r="AD9" s="2295"/>
      <c r="AE9" s="2295"/>
      <c r="AF9" s="2295"/>
      <c r="AG9" s="2295"/>
      <c r="AH9" s="2295"/>
      <c r="AI9" s="2295"/>
      <c r="AJ9" s="2302"/>
      <c r="AK9" s="2302"/>
      <c r="AL9" s="2302"/>
      <c r="AM9" s="2302"/>
      <c r="AN9" s="2302"/>
      <c r="AO9" s="2302"/>
      <c r="AP9" s="2302"/>
      <c r="AQ9" s="2302"/>
      <c r="AR9" s="2302"/>
      <c r="AS9" s="2302"/>
      <c r="AT9" s="2302"/>
      <c r="AU9" s="2302"/>
      <c r="AV9" s="2302"/>
      <c r="AW9" s="2302"/>
      <c r="AX9" s="2302"/>
      <c r="AY9" s="2302"/>
      <c r="AZ9" s="2302"/>
      <c r="BA9" s="2302"/>
      <c r="BB9" s="2302"/>
      <c r="BC9" s="2302"/>
      <c r="BD9" s="2302"/>
      <c r="BE9" s="2302"/>
      <c r="BF9" s="2302"/>
      <c r="BG9" s="2302"/>
      <c r="BH9" s="2302"/>
      <c r="BI9" s="2302"/>
      <c r="BJ9" s="2302"/>
      <c r="BK9" s="2302"/>
      <c r="BL9" s="2302"/>
      <c r="BM9" s="2302"/>
      <c r="BN9" s="2302"/>
      <c r="BO9" s="2302"/>
      <c r="BP9" s="2302"/>
      <c r="BQ9" s="2302"/>
      <c r="BR9" s="2302"/>
      <c r="BS9" s="2302"/>
      <c r="BT9" s="2302"/>
      <c r="BU9" s="2302"/>
      <c r="BV9" s="2302"/>
      <c r="BW9" s="2302"/>
      <c r="BX9" s="2302"/>
      <c r="BY9" s="2302"/>
      <c r="BZ9" s="2302"/>
      <c r="CA9" s="2302"/>
      <c r="CB9" s="2302"/>
      <c r="CC9" s="2302"/>
      <c r="CD9" s="2302"/>
      <c r="CE9" s="2302"/>
      <c r="CF9" s="2302"/>
      <c r="CG9" s="2302"/>
      <c r="CH9" s="2302"/>
      <c r="CI9" s="2302"/>
      <c r="CJ9" s="2302"/>
      <c r="CK9" s="2302"/>
      <c r="CL9" s="2302"/>
      <c r="CM9" s="2302"/>
      <c r="CN9" s="2302"/>
      <c r="CO9" s="2302"/>
      <c r="CP9" s="2302"/>
      <c r="CQ9" s="2302"/>
      <c r="CR9" s="2302"/>
      <c r="CS9" s="2302"/>
      <c r="CT9" s="2302"/>
      <c r="CU9" s="2302"/>
      <c r="CV9" s="2302"/>
      <c r="CW9" s="2302"/>
      <c r="CX9" s="2302"/>
      <c r="CY9" s="2302"/>
      <c r="CZ9" s="2302"/>
      <c r="DA9" s="2302"/>
      <c r="DB9" s="2302"/>
      <c r="DC9" s="2302"/>
      <c r="DD9" s="2302"/>
      <c r="DE9" s="2302"/>
      <c r="DF9" s="2302"/>
      <c r="DG9" s="2302"/>
      <c r="DH9" s="2302"/>
      <c r="DI9" s="2302"/>
      <c r="DJ9" s="2302"/>
      <c r="DK9" s="2302"/>
      <c r="DL9" s="2302"/>
      <c r="DM9" s="2302"/>
      <c r="DN9" s="2302"/>
      <c r="DO9" s="2302"/>
      <c r="DP9" s="2302"/>
      <c r="DQ9" s="2302"/>
      <c r="DR9" s="2302"/>
      <c r="DS9" s="2302"/>
      <c r="DT9" s="2302"/>
      <c r="DU9" s="2302"/>
      <c r="DV9" s="2302"/>
      <c r="DW9" s="2302"/>
      <c r="DX9" s="2302"/>
      <c r="DY9" s="2302"/>
      <c r="DZ9" s="2302"/>
      <c r="EA9" s="2302"/>
      <c r="EB9" s="2302"/>
      <c r="EC9" s="2302"/>
      <c r="ED9" s="2302"/>
      <c r="EE9" s="2302"/>
      <c r="EF9" s="2302"/>
      <c r="EG9" s="2302"/>
      <c r="EH9" s="2302"/>
      <c r="EI9" s="2302"/>
      <c r="EJ9" s="2302"/>
      <c r="EK9" s="2302"/>
      <c r="EL9" s="2302"/>
      <c r="EM9" s="2302"/>
      <c r="EN9" s="2302"/>
      <c r="EO9" s="2302"/>
      <c r="EP9" s="2302"/>
      <c r="EQ9" s="2302"/>
      <c r="ER9" s="2302"/>
      <c r="ES9" s="2302"/>
      <c r="ET9" s="2302"/>
      <c r="EU9" s="2302"/>
      <c r="EV9" s="2302"/>
      <c r="EW9" s="2302"/>
      <c r="EX9" s="2302"/>
      <c r="EY9" s="2302"/>
      <c r="EZ9" s="2302"/>
      <c r="FA9" s="2302"/>
      <c r="FB9" s="2302"/>
      <c r="FC9" s="2302"/>
      <c r="FD9" s="2302"/>
      <c r="FE9" s="2302"/>
      <c r="FF9" s="2302"/>
      <c r="FG9" s="2302"/>
      <c r="FH9" s="2302"/>
      <c r="FI9" s="2302"/>
      <c r="FJ9" s="2302"/>
      <c r="FK9" s="2302"/>
      <c r="FL9" s="2302"/>
      <c r="FM9" s="2302"/>
      <c r="FN9" s="2302"/>
      <c r="FO9" s="2302"/>
      <c r="FP9" s="2302"/>
      <c r="FQ9" s="2302"/>
      <c r="FR9" s="2302"/>
      <c r="FS9" s="2302"/>
      <c r="FT9" s="2302"/>
      <c r="FU9" s="2302"/>
      <c r="FV9" s="2302"/>
      <c r="FW9" s="2302"/>
      <c r="FX9" s="2302"/>
      <c r="FY9" s="2302"/>
      <c r="FZ9" s="2302"/>
      <c r="GA9" s="2302"/>
      <c r="GB9" s="2302"/>
      <c r="GC9" s="2302"/>
      <c r="GD9" s="2302"/>
      <c r="GE9" s="2302"/>
      <c r="GF9" s="2302"/>
      <c r="GG9" s="2302"/>
      <c r="GH9" s="2302"/>
      <c r="GI9" s="2302"/>
      <c r="GJ9" s="2302"/>
      <c r="GK9" s="2302"/>
      <c r="GL9" s="2302"/>
      <c r="GM9" s="2302"/>
      <c r="GN9" s="2302"/>
      <c r="GO9" s="2302"/>
      <c r="GP9" s="2302"/>
      <c r="GQ9" s="2302"/>
      <c r="GR9" s="2302"/>
      <c r="GS9" s="2302"/>
      <c r="GT9" s="2302"/>
      <c r="GU9" s="2302"/>
      <c r="GV9" s="2302"/>
      <c r="GW9" s="2302"/>
      <c r="GX9" s="2302"/>
      <c r="GY9" s="2302"/>
      <c r="GZ9" s="2302"/>
      <c r="HA9" s="2302"/>
      <c r="HB9" s="2302"/>
      <c r="HC9" s="2302"/>
      <c r="HD9" s="2302"/>
      <c r="HE9" s="2302"/>
      <c r="HF9" s="2302"/>
      <c r="HG9" s="2302"/>
      <c r="HH9" s="2302"/>
      <c r="HI9" s="2302"/>
      <c r="HJ9" s="2302"/>
      <c r="HK9" s="2302"/>
      <c r="HL9" s="2302"/>
      <c r="HM9" s="2302"/>
      <c r="HN9" s="2302"/>
      <c r="HO9" s="2302"/>
      <c r="HP9" s="2302"/>
      <c r="HQ9" s="2302"/>
      <c r="HR9" s="2302"/>
      <c r="HS9" s="2302"/>
      <c r="HT9" s="2302"/>
      <c r="HU9" s="2302"/>
      <c r="HV9" s="2302"/>
      <c r="HW9" s="2302"/>
      <c r="HX9" s="2302"/>
      <c r="HY9" s="2302"/>
      <c r="HZ9" s="2302"/>
      <c r="IA9" s="2302"/>
      <c r="IB9" s="2302"/>
      <c r="IC9" s="2302"/>
      <c r="ID9" s="2302"/>
      <c r="IE9" s="2302"/>
      <c r="IF9" s="2302"/>
      <c r="IG9" s="2302"/>
      <c r="IH9" s="2302"/>
      <c r="II9" s="2302"/>
      <c r="IJ9" s="2302"/>
      <c r="IK9" s="2302"/>
      <c r="IL9" s="2302"/>
      <c r="IM9" s="2302"/>
      <c r="IN9" s="2302"/>
      <c r="IO9" s="2302"/>
      <c r="IP9" s="2302"/>
      <c r="IQ9" s="2302"/>
      <c r="IR9" s="2302"/>
      <c r="IS9" s="2302"/>
      <c r="IT9" s="2302"/>
      <c r="IU9" s="2302"/>
      <c r="IV9" s="2302"/>
    </row>
    <row r="10" spans="1:256">
      <c r="A10" s="2295"/>
      <c r="B10" s="2298">
        <v>7</v>
      </c>
      <c r="C10" s="2299" t="s">
        <v>885</v>
      </c>
      <c r="D10" s="2295" t="s">
        <v>71</v>
      </c>
      <c r="E10" s="2295"/>
      <c r="F10" s="2300">
        <v>20.791202392821532</v>
      </c>
      <c r="G10" s="2300">
        <v>64.609220338983036</v>
      </c>
      <c r="H10" s="2300">
        <v>63.603194416749737</v>
      </c>
      <c r="I10" s="2300">
        <v>59.243748753738771</v>
      </c>
      <c r="J10" s="2300">
        <v>59.355529411764692</v>
      </c>
      <c r="K10" s="2300">
        <v>53.99005782652042</v>
      </c>
      <c r="L10" s="2300">
        <v>61.479361914257211</v>
      </c>
      <c r="M10" s="2300">
        <v>63.82675573280158</v>
      </c>
      <c r="N10" s="2300">
        <v>60.4</v>
      </c>
      <c r="O10" s="2300">
        <v>58.4</v>
      </c>
      <c r="P10" s="2300">
        <v>56.1</v>
      </c>
      <c r="Q10" s="2300">
        <v>59.2</v>
      </c>
      <c r="R10" s="2300">
        <v>61.1</v>
      </c>
      <c r="S10" s="2301">
        <v>60.607256336484447</v>
      </c>
      <c r="T10" s="2301">
        <v>70.069171357585688</v>
      </c>
      <c r="U10" s="2301">
        <v>67.5</v>
      </c>
      <c r="V10" s="2301">
        <v>74</v>
      </c>
      <c r="W10" s="2301">
        <v>71.599999999999994</v>
      </c>
      <c r="X10" s="2301">
        <v>76.367986963606739</v>
      </c>
      <c r="Y10" s="2463">
        <v>92.916038365860217</v>
      </c>
      <c r="Z10" s="2295"/>
      <c r="AA10" s="2295"/>
      <c r="AB10" s="2295"/>
      <c r="AC10" s="2295"/>
      <c r="AD10" s="2295"/>
      <c r="AE10" s="2295"/>
      <c r="AF10" s="2295"/>
      <c r="AG10" s="2295"/>
      <c r="AH10" s="2295"/>
      <c r="AI10" s="2295"/>
      <c r="AJ10" s="2302"/>
      <c r="AK10" s="2302"/>
      <c r="AL10" s="2305"/>
      <c r="AM10" s="2303"/>
      <c r="AN10" s="2303"/>
      <c r="AO10" s="2304"/>
      <c r="AP10" s="2304"/>
      <c r="AQ10" s="2304"/>
      <c r="AR10" s="2304"/>
      <c r="AS10" s="2304"/>
      <c r="AT10" s="2304"/>
      <c r="AU10" s="2304"/>
      <c r="AV10" s="2304"/>
      <c r="AW10" s="2304"/>
      <c r="AX10" s="2304"/>
      <c r="AY10" s="2304"/>
      <c r="AZ10" s="2304"/>
      <c r="BA10" s="2304"/>
      <c r="BB10" s="2304"/>
      <c r="BC10" s="2304"/>
      <c r="BD10" s="2302"/>
      <c r="BE10" s="2302"/>
      <c r="BF10" s="2302"/>
      <c r="BG10" s="2302"/>
      <c r="BH10" s="2302"/>
      <c r="BI10" s="2302"/>
      <c r="BJ10" s="2302"/>
      <c r="BK10" s="2302"/>
      <c r="BL10" s="2302"/>
      <c r="BM10" s="2302"/>
      <c r="BN10" s="2302"/>
      <c r="BO10" s="2302"/>
      <c r="BP10" s="2302"/>
      <c r="BQ10" s="2302"/>
      <c r="BR10" s="2302"/>
      <c r="BS10" s="2302"/>
      <c r="BT10" s="2302"/>
      <c r="BU10" s="2302"/>
      <c r="BV10" s="2302"/>
      <c r="BW10" s="2302"/>
      <c r="BX10" s="2302"/>
      <c r="BY10" s="2302"/>
      <c r="BZ10" s="2302"/>
      <c r="CA10" s="2302"/>
      <c r="CB10" s="2302"/>
      <c r="CC10" s="2302"/>
      <c r="CD10" s="2302"/>
      <c r="CE10" s="2302"/>
      <c r="CF10" s="2302"/>
      <c r="CG10" s="2302"/>
      <c r="CH10" s="2302"/>
      <c r="CI10" s="2302"/>
      <c r="CJ10" s="2302"/>
      <c r="CK10" s="2302"/>
      <c r="CL10" s="2302"/>
      <c r="CM10" s="2302"/>
      <c r="CN10" s="2302"/>
      <c r="CO10" s="2302"/>
      <c r="CP10" s="2302"/>
      <c r="CQ10" s="2302"/>
      <c r="CR10" s="2302"/>
      <c r="CS10" s="2302"/>
      <c r="CT10" s="2302"/>
      <c r="CU10" s="2302"/>
      <c r="CV10" s="2302"/>
      <c r="CW10" s="2302"/>
      <c r="CX10" s="2302"/>
      <c r="CY10" s="2302"/>
      <c r="CZ10" s="2302"/>
      <c r="DA10" s="2302"/>
      <c r="DB10" s="2302"/>
      <c r="DC10" s="2302"/>
      <c r="DD10" s="2302"/>
      <c r="DE10" s="2302"/>
      <c r="DF10" s="2302"/>
      <c r="DG10" s="2302"/>
      <c r="DH10" s="2302"/>
      <c r="DI10" s="2302"/>
      <c r="DJ10" s="2302"/>
      <c r="DK10" s="2302"/>
      <c r="DL10" s="2302"/>
      <c r="DM10" s="2302"/>
      <c r="DN10" s="2302"/>
      <c r="DO10" s="2302"/>
      <c r="DP10" s="2302"/>
      <c r="DQ10" s="2302"/>
      <c r="DR10" s="2302"/>
      <c r="DS10" s="2302"/>
      <c r="DT10" s="2302"/>
      <c r="DU10" s="2302"/>
      <c r="DV10" s="2302"/>
      <c r="DW10" s="2302"/>
      <c r="DX10" s="2302"/>
      <c r="DY10" s="2302"/>
      <c r="DZ10" s="2302"/>
      <c r="EA10" s="2302"/>
      <c r="EB10" s="2302"/>
      <c r="EC10" s="2302"/>
      <c r="ED10" s="2302"/>
      <c r="EE10" s="2302"/>
      <c r="EF10" s="2302"/>
      <c r="EG10" s="2302"/>
      <c r="EH10" s="2302"/>
      <c r="EI10" s="2302"/>
      <c r="EJ10" s="2302"/>
      <c r="EK10" s="2302"/>
      <c r="EL10" s="2302"/>
      <c r="EM10" s="2302"/>
      <c r="EN10" s="2302"/>
      <c r="EO10" s="2302"/>
      <c r="EP10" s="2302"/>
      <c r="EQ10" s="2302"/>
      <c r="ER10" s="2302"/>
      <c r="ES10" s="2302"/>
      <c r="ET10" s="2302"/>
      <c r="EU10" s="2302"/>
      <c r="EV10" s="2302"/>
      <c r="EW10" s="2302"/>
      <c r="EX10" s="2302"/>
      <c r="EY10" s="2302"/>
      <c r="EZ10" s="2302"/>
      <c r="FA10" s="2302"/>
      <c r="FB10" s="2302"/>
      <c r="FC10" s="2302"/>
      <c r="FD10" s="2302"/>
      <c r="FE10" s="2302"/>
      <c r="FF10" s="2302"/>
      <c r="FG10" s="2302"/>
      <c r="FH10" s="2302"/>
      <c r="FI10" s="2302"/>
      <c r="FJ10" s="2302"/>
      <c r="FK10" s="2302"/>
      <c r="FL10" s="2302"/>
      <c r="FM10" s="2302"/>
      <c r="FN10" s="2302"/>
      <c r="FO10" s="2302"/>
      <c r="FP10" s="2302"/>
      <c r="FQ10" s="2302"/>
      <c r="FR10" s="2302"/>
      <c r="FS10" s="2302"/>
      <c r="FT10" s="2302"/>
      <c r="FU10" s="2302"/>
      <c r="FV10" s="2302"/>
      <c r="FW10" s="2302"/>
      <c r="FX10" s="2302"/>
      <c r="FY10" s="2302"/>
      <c r="FZ10" s="2302"/>
      <c r="GA10" s="2302"/>
      <c r="GB10" s="2302"/>
      <c r="GC10" s="2302"/>
      <c r="GD10" s="2302"/>
      <c r="GE10" s="2302"/>
      <c r="GF10" s="2302"/>
      <c r="GG10" s="2302"/>
      <c r="GH10" s="2302"/>
      <c r="GI10" s="2302"/>
      <c r="GJ10" s="2302"/>
      <c r="GK10" s="2302"/>
      <c r="GL10" s="2302"/>
      <c r="GM10" s="2302"/>
      <c r="GN10" s="2302"/>
      <c r="GO10" s="2302"/>
      <c r="GP10" s="2302"/>
      <c r="GQ10" s="2302"/>
      <c r="GR10" s="2302"/>
      <c r="GS10" s="2302"/>
      <c r="GT10" s="2302"/>
      <c r="GU10" s="2302"/>
      <c r="GV10" s="2302"/>
      <c r="GW10" s="2302"/>
      <c r="GX10" s="2302"/>
      <c r="GY10" s="2302"/>
      <c r="GZ10" s="2302"/>
      <c r="HA10" s="2302"/>
      <c r="HB10" s="2302"/>
      <c r="HC10" s="2302"/>
      <c r="HD10" s="2302"/>
      <c r="HE10" s="2302"/>
      <c r="HF10" s="2302"/>
      <c r="HG10" s="2302"/>
      <c r="HH10" s="2302"/>
      <c r="HI10" s="2302"/>
      <c r="HJ10" s="2302"/>
      <c r="HK10" s="2302"/>
      <c r="HL10" s="2302"/>
      <c r="HM10" s="2302"/>
      <c r="HN10" s="2302"/>
      <c r="HO10" s="2302"/>
      <c r="HP10" s="2302"/>
      <c r="HQ10" s="2302"/>
      <c r="HR10" s="2302"/>
      <c r="HS10" s="2302"/>
      <c r="HT10" s="2302"/>
      <c r="HU10" s="2302"/>
      <c r="HV10" s="2302"/>
      <c r="HW10" s="2302"/>
      <c r="HX10" s="2302"/>
      <c r="HY10" s="2302"/>
      <c r="HZ10" s="2302"/>
      <c r="IA10" s="2302"/>
      <c r="IB10" s="2302"/>
      <c r="IC10" s="2302"/>
      <c r="ID10" s="2302"/>
      <c r="IE10" s="2302"/>
      <c r="IF10" s="2302"/>
      <c r="IG10" s="2302"/>
      <c r="IH10" s="2302"/>
      <c r="II10" s="2302"/>
      <c r="IJ10" s="2302"/>
      <c r="IK10" s="2302"/>
      <c r="IL10" s="2302"/>
      <c r="IM10" s="2302"/>
      <c r="IN10" s="2302"/>
      <c r="IO10" s="2302"/>
      <c r="IP10" s="2302"/>
      <c r="IQ10" s="2302"/>
      <c r="IR10" s="2302"/>
      <c r="IS10" s="2302"/>
      <c r="IT10" s="2302"/>
      <c r="IU10" s="2302"/>
      <c r="IV10" s="2302"/>
    </row>
    <row r="11" spans="1:256">
      <c r="A11" s="2295"/>
      <c r="B11" s="2298">
        <v>8</v>
      </c>
      <c r="C11" s="2299" t="s">
        <v>1134</v>
      </c>
      <c r="D11" s="2295" t="s">
        <v>71</v>
      </c>
      <c r="E11" s="2295"/>
      <c r="F11" s="2300">
        <v>24.479964107676963</v>
      </c>
      <c r="G11" s="2300">
        <v>55.33142572283149</v>
      </c>
      <c r="H11" s="2300">
        <v>66.28593020937187</v>
      </c>
      <c r="I11" s="2300">
        <v>75.004821535393802</v>
      </c>
      <c r="J11" s="2300">
        <v>87.636035892323022</v>
      </c>
      <c r="K11" s="2300">
        <v>79.028925224327011</v>
      </c>
      <c r="L11" s="2300">
        <v>92.107262213359903</v>
      </c>
      <c r="M11" s="2300">
        <v>88.194939182452629</v>
      </c>
      <c r="N11" s="2300">
        <v>89.8</v>
      </c>
      <c r="O11" s="2300">
        <v>101</v>
      </c>
      <c r="P11" s="2300">
        <v>69.217641404805917</v>
      </c>
      <c r="Q11" s="2300">
        <v>48.188655068296192</v>
      </c>
      <c r="R11" s="2300">
        <v>70</v>
      </c>
      <c r="S11" s="2301">
        <v>74.907844910261673</v>
      </c>
      <c r="T11" s="2301">
        <v>65.054958097714504</v>
      </c>
      <c r="U11" s="2301">
        <v>88.2</v>
      </c>
      <c r="V11" s="2301">
        <v>100.6</v>
      </c>
      <c r="W11" s="2301">
        <v>104</v>
      </c>
      <c r="X11" s="2301">
        <v>101.24543726235741</v>
      </c>
      <c r="Y11" s="2463">
        <v>144.29676156817359</v>
      </c>
      <c r="Z11" s="2295"/>
      <c r="AA11" s="2295"/>
      <c r="AB11" s="2295"/>
      <c r="AC11" s="2295"/>
      <c r="AD11" s="2295"/>
      <c r="AE11" s="2295"/>
      <c r="AF11" s="2295"/>
      <c r="AG11" s="2295"/>
      <c r="AH11" s="2295"/>
      <c r="AI11" s="2295"/>
      <c r="AJ11" s="2302"/>
      <c r="AK11" s="2302"/>
      <c r="AL11" s="2302"/>
      <c r="AM11" s="2302"/>
      <c r="AN11" s="2302"/>
      <c r="AO11" s="2302"/>
      <c r="AP11" s="2302"/>
      <c r="AQ11" s="2302"/>
      <c r="AR11" s="2302"/>
      <c r="AS11" s="2302"/>
      <c r="AT11" s="2302"/>
      <c r="AU11" s="2302"/>
      <c r="AV11" s="2302"/>
      <c r="AW11" s="2302"/>
      <c r="AX11" s="2302"/>
      <c r="AY11" s="2302"/>
      <c r="AZ11" s="2302"/>
      <c r="BA11" s="2302"/>
      <c r="BB11" s="2302"/>
      <c r="BC11" s="2302"/>
      <c r="BD11" s="2302"/>
      <c r="BE11" s="2302"/>
      <c r="BF11" s="2302"/>
      <c r="BG11" s="2302"/>
      <c r="BH11" s="2302"/>
      <c r="BI11" s="2302"/>
      <c r="BJ11" s="2302"/>
      <c r="BK11" s="2302"/>
      <c r="BL11" s="2302"/>
      <c r="BM11" s="2302"/>
      <c r="BN11" s="2302"/>
      <c r="BO11" s="2302"/>
      <c r="BP11" s="2302"/>
      <c r="BQ11" s="2302"/>
      <c r="BR11" s="2302"/>
      <c r="BS11" s="2302"/>
      <c r="BT11" s="2302"/>
      <c r="BU11" s="2302"/>
      <c r="BV11" s="2302"/>
      <c r="BW11" s="2302"/>
      <c r="BX11" s="2302"/>
      <c r="BY11" s="2302"/>
      <c r="BZ11" s="2302"/>
      <c r="CA11" s="2302"/>
      <c r="CB11" s="2302"/>
      <c r="CC11" s="2302"/>
      <c r="CD11" s="2302"/>
      <c r="CE11" s="2302"/>
      <c r="CF11" s="2302"/>
      <c r="CG11" s="2302"/>
      <c r="CH11" s="2302"/>
      <c r="CI11" s="2302"/>
      <c r="CJ11" s="2302"/>
      <c r="CK11" s="2302"/>
      <c r="CL11" s="2302"/>
      <c r="CM11" s="2302"/>
      <c r="CN11" s="2302"/>
      <c r="CO11" s="2302"/>
      <c r="CP11" s="2302"/>
      <c r="CQ11" s="2302"/>
      <c r="CR11" s="2302"/>
      <c r="CS11" s="2302"/>
      <c r="CT11" s="2302"/>
      <c r="CU11" s="2302"/>
      <c r="CV11" s="2302"/>
      <c r="CW11" s="2302"/>
      <c r="CX11" s="2302"/>
      <c r="CY11" s="2302"/>
      <c r="CZ11" s="2302"/>
      <c r="DA11" s="2302"/>
      <c r="DB11" s="2302"/>
      <c r="DC11" s="2302"/>
      <c r="DD11" s="2302"/>
      <c r="DE11" s="2302"/>
      <c r="DF11" s="2302"/>
      <c r="DG11" s="2302"/>
      <c r="DH11" s="2302"/>
      <c r="DI11" s="2302"/>
      <c r="DJ11" s="2302"/>
      <c r="DK11" s="2302"/>
      <c r="DL11" s="2302"/>
      <c r="DM11" s="2302"/>
      <c r="DN11" s="2302"/>
      <c r="DO11" s="2302"/>
      <c r="DP11" s="2302"/>
      <c r="DQ11" s="2302"/>
      <c r="DR11" s="2302"/>
      <c r="DS11" s="2302"/>
      <c r="DT11" s="2302"/>
      <c r="DU11" s="2302"/>
      <c r="DV11" s="2302"/>
      <c r="DW11" s="2302"/>
      <c r="DX11" s="2302"/>
      <c r="DY11" s="2302"/>
      <c r="DZ11" s="2302"/>
      <c r="EA11" s="2302"/>
      <c r="EB11" s="2302"/>
      <c r="EC11" s="2302"/>
      <c r="ED11" s="2302"/>
      <c r="EE11" s="2302"/>
      <c r="EF11" s="2302"/>
      <c r="EG11" s="2302"/>
      <c r="EH11" s="2302"/>
      <c r="EI11" s="2302"/>
      <c r="EJ11" s="2302"/>
      <c r="EK11" s="2302"/>
      <c r="EL11" s="2302"/>
      <c r="EM11" s="2302"/>
      <c r="EN11" s="2302"/>
      <c r="EO11" s="2302"/>
      <c r="EP11" s="2302"/>
      <c r="EQ11" s="2302"/>
      <c r="ER11" s="2302"/>
      <c r="ES11" s="2302"/>
      <c r="ET11" s="2302"/>
      <c r="EU11" s="2302"/>
      <c r="EV11" s="2302"/>
      <c r="EW11" s="2302"/>
      <c r="EX11" s="2302"/>
      <c r="EY11" s="2302"/>
      <c r="EZ11" s="2302"/>
      <c r="FA11" s="2302"/>
      <c r="FB11" s="2302"/>
      <c r="FC11" s="2302"/>
      <c r="FD11" s="2302"/>
      <c r="FE11" s="2302"/>
      <c r="FF11" s="2302"/>
      <c r="FG11" s="2302"/>
      <c r="FH11" s="2302"/>
      <c r="FI11" s="2302"/>
      <c r="FJ11" s="2302"/>
      <c r="FK11" s="2302"/>
      <c r="FL11" s="2302"/>
      <c r="FM11" s="2302"/>
      <c r="FN11" s="2302"/>
      <c r="FO11" s="2302"/>
      <c r="FP11" s="2302"/>
      <c r="FQ11" s="2302"/>
      <c r="FR11" s="2302"/>
      <c r="FS11" s="2302"/>
      <c r="FT11" s="2302"/>
      <c r="FU11" s="2302"/>
      <c r="FV11" s="2302"/>
      <c r="FW11" s="2302"/>
      <c r="FX11" s="2302"/>
      <c r="FY11" s="2302"/>
      <c r="FZ11" s="2302"/>
      <c r="GA11" s="2302"/>
      <c r="GB11" s="2302"/>
      <c r="GC11" s="2302"/>
      <c r="GD11" s="2302"/>
      <c r="GE11" s="2302"/>
      <c r="GF11" s="2302"/>
      <c r="GG11" s="2302"/>
      <c r="GH11" s="2302"/>
      <c r="GI11" s="2302"/>
      <c r="GJ11" s="2302"/>
      <c r="GK11" s="2302"/>
      <c r="GL11" s="2302"/>
      <c r="GM11" s="2302"/>
      <c r="GN11" s="2302"/>
      <c r="GO11" s="2302"/>
      <c r="GP11" s="2302"/>
      <c r="GQ11" s="2302"/>
      <c r="GR11" s="2302"/>
      <c r="GS11" s="2302"/>
      <c r="GT11" s="2302"/>
      <c r="GU11" s="2302"/>
      <c r="GV11" s="2302"/>
      <c r="GW11" s="2302"/>
      <c r="GX11" s="2302"/>
      <c r="GY11" s="2302"/>
      <c r="GZ11" s="2302"/>
      <c r="HA11" s="2302"/>
      <c r="HB11" s="2302"/>
      <c r="HC11" s="2302"/>
      <c r="HD11" s="2302"/>
      <c r="HE11" s="2302"/>
      <c r="HF11" s="2302"/>
      <c r="HG11" s="2302"/>
      <c r="HH11" s="2302"/>
      <c r="HI11" s="2302"/>
      <c r="HJ11" s="2302"/>
      <c r="HK11" s="2302"/>
      <c r="HL11" s="2302"/>
      <c r="HM11" s="2302"/>
      <c r="HN11" s="2302"/>
      <c r="HO11" s="2302"/>
      <c r="HP11" s="2302"/>
      <c r="HQ11" s="2302"/>
      <c r="HR11" s="2302"/>
      <c r="HS11" s="2302"/>
      <c r="HT11" s="2302"/>
      <c r="HU11" s="2302"/>
      <c r="HV11" s="2302"/>
      <c r="HW11" s="2302"/>
      <c r="HX11" s="2302"/>
      <c r="HY11" s="2302"/>
      <c r="HZ11" s="2302"/>
      <c r="IA11" s="2302"/>
      <c r="IB11" s="2302"/>
      <c r="IC11" s="2302"/>
      <c r="ID11" s="2302"/>
      <c r="IE11" s="2302"/>
      <c r="IF11" s="2302"/>
      <c r="IG11" s="2302"/>
      <c r="IH11" s="2302"/>
      <c r="II11" s="2302"/>
      <c r="IJ11" s="2302"/>
      <c r="IK11" s="2302"/>
      <c r="IL11" s="2302"/>
      <c r="IM11" s="2302"/>
      <c r="IN11" s="2302"/>
      <c r="IO11" s="2302"/>
      <c r="IP11" s="2302"/>
      <c r="IQ11" s="2302"/>
      <c r="IR11" s="2302"/>
      <c r="IS11" s="2302"/>
      <c r="IT11" s="2302"/>
      <c r="IU11" s="2302"/>
      <c r="IV11" s="2302"/>
    </row>
    <row r="12" spans="1:256">
      <c r="A12" s="2295"/>
      <c r="B12" s="2298">
        <v>9</v>
      </c>
      <c r="C12" s="2299" t="s">
        <v>1135</v>
      </c>
      <c r="D12" s="2295" t="s">
        <v>71</v>
      </c>
      <c r="E12" s="2295"/>
      <c r="F12" s="2300">
        <v>15.313950149551342</v>
      </c>
      <c r="G12" s="2300">
        <v>57.455258225324016</v>
      </c>
      <c r="H12" s="2300">
        <v>57.455258225324016</v>
      </c>
      <c r="I12" s="2300">
        <v>64.162097706879351</v>
      </c>
      <c r="J12" s="2300">
        <v>46.500753738783644</v>
      </c>
      <c r="K12" s="2300">
        <v>35.658029910269185</v>
      </c>
      <c r="L12" s="2300">
        <v>45.606508474576259</v>
      </c>
      <c r="M12" s="2300">
        <v>32.192829511465597</v>
      </c>
      <c r="N12" s="2300">
        <v>46.179171746984885</v>
      </c>
      <c r="O12" s="2300">
        <v>43.432172527802834</v>
      </c>
      <c r="P12" s="2300">
        <v>54.710950092421434</v>
      </c>
      <c r="Q12" s="2300">
        <v>75.3</v>
      </c>
      <c r="R12" s="2300">
        <v>70.099999999999994</v>
      </c>
      <c r="S12" s="2301">
        <v>71.89207453075764</v>
      </c>
      <c r="T12" s="2301">
        <v>77.455713285822597</v>
      </c>
      <c r="U12" s="2301">
        <v>91.2</v>
      </c>
      <c r="V12" s="2301">
        <v>72.400000000000006</v>
      </c>
      <c r="W12" s="2301">
        <v>101.1</v>
      </c>
      <c r="X12" s="2301">
        <v>119.75888864747421</v>
      </c>
      <c r="Y12" s="2463">
        <v>154.86006394310033</v>
      </c>
      <c r="Z12" s="2295"/>
      <c r="AA12" s="2295"/>
      <c r="AB12" s="2295"/>
      <c r="AC12" s="2295"/>
      <c r="AD12" s="2295"/>
      <c r="AE12" s="2295"/>
      <c r="AF12" s="2295"/>
      <c r="AG12" s="2295"/>
      <c r="AH12" s="2295"/>
      <c r="AI12" s="2295"/>
      <c r="AJ12" s="2302"/>
      <c r="AK12" s="2302"/>
      <c r="AL12" s="2302"/>
      <c r="AM12" s="2302"/>
      <c r="AN12" s="2302"/>
      <c r="AO12" s="2302"/>
      <c r="AP12" s="2302"/>
      <c r="AQ12" s="2302"/>
      <c r="AR12" s="2302"/>
      <c r="AS12" s="2302"/>
      <c r="AT12" s="2302"/>
      <c r="AU12" s="2302"/>
      <c r="AV12" s="2302"/>
      <c r="AW12" s="2302"/>
      <c r="AX12" s="2302"/>
      <c r="AY12" s="2302"/>
      <c r="AZ12" s="2302"/>
      <c r="BA12" s="2302"/>
      <c r="BB12" s="2302"/>
      <c r="BC12" s="2302"/>
      <c r="BD12" s="2302"/>
      <c r="BE12" s="2302"/>
      <c r="BF12" s="2302"/>
      <c r="BG12" s="2302"/>
      <c r="BH12" s="2302"/>
      <c r="BI12" s="2302"/>
      <c r="BJ12" s="2302"/>
      <c r="BK12" s="2302"/>
      <c r="BL12" s="2302"/>
      <c r="BM12" s="2302"/>
      <c r="BN12" s="2302"/>
      <c r="BO12" s="2302"/>
      <c r="BP12" s="2302"/>
      <c r="BQ12" s="2302"/>
      <c r="BR12" s="2302"/>
      <c r="BS12" s="2302"/>
      <c r="BT12" s="2302"/>
      <c r="BU12" s="2302"/>
      <c r="BV12" s="2302"/>
      <c r="BW12" s="2302"/>
      <c r="BX12" s="2302"/>
      <c r="BY12" s="2302"/>
      <c r="BZ12" s="2302"/>
      <c r="CA12" s="2302"/>
      <c r="CB12" s="2302"/>
      <c r="CC12" s="2302"/>
      <c r="CD12" s="2302"/>
      <c r="CE12" s="2302"/>
      <c r="CF12" s="2302"/>
      <c r="CG12" s="2302"/>
      <c r="CH12" s="2302"/>
      <c r="CI12" s="2302"/>
      <c r="CJ12" s="2302"/>
      <c r="CK12" s="2302"/>
      <c r="CL12" s="2302"/>
      <c r="CM12" s="2302"/>
      <c r="CN12" s="2302"/>
      <c r="CO12" s="2302"/>
      <c r="CP12" s="2302"/>
      <c r="CQ12" s="2302"/>
      <c r="CR12" s="2302"/>
      <c r="CS12" s="2302"/>
      <c r="CT12" s="2302"/>
      <c r="CU12" s="2302"/>
      <c r="CV12" s="2302"/>
      <c r="CW12" s="2302"/>
      <c r="CX12" s="2302"/>
      <c r="CY12" s="2302"/>
      <c r="CZ12" s="2302"/>
      <c r="DA12" s="2302"/>
      <c r="DB12" s="2302"/>
      <c r="DC12" s="2302"/>
      <c r="DD12" s="2302"/>
      <c r="DE12" s="2302"/>
      <c r="DF12" s="2302"/>
      <c r="DG12" s="2302"/>
      <c r="DH12" s="2302"/>
      <c r="DI12" s="2302"/>
      <c r="DJ12" s="2302"/>
      <c r="DK12" s="2302"/>
      <c r="DL12" s="2302"/>
      <c r="DM12" s="2302"/>
      <c r="DN12" s="2302"/>
      <c r="DO12" s="2302"/>
      <c r="DP12" s="2302"/>
      <c r="DQ12" s="2302"/>
      <c r="DR12" s="2302"/>
      <c r="DS12" s="2302"/>
      <c r="DT12" s="2302"/>
      <c r="DU12" s="2302"/>
      <c r="DV12" s="2302"/>
      <c r="DW12" s="2302"/>
      <c r="DX12" s="2302"/>
      <c r="DY12" s="2302"/>
      <c r="DZ12" s="2302"/>
      <c r="EA12" s="2302"/>
      <c r="EB12" s="2302"/>
      <c r="EC12" s="2302"/>
      <c r="ED12" s="2302"/>
      <c r="EE12" s="2302"/>
      <c r="EF12" s="2302"/>
      <c r="EG12" s="2302"/>
      <c r="EH12" s="2302"/>
      <c r="EI12" s="2302"/>
      <c r="EJ12" s="2302"/>
      <c r="EK12" s="2302"/>
      <c r="EL12" s="2302"/>
      <c r="EM12" s="2302"/>
      <c r="EN12" s="2302"/>
      <c r="EO12" s="2302"/>
      <c r="EP12" s="2302"/>
      <c r="EQ12" s="2302"/>
      <c r="ER12" s="2302"/>
      <c r="ES12" s="2302"/>
      <c r="ET12" s="2302"/>
      <c r="EU12" s="2302"/>
      <c r="EV12" s="2302"/>
      <c r="EW12" s="2302"/>
      <c r="EX12" s="2302"/>
      <c r="EY12" s="2302"/>
      <c r="EZ12" s="2302"/>
      <c r="FA12" s="2302"/>
      <c r="FB12" s="2302"/>
      <c r="FC12" s="2302"/>
      <c r="FD12" s="2302"/>
      <c r="FE12" s="2302"/>
      <c r="FF12" s="2302"/>
      <c r="FG12" s="2302"/>
      <c r="FH12" s="2302"/>
      <c r="FI12" s="2302"/>
      <c r="FJ12" s="2302"/>
      <c r="FK12" s="2302"/>
      <c r="FL12" s="2302"/>
      <c r="FM12" s="2302"/>
      <c r="FN12" s="2302"/>
      <c r="FO12" s="2302"/>
      <c r="FP12" s="2302"/>
      <c r="FQ12" s="2302"/>
      <c r="FR12" s="2302"/>
      <c r="FS12" s="2302"/>
      <c r="FT12" s="2302"/>
      <c r="FU12" s="2302"/>
      <c r="FV12" s="2302"/>
      <c r="FW12" s="2302"/>
      <c r="FX12" s="2302"/>
      <c r="FY12" s="2302"/>
      <c r="FZ12" s="2302"/>
      <c r="GA12" s="2302"/>
      <c r="GB12" s="2302"/>
      <c r="GC12" s="2302"/>
      <c r="GD12" s="2302"/>
      <c r="GE12" s="2302"/>
      <c r="GF12" s="2302"/>
      <c r="GG12" s="2302"/>
      <c r="GH12" s="2302"/>
      <c r="GI12" s="2302"/>
      <c r="GJ12" s="2302"/>
      <c r="GK12" s="2302"/>
      <c r="GL12" s="2302"/>
      <c r="GM12" s="2302"/>
      <c r="GN12" s="2302"/>
      <c r="GO12" s="2302"/>
      <c r="GP12" s="2302"/>
      <c r="GQ12" s="2302"/>
      <c r="GR12" s="2302"/>
      <c r="GS12" s="2302"/>
      <c r="GT12" s="2302"/>
      <c r="GU12" s="2302"/>
      <c r="GV12" s="2302"/>
      <c r="GW12" s="2302"/>
      <c r="GX12" s="2302"/>
      <c r="GY12" s="2302"/>
      <c r="GZ12" s="2302"/>
      <c r="HA12" s="2302"/>
      <c r="HB12" s="2302"/>
      <c r="HC12" s="2302"/>
      <c r="HD12" s="2302"/>
      <c r="HE12" s="2302"/>
      <c r="HF12" s="2302"/>
      <c r="HG12" s="2302"/>
      <c r="HH12" s="2302"/>
      <c r="HI12" s="2302"/>
      <c r="HJ12" s="2302"/>
      <c r="HK12" s="2302"/>
      <c r="HL12" s="2302"/>
      <c r="HM12" s="2302"/>
      <c r="HN12" s="2302"/>
      <c r="HO12" s="2302"/>
      <c r="HP12" s="2302"/>
      <c r="HQ12" s="2302"/>
      <c r="HR12" s="2302"/>
      <c r="HS12" s="2302"/>
      <c r="HT12" s="2302"/>
      <c r="HU12" s="2302"/>
      <c r="HV12" s="2302"/>
      <c r="HW12" s="2302"/>
      <c r="HX12" s="2302"/>
      <c r="HY12" s="2302"/>
      <c r="HZ12" s="2302"/>
      <c r="IA12" s="2302"/>
      <c r="IB12" s="2302"/>
      <c r="IC12" s="2302"/>
      <c r="ID12" s="2302"/>
      <c r="IE12" s="2302"/>
      <c r="IF12" s="2302"/>
      <c r="IG12" s="2302"/>
      <c r="IH12" s="2302"/>
      <c r="II12" s="2302"/>
      <c r="IJ12" s="2302"/>
      <c r="IK12" s="2302"/>
      <c r="IL12" s="2302"/>
      <c r="IM12" s="2302"/>
      <c r="IN12" s="2302"/>
      <c r="IO12" s="2302"/>
      <c r="IP12" s="2302"/>
      <c r="IQ12" s="2302"/>
      <c r="IR12" s="2302"/>
      <c r="IS12" s="2302"/>
      <c r="IT12" s="2302"/>
      <c r="IU12" s="2302"/>
      <c r="IV12" s="2302"/>
    </row>
    <row r="13" spans="1:256">
      <c r="A13" s="2295"/>
      <c r="B13" s="2298">
        <v>10</v>
      </c>
      <c r="C13" s="2299" t="s">
        <v>1136</v>
      </c>
      <c r="D13" s="2295" t="s">
        <v>71</v>
      </c>
      <c r="E13" s="2295"/>
      <c r="F13" s="2300">
        <v>25.262428713858419</v>
      </c>
      <c r="G13" s="2300">
        <v>64.832781655034879</v>
      </c>
      <c r="H13" s="2300">
        <v>41.805966101694906</v>
      </c>
      <c r="I13" s="2300">
        <v>50.077734795613146</v>
      </c>
      <c r="J13" s="2300">
        <v>67.291956131605176</v>
      </c>
      <c r="K13" s="2300">
        <v>92.889726819541352</v>
      </c>
      <c r="L13" s="2300">
        <v>97.808075772681931</v>
      </c>
      <c r="M13" s="2300">
        <v>127.42995014955132</v>
      </c>
      <c r="N13" s="2300">
        <v>187.1</v>
      </c>
      <c r="O13" s="2300">
        <v>91.346289149383821</v>
      </c>
      <c r="P13" s="2300">
        <v>104.86265434380776</v>
      </c>
      <c r="Q13" s="2300">
        <v>95.764742487419127</v>
      </c>
      <c r="R13" s="2300">
        <v>98.2</v>
      </c>
      <c r="S13" s="2301">
        <v>115.2802548294287</v>
      </c>
      <c r="T13" s="2301">
        <v>97.797012385297492</v>
      </c>
      <c r="U13" s="2301">
        <v>105.8</v>
      </c>
      <c r="V13" s="2301">
        <v>127.5</v>
      </c>
      <c r="W13" s="2301">
        <v>159.30000000000001</v>
      </c>
      <c r="X13" s="2301">
        <v>188.44048731279585</v>
      </c>
      <c r="Y13" s="2463">
        <v>240.18693361241122</v>
      </c>
      <c r="Z13" s="2295"/>
      <c r="AA13" s="2295"/>
      <c r="AB13" s="2295"/>
      <c r="AC13" s="2295"/>
      <c r="AD13" s="2295"/>
      <c r="AE13" s="2295"/>
      <c r="AF13" s="2295"/>
      <c r="AG13" s="2295"/>
      <c r="AH13" s="2295"/>
      <c r="AI13" s="2295"/>
      <c r="AJ13" s="2302"/>
      <c r="AK13" s="2302"/>
      <c r="AL13" s="2302"/>
      <c r="AM13" s="2302"/>
      <c r="AN13" s="2302"/>
      <c r="AO13" s="2302"/>
      <c r="AP13" s="2302"/>
      <c r="AQ13" s="2302"/>
      <c r="AR13" s="2302"/>
      <c r="AS13" s="2302"/>
      <c r="AT13" s="2302"/>
      <c r="AU13" s="2302"/>
      <c r="AV13" s="2302"/>
      <c r="AW13" s="2302"/>
      <c r="AX13" s="2302"/>
      <c r="AY13" s="2302"/>
      <c r="AZ13" s="2302"/>
      <c r="BA13" s="2302"/>
      <c r="BB13" s="2302"/>
      <c r="BC13" s="2302"/>
      <c r="BD13" s="2302"/>
      <c r="BE13" s="2302"/>
      <c r="BF13" s="2302"/>
      <c r="BG13" s="2302"/>
      <c r="BH13" s="2302"/>
      <c r="BI13" s="2302"/>
      <c r="BJ13" s="2302"/>
      <c r="BK13" s="2302"/>
      <c r="BL13" s="2302"/>
      <c r="BM13" s="2302"/>
      <c r="BN13" s="2302"/>
      <c r="BO13" s="2302"/>
      <c r="BP13" s="2302"/>
      <c r="BQ13" s="2302"/>
      <c r="BR13" s="2302"/>
      <c r="BS13" s="2302"/>
      <c r="BT13" s="2302"/>
      <c r="BU13" s="2302"/>
      <c r="BV13" s="2302"/>
      <c r="BW13" s="2302"/>
      <c r="BX13" s="2302"/>
      <c r="BY13" s="2302"/>
      <c r="BZ13" s="2302"/>
      <c r="CA13" s="2302"/>
      <c r="CB13" s="2302"/>
      <c r="CC13" s="2302"/>
      <c r="CD13" s="2302"/>
      <c r="CE13" s="2302"/>
      <c r="CF13" s="2302"/>
      <c r="CG13" s="2302"/>
      <c r="CH13" s="2302"/>
      <c r="CI13" s="2302"/>
      <c r="CJ13" s="2302"/>
      <c r="CK13" s="2302"/>
      <c r="CL13" s="2302"/>
      <c r="CM13" s="2302"/>
      <c r="CN13" s="2302"/>
      <c r="CO13" s="2302"/>
      <c r="CP13" s="2302"/>
      <c r="CQ13" s="2302"/>
      <c r="CR13" s="2302"/>
      <c r="CS13" s="2302"/>
      <c r="CT13" s="2302"/>
      <c r="CU13" s="2302"/>
      <c r="CV13" s="2302"/>
      <c r="CW13" s="2302"/>
      <c r="CX13" s="2302"/>
      <c r="CY13" s="2302"/>
      <c r="CZ13" s="2302"/>
      <c r="DA13" s="2302"/>
      <c r="DB13" s="2302"/>
      <c r="DC13" s="2302"/>
      <c r="DD13" s="2302"/>
      <c r="DE13" s="2302"/>
      <c r="DF13" s="2302"/>
      <c r="DG13" s="2302"/>
      <c r="DH13" s="2302"/>
      <c r="DI13" s="2302"/>
      <c r="DJ13" s="2302"/>
      <c r="DK13" s="2302"/>
      <c r="DL13" s="2302"/>
      <c r="DM13" s="2302"/>
      <c r="DN13" s="2302"/>
      <c r="DO13" s="2302"/>
      <c r="DP13" s="2302"/>
      <c r="DQ13" s="2302"/>
      <c r="DR13" s="2302"/>
      <c r="DS13" s="2302"/>
      <c r="DT13" s="2302"/>
      <c r="DU13" s="2302"/>
      <c r="DV13" s="2302"/>
      <c r="DW13" s="2302"/>
      <c r="DX13" s="2302"/>
      <c r="DY13" s="2302"/>
      <c r="DZ13" s="2302"/>
      <c r="EA13" s="2302"/>
      <c r="EB13" s="2302"/>
      <c r="EC13" s="2302"/>
      <c r="ED13" s="2302"/>
      <c r="EE13" s="2302"/>
      <c r="EF13" s="2302"/>
      <c r="EG13" s="2302"/>
      <c r="EH13" s="2302"/>
      <c r="EI13" s="2302"/>
      <c r="EJ13" s="2302"/>
      <c r="EK13" s="2302"/>
      <c r="EL13" s="2302"/>
      <c r="EM13" s="2302"/>
      <c r="EN13" s="2302"/>
      <c r="EO13" s="2302"/>
      <c r="EP13" s="2302"/>
      <c r="EQ13" s="2302"/>
      <c r="ER13" s="2302"/>
      <c r="ES13" s="2302"/>
      <c r="ET13" s="2302"/>
      <c r="EU13" s="2302"/>
      <c r="EV13" s="2302"/>
      <c r="EW13" s="2302"/>
      <c r="EX13" s="2302"/>
      <c r="EY13" s="2302"/>
      <c r="EZ13" s="2302"/>
      <c r="FA13" s="2302"/>
      <c r="FB13" s="2302"/>
      <c r="FC13" s="2302"/>
      <c r="FD13" s="2302"/>
      <c r="FE13" s="2302"/>
      <c r="FF13" s="2302"/>
      <c r="FG13" s="2302"/>
      <c r="FH13" s="2302"/>
      <c r="FI13" s="2302"/>
      <c r="FJ13" s="2302"/>
      <c r="FK13" s="2302"/>
      <c r="FL13" s="2302"/>
      <c r="FM13" s="2302"/>
      <c r="FN13" s="2302"/>
      <c r="FO13" s="2302"/>
      <c r="FP13" s="2302"/>
      <c r="FQ13" s="2302"/>
      <c r="FR13" s="2302"/>
      <c r="FS13" s="2302"/>
      <c r="FT13" s="2302"/>
      <c r="FU13" s="2302"/>
      <c r="FV13" s="2302"/>
      <c r="FW13" s="2302"/>
      <c r="FX13" s="2302"/>
      <c r="FY13" s="2302"/>
      <c r="FZ13" s="2302"/>
      <c r="GA13" s="2302"/>
      <c r="GB13" s="2302"/>
      <c r="GC13" s="2302"/>
      <c r="GD13" s="2302"/>
      <c r="GE13" s="2302"/>
      <c r="GF13" s="2302"/>
      <c r="GG13" s="2302"/>
      <c r="GH13" s="2302"/>
      <c r="GI13" s="2302"/>
      <c r="GJ13" s="2302"/>
      <c r="GK13" s="2302"/>
      <c r="GL13" s="2302"/>
      <c r="GM13" s="2302"/>
      <c r="GN13" s="2302"/>
      <c r="GO13" s="2302"/>
      <c r="GP13" s="2302"/>
      <c r="GQ13" s="2302"/>
      <c r="GR13" s="2302"/>
      <c r="GS13" s="2302"/>
      <c r="GT13" s="2302"/>
      <c r="GU13" s="2302"/>
      <c r="GV13" s="2302"/>
      <c r="GW13" s="2302"/>
      <c r="GX13" s="2302"/>
      <c r="GY13" s="2302"/>
      <c r="GZ13" s="2302"/>
      <c r="HA13" s="2302"/>
      <c r="HB13" s="2302"/>
      <c r="HC13" s="2302"/>
      <c r="HD13" s="2302"/>
      <c r="HE13" s="2302"/>
      <c r="HF13" s="2302"/>
      <c r="HG13" s="2302"/>
      <c r="HH13" s="2302"/>
      <c r="HI13" s="2302"/>
      <c r="HJ13" s="2302"/>
      <c r="HK13" s="2302"/>
      <c r="HL13" s="2302"/>
      <c r="HM13" s="2302"/>
      <c r="HN13" s="2302"/>
      <c r="HO13" s="2302"/>
      <c r="HP13" s="2302"/>
      <c r="HQ13" s="2302"/>
      <c r="HR13" s="2302"/>
      <c r="HS13" s="2302"/>
      <c r="HT13" s="2302"/>
      <c r="HU13" s="2302"/>
      <c r="HV13" s="2302"/>
      <c r="HW13" s="2302"/>
      <c r="HX13" s="2302"/>
      <c r="HY13" s="2302"/>
      <c r="HZ13" s="2302"/>
      <c r="IA13" s="2302"/>
      <c r="IB13" s="2302"/>
      <c r="IC13" s="2302"/>
      <c r="ID13" s="2302"/>
      <c r="IE13" s="2302"/>
      <c r="IF13" s="2302"/>
      <c r="IG13" s="2302"/>
      <c r="IH13" s="2302"/>
      <c r="II13" s="2302"/>
      <c r="IJ13" s="2302"/>
      <c r="IK13" s="2302"/>
      <c r="IL13" s="2302"/>
      <c r="IM13" s="2302"/>
      <c r="IN13" s="2302"/>
      <c r="IO13" s="2302"/>
      <c r="IP13" s="2302"/>
      <c r="IQ13" s="2302"/>
      <c r="IR13" s="2302"/>
      <c r="IS13" s="2302"/>
      <c r="IT13" s="2302"/>
      <c r="IU13" s="2302"/>
      <c r="IV13" s="2302"/>
    </row>
    <row r="14" spans="1:256">
      <c r="A14" s="2295"/>
      <c r="B14" s="2298">
        <v>11</v>
      </c>
      <c r="C14" s="2299" t="s">
        <v>188</v>
      </c>
      <c r="D14" s="2295" t="s">
        <v>71</v>
      </c>
      <c r="E14" s="2295"/>
      <c r="F14" s="2300">
        <v>85.512203389830489</v>
      </c>
      <c r="G14" s="2300">
        <v>71.874963110667977</v>
      </c>
      <c r="H14" s="2300">
        <v>69.304007976071773</v>
      </c>
      <c r="I14" s="2300">
        <v>73.551672981056811</v>
      </c>
      <c r="J14" s="2300">
        <v>66.397710867397791</v>
      </c>
      <c r="K14" s="2300">
        <v>70.645375872382843</v>
      </c>
      <c r="L14" s="2300">
        <v>54.772522432701884</v>
      </c>
      <c r="M14" s="2300">
        <v>60.585116650049841</v>
      </c>
      <c r="N14" s="2300">
        <v>67.100721388224514</v>
      </c>
      <c r="O14" s="2300">
        <v>62.213652539825667</v>
      </c>
      <c r="P14" s="2300">
        <v>65.79820702402958</v>
      </c>
      <c r="Q14" s="2300">
        <v>85.555281667864833</v>
      </c>
      <c r="R14" s="2300">
        <v>79.2</v>
      </c>
      <c r="S14" s="2301">
        <v>79.285576106315943</v>
      </c>
      <c r="T14" s="2301">
        <v>70.233844005983897</v>
      </c>
      <c r="U14" s="2301">
        <v>71.3</v>
      </c>
      <c r="V14" s="2301">
        <v>80.7</v>
      </c>
      <c r="W14" s="2301">
        <v>87.4</v>
      </c>
      <c r="X14" s="2301">
        <v>85.707361992705827</v>
      </c>
      <c r="Y14" s="2463">
        <v>98.659193055140747</v>
      </c>
      <c r="Z14" s="2295"/>
      <c r="AA14" s="2295"/>
      <c r="AB14" s="2295"/>
      <c r="AC14" s="2295"/>
      <c r="AD14" s="2295"/>
      <c r="AE14" s="2295"/>
      <c r="AF14" s="2295"/>
      <c r="AG14" s="2295"/>
      <c r="AH14" s="2295"/>
      <c r="AI14" s="2295"/>
      <c r="AJ14" s="2302"/>
      <c r="AK14" s="2302"/>
      <c r="AL14" s="2302"/>
      <c r="AM14" s="2302"/>
      <c r="AN14" s="2302"/>
      <c r="AO14" s="2302"/>
      <c r="AP14" s="2302"/>
      <c r="AQ14" s="2302"/>
      <c r="AR14" s="2302"/>
      <c r="AS14" s="2302"/>
      <c r="AT14" s="2302"/>
      <c r="AU14" s="2302"/>
      <c r="AV14" s="2302"/>
      <c r="AW14" s="2302"/>
      <c r="AX14" s="2302"/>
      <c r="AY14" s="2302"/>
      <c r="AZ14" s="2302"/>
      <c r="BA14" s="2302"/>
      <c r="BB14" s="2302"/>
      <c r="BC14" s="2302"/>
      <c r="BD14" s="2302"/>
      <c r="BE14" s="2302"/>
      <c r="BF14" s="2302"/>
      <c r="BG14" s="2302"/>
      <c r="BH14" s="2302"/>
      <c r="BI14" s="2302"/>
      <c r="BJ14" s="2302"/>
      <c r="BK14" s="2302"/>
      <c r="BL14" s="2302"/>
      <c r="BM14" s="2302"/>
      <c r="BN14" s="2302"/>
      <c r="BO14" s="2302"/>
      <c r="BP14" s="2302"/>
      <c r="BQ14" s="2302"/>
      <c r="BR14" s="2302"/>
      <c r="BS14" s="2302"/>
      <c r="BT14" s="2302"/>
      <c r="BU14" s="2302"/>
      <c r="BV14" s="2302"/>
      <c r="BW14" s="2302"/>
      <c r="BX14" s="2302"/>
      <c r="BY14" s="2302"/>
      <c r="BZ14" s="2302"/>
      <c r="CA14" s="2302"/>
      <c r="CB14" s="2302"/>
      <c r="CC14" s="2302"/>
      <c r="CD14" s="2302"/>
      <c r="CE14" s="2302"/>
      <c r="CF14" s="2302"/>
      <c r="CG14" s="2302"/>
      <c r="CH14" s="2302"/>
      <c r="CI14" s="2302"/>
      <c r="CJ14" s="2302"/>
      <c r="CK14" s="2302"/>
      <c r="CL14" s="2302"/>
      <c r="CM14" s="2302"/>
      <c r="CN14" s="2302"/>
      <c r="CO14" s="2302"/>
      <c r="CP14" s="2302"/>
      <c r="CQ14" s="2302"/>
      <c r="CR14" s="2302"/>
      <c r="CS14" s="2302"/>
      <c r="CT14" s="2302"/>
      <c r="CU14" s="2302"/>
      <c r="CV14" s="2302"/>
      <c r="CW14" s="2302"/>
      <c r="CX14" s="2302"/>
      <c r="CY14" s="2302"/>
      <c r="CZ14" s="2302"/>
      <c r="DA14" s="2302"/>
      <c r="DB14" s="2302"/>
      <c r="DC14" s="2302"/>
      <c r="DD14" s="2302"/>
      <c r="DE14" s="2302"/>
      <c r="DF14" s="2302"/>
      <c r="DG14" s="2302"/>
      <c r="DH14" s="2302"/>
      <c r="DI14" s="2302"/>
      <c r="DJ14" s="2302"/>
      <c r="DK14" s="2302"/>
      <c r="DL14" s="2302"/>
      <c r="DM14" s="2302"/>
      <c r="DN14" s="2302"/>
      <c r="DO14" s="2302"/>
      <c r="DP14" s="2302"/>
      <c r="DQ14" s="2302"/>
      <c r="DR14" s="2302"/>
      <c r="DS14" s="2302"/>
      <c r="DT14" s="2302"/>
      <c r="DU14" s="2302"/>
      <c r="DV14" s="2302"/>
      <c r="DW14" s="2302"/>
      <c r="DX14" s="2302"/>
      <c r="DY14" s="2302"/>
      <c r="DZ14" s="2302"/>
      <c r="EA14" s="2302"/>
      <c r="EB14" s="2302"/>
      <c r="EC14" s="2302"/>
      <c r="ED14" s="2302"/>
      <c r="EE14" s="2302"/>
      <c r="EF14" s="2302"/>
      <c r="EG14" s="2302"/>
      <c r="EH14" s="2302"/>
      <c r="EI14" s="2302"/>
      <c r="EJ14" s="2302"/>
      <c r="EK14" s="2302"/>
      <c r="EL14" s="2302"/>
      <c r="EM14" s="2302"/>
      <c r="EN14" s="2302"/>
      <c r="EO14" s="2302"/>
      <c r="EP14" s="2302"/>
      <c r="EQ14" s="2302"/>
      <c r="ER14" s="2302"/>
      <c r="ES14" s="2302"/>
      <c r="ET14" s="2302"/>
      <c r="EU14" s="2302"/>
      <c r="EV14" s="2302"/>
      <c r="EW14" s="2302"/>
      <c r="EX14" s="2302"/>
      <c r="EY14" s="2302"/>
      <c r="EZ14" s="2302"/>
      <c r="FA14" s="2302"/>
      <c r="FB14" s="2302"/>
      <c r="FC14" s="2302"/>
      <c r="FD14" s="2302"/>
      <c r="FE14" s="2302"/>
      <c r="FF14" s="2302"/>
      <c r="FG14" s="2302"/>
      <c r="FH14" s="2302"/>
      <c r="FI14" s="2302"/>
      <c r="FJ14" s="2302"/>
      <c r="FK14" s="2302"/>
      <c r="FL14" s="2302"/>
      <c r="FM14" s="2302"/>
      <c r="FN14" s="2302"/>
      <c r="FO14" s="2302"/>
      <c r="FP14" s="2302"/>
      <c r="FQ14" s="2302"/>
      <c r="FR14" s="2302"/>
      <c r="FS14" s="2302"/>
      <c r="FT14" s="2302"/>
      <c r="FU14" s="2302"/>
      <c r="FV14" s="2302"/>
      <c r="FW14" s="2302"/>
      <c r="FX14" s="2302"/>
      <c r="FY14" s="2302"/>
      <c r="FZ14" s="2302"/>
      <c r="GA14" s="2302"/>
      <c r="GB14" s="2302"/>
      <c r="GC14" s="2302"/>
      <c r="GD14" s="2302"/>
      <c r="GE14" s="2302"/>
      <c r="GF14" s="2302"/>
      <c r="GG14" s="2302"/>
      <c r="GH14" s="2302"/>
      <c r="GI14" s="2302"/>
      <c r="GJ14" s="2302"/>
      <c r="GK14" s="2302"/>
      <c r="GL14" s="2302"/>
      <c r="GM14" s="2302"/>
      <c r="GN14" s="2302"/>
      <c r="GO14" s="2302"/>
      <c r="GP14" s="2302"/>
      <c r="GQ14" s="2302"/>
      <c r="GR14" s="2302"/>
      <c r="GS14" s="2302"/>
      <c r="GT14" s="2302"/>
      <c r="GU14" s="2302"/>
      <c r="GV14" s="2302"/>
      <c r="GW14" s="2302"/>
      <c r="GX14" s="2302"/>
      <c r="GY14" s="2302"/>
      <c r="GZ14" s="2302"/>
      <c r="HA14" s="2302"/>
      <c r="HB14" s="2302"/>
      <c r="HC14" s="2302"/>
      <c r="HD14" s="2302"/>
      <c r="HE14" s="2302"/>
      <c r="HF14" s="2302"/>
      <c r="HG14" s="2302"/>
      <c r="HH14" s="2302"/>
      <c r="HI14" s="2302"/>
      <c r="HJ14" s="2302"/>
      <c r="HK14" s="2302"/>
      <c r="HL14" s="2302"/>
      <c r="HM14" s="2302"/>
      <c r="HN14" s="2302"/>
      <c r="HO14" s="2302"/>
      <c r="HP14" s="2302"/>
      <c r="HQ14" s="2302"/>
      <c r="HR14" s="2302"/>
      <c r="HS14" s="2302"/>
      <c r="HT14" s="2302"/>
      <c r="HU14" s="2302"/>
      <c r="HV14" s="2302"/>
      <c r="HW14" s="2302"/>
      <c r="HX14" s="2302"/>
      <c r="HY14" s="2302"/>
      <c r="HZ14" s="2302"/>
      <c r="IA14" s="2302"/>
      <c r="IB14" s="2302"/>
      <c r="IC14" s="2302"/>
      <c r="ID14" s="2302"/>
      <c r="IE14" s="2302"/>
      <c r="IF14" s="2302"/>
      <c r="IG14" s="2302"/>
      <c r="IH14" s="2302"/>
      <c r="II14" s="2302"/>
      <c r="IJ14" s="2302"/>
      <c r="IK14" s="2302"/>
      <c r="IL14" s="2302"/>
      <c r="IM14" s="2302"/>
      <c r="IN14" s="2302"/>
      <c r="IO14" s="2302"/>
      <c r="IP14" s="2302"/>
      <c r="IQ14" s="2302"/>
      <c r="IR14" s="2302"/>
      <c r="IS14" s="2302"/>
      <c r="IT14" s="2302"/>
      <c r="IU14" s="2302"/>
      <c r="IV14" s="2302"/>
    </row>
    <row r="15" spans="1:256">
      <c r="A15" s="2295"/>
      <c r="B15" s="2298">
        <v>12</v>
      </c>
      <c r="C15" s="2299" t="s">
        <v>1165</v>
      </c>
      <c r="D15" s="2295" t="s">
        <v>71</v>
      </c>
      <c r="E15" s="2295"/>
      <c r="F15" s="2300">
        <v>14.531485543369888</v>
      </c>
      <c r="G15" s="2300">
        <v>41.582404785643064</v>
      </c>
      <c r="H15" s="2300">
        <v>60.696897308075755</v>
      </c>
      <c r="I15" s="2300">
        <v>79.028925224327011</v>
      </c>
      <c r="J15" s="2300">
        <v>65.168123629112642</v>
      </c>
      <c r="K15" s="2300">
        <v>53.431154536390814</v>
      </c>
      <c r="L15" s="2300">
        <v>55.778548354935182</v>
      </c>
      <c r="M15" s="2300">
        <v>47.05965702891325</v>
      </c>
      <c r="N15" s="2300">
        <v>80.3</v>
      </c>
      <c r="O15" s="2300">
        <v>63.6</v>
      </c>
      <c r="P15" s="2300">
        <v>51.2</v>
      </c>
      <c r="Q15" s="2300">
        <v>54.110142343637669</v>
      </c>
      <c r="R15" s="2300">
        <v>69</v>
      </c>
      <c r="S15" s="2301">
        <v>75.296976572133175</v>
      </c>
      <c r="T15" s="2301">
        <v>87.880910579417886</v>
      </c>
      <c r="U15" s="2301">
        <v>90.2</v>
      </c>
      <c r="V15" s="2301">
        <v>126.2</v>
      </c>
      <c r="W15" s="2301">
        <v>89.5</v>
      </c>
      <c r="X15" s="2301">
        <v>101.16278792581672</v>
      </c>
      <c r="Y15" s="2463">
        <v>106.55603075290146</v>
      </c>
      <c r="Z15" s="2295"/>
      <c r="AA15" s="2295"/>
      <c r="AB15" s="2295"/>
      <c r="AC15" s="2295"/>
      <c r="AD15" s="2295"/>
      <c r="AE15" s="2295"/>
      <c r="AF15" s="2295"/>
      <c r="AG15" s="2295"/>
      <c r="AH15" s="2295"/>
      <c r="AI15" s="2295"/>
      <c r="AJ15" s="2302"/>
      <c r="AK15" s="2302"/>
      <c r="AL15" s="2302"/>
      <c r="AM15" s="2302"/>
      <c r="AN15" s="2302"/>
      <c r="AO15" s="2302"/>
      <c r="AP15" s="2302"/>
      <c r="AQ15" s="2302"/>
      <c r="AR15" s="2302"/>
      <c r="AS15" s="2302"/>
      <c r="AT15" s="2302"/>
      <c r="AU15" s="2302"/>
      <c r="AV15" s="2302"/>
      <c r="AW15" s="2302"/>
      <c r="AX15" s="2302"/>
      <c r="AY15" s="2302"/>
      <c r="AZ15" s="2302"/>
      <c r="BA15" s="2302"/>
      <c r="BB15" s="2302"/>
      <c r="BC15" s="2302"/>
      <c r="BD15" s="2302"/>
      <c r="BE15" s="2302"/>
      <c r="BF15" s="2302"/>
      <c r="BG15" s="2302"/>
      <c r="BH15" s="2302"/>
      <c r="BI15" s="2302"/>
      <c r="BJ15" s="2302"/>
      <c r="BK15" s="2302"/>
      <c r="BL15" s="2302"/>
      <c r="BM15" s="2302"/>
      <c r="BN15" s="2302"/>
      <c r="BO15" s="2302"/>
      <c r="BP15" s="2302"/>
      <c r="BQ15" s="2302"/>
      <c r="BR15" s="2302"/>
      <c r="BS15" s="2302"/>
      <c r="BT15" s="2302"/>
      <c r="BU15" s="2302"/>
      <c r="BV15" s="2302"/>
      <c r="BW15" s="2302"/>
      <c r="BX15" s="2302"/>
      <c r="BY15" s="2302"/>
      <c r="BZ15" s="2302"/>
      <c r="CA15" s="2302"/>
      <c r="CB15" s="2302"/>
      <c r="CC15" s="2302"/>
      <c r="CD15" s="2302"/>
      <c r="CE15" s="2302"/>
      <c r="CF15" s="2302"/>
      <c r="CG15" s="2302"/>
      <c r="CH15" s="2302"/>
      <c r="CI15" s="2302"/>
      <c r="CJ15" s="2302"/>
      <c r="CK15" s="2302"/>
      <c r="CL15" s="2302"/>
      <c r="CM15" s="2302"/>
      <c r="CN15" s="2302"/>
      <c r="CO15" s="2302"/>
      <c r="CP15" s="2302"/>
      <c r="CQ15" s="2302"/>
      <c r="CR15" s="2302"/>
      <c r="CS15" s="2302"/>
      <c r="CT15" s="2302"/>
      <c r="CU15" s="2302"/>
      <c r="CV15" s="2302"/>
      <c r="CW15" s="2302"/>
      <c r="CX15" s="2302"/>
      <c r="CY15" s="2302"/>
      <c r="CZ15" s="2302"/>
      <c r="DA15" s="2302"/>
      <c r="DB15" s="2302"/>
      <c r="DC15" s="2302"/>
      <c r="DD15" s="2302"/>
      <c r="DE15" s="2302"/>
      <c r="DF15" s="2302"/>
      <c r="DG15" s="2302"/>
      <c r="DH15" s="2302"/>
      <c r="DI15" s="2302"/>
      <c r="DJ15" s="2302"/>
      <c r="DK15" s="2302"/>
      <c r="DL15" s="2302"/>
      <c r="DM15" s="2302"/>
      <c r="DN15" s="2302"/>
      <c r="DO15" s="2302"/>
      <c r="DP15" s="2302"/>
      <c r="DQ15" s="2302"/>
      <c r="DR15" s="2302"/>
      <c r="DS15" s="2302"/>
      <c r="DT15" s="2302"/>
      <c r="DU15" s="2302"/>
      <c r="DV15" s="2302"/>
      <c r="DW15" s="2302"/>
      <c r="DX15" s="2302"/>
      <c r="DY15" s="2302"/>
      <c r="DZ15" s="2302"/>
      <c r="EA15" s="2302"/>
      <c r="EB15" s="2302"/>
      <c r="EC15" s="2302"/>
      <c r="ED15" s="2302"/>
      <c r="EE15" s="2302"/>
      <c r="EF15" s="2302"/>
      <c r="EG15" s="2302"/>
      <c r="EH15" s="2302"/>
      <c r="EI15" s="2302"/>
      <c r="EJ15" s="2302"/>
      <c r="EK15" s="2302"/>
      <c r="EL15" s="2302"/>
      <c r="EM15" s="2302"/>
      <c r="EN15" s="2302"/>
      <c r="EO15" s="2302"/>
      <c r="EP15" s="2302"/>
      <c r="EQ15" s="2302"/>
      <c r="ER15" s="2302"/>
      <c r="ES15" s="2302"/>
      <c r="ET15" s="2302"/>
      <c r="EU15" s="2302"/>
      <c r="EV15" s="2302"/>
      <c r="EW15" s="2302"/>
      <c r="EX15" s="2302"/>
      <c r="EY15" s="2302"/>
      <c r="EZ15" s="2302"/>
      <c r="FA15" s="2302"/>
      <c r="FB15" s="2302"/>
      <c r="FC15" s="2302"/>
      <c r="FD15" s="2302"/>
      <c r="FE15" s="2302"/>
      <c r="FF15" s="2302"/>
      <c r="FG15" s="2302"/>
      <c r="FH15" s="2302"/>
      <c r="FI15" s="2302"/>
      <c r="FJ15" s="2302"/>
      <c r="FK15" s="2302"/>
      <c r="FL15" s="2302"/>
      <c r="FM15" s="2302"/>
      <c r="FN15" s="2302"/>
      <c r="FO15" s="2302"/>
      <c r="FP15" s="2302"/>
      <c r="FQ15" s="2302"/>
      <c r="FR15" s="2302"/>
      <c r="FS15" s="2302"/>
      <c r="FT15" s="2302"/>
      <c r="FU15" s="2302"/>
      <c r="FV15" s="2302"/>
      <c r="FW15" s="2302"/>
      <c r="FX15" s="2302"/>
      <c r="FY15" s="2302"/>
      <c r="FZ15" s="2302"/>
      <c r="GA15" s="2302"/>
      <c r="GB15" s="2302"/>
      <c r="GC15" s="2302"/>
      <c r="GD15" s="2302"/>
      <c r="GE15" s="2302"/>
      <c r="GF15" s="2302"/>
      <c r="GG15" s="2302"/>
      <c r="GH15" s="2302"/>
      <c r="GI15" s="2302"/>
      <c r="GJ15" s="2302"/>
      <c r="GK15" s="2302"/>
      <c r="GL15" s="2302"/>
      <c r="GM15" s="2302"/>
      <c r="GN15" s="2302"/>
      <c r="GO15" s="2302"/>
      <c r="GP15" s="2302"/>
      <c r="GQ15" s="2302"/>
      <c r="GR15" s="2302"/>
      <c r="GS15" s="2302"/>
      <c r="GT15" s="2302"/>
      <c r="GU15" s="2302"/>
      <c r="GV15" s="2302"/>
      <c r="GW15" s="2302"/>
      <c r="GX15" s="2302"/>
      <c r="GY15" s="2302"/>
      <c r="GZ15" s="2302"/>
      <c r="HA15" s="2302"/>
      <c r="HB15" s="2302"/>
      <c r="HC15" s="2302"/>
      <c r="HD15" s="2302"/>
      <c r="HE15" s="2302"/>
      <c r="HF15" s="2302"/>
      <c r="HG15" s="2302"/>
      <c r="HH15" s="2302"/>
      <c r="HI15" s="2302"/>
      <c r="HJ15" s="2302"/>
      <c r="HK15" s="2302"/>
      <c r="HL15" s="2302"/>
      <c r="HM15" s="2302"/>
      <c r="HN15" s="2302"/>
      <c r="HO15" s="2302"/>
      <c r="HP15" s="2302"/>
      <c r="HQ15" s="2302"/>
      <c r="HR15" s="2302"/>
      <c r="HS15" s="2302"/>
      <c r="HT15" s="2302"/>
      <c r="HU15" s="2302"/>
      <c r="HV15" s="2302"/>
      <c r="HW15" s="2302"/>
      <c r="HX15" s="2302"/>
      <c r="HY15" s="2302"/>
      <c r="HZ15" s="2302"/>
      <c r="IA15" s="2302"/>
      <c r="IB15" s="2302"/>
      <c r="IC15" s="2302"/>
      <c r="ID15" s="2302"/>
      <c r="IE15" s="2302"/>
      <c r="IF15" s="2302"/>
      <c r="IG15" s="2302"/>
      <c r="IH15" s="2302"/>
      <c r="II15" s="2302"/>
      <c r="IJ15" s="2302"/>
      <c r="IK15" s="2302"/>
      <c r="IL15" s="2302"/>
      <c r="IM15" s="2302"/>
      <c r="IN15" s="2302"/>
      <c r="IO15" s="2302"/>
      <c r="IP15" s="2302"/>
      <c r="IQ15" s="2302"/>
      <c r="IR15" s="2302"/>
      <c r="IS15" s="2302"/>
      <c r="IT15" s="2302"/>
      <c r="IU15" s="2302"/>
      <c r="IV15" s="2302"/>
    </row>
    <row r="16" spans="1:256">
      <c r="A16" s="2295"/>
      <c r="B16" s="2298">
        <v>13</v>
      </c>
      <c r="C16" s="2299" t="s">
        <v>800</v>
      </c>
      <c r="D16" s="2295" t="s">
        <v>71</v>
      </c>
      <c r="E16" s="2295"/>
      <c r="F16" s="2300">
        <v>52.201567298105672</v>
      </c>
      <c r="G16" s="2300">
        <v>33.86953938185443</v>
      </c>
      <c r="H16" s="2300">
        <v>37.111178464606176</v>
      </c>
      <c r="I16" s="2300">
        <v>44.935824526420731</v>
      </c>
      <c r="J16" s="2300">
        <v>52.760470588235286</v>
      </c>
      <c r="K16" s="2300">
        <v>52.313347956131594</v>
      </c>
      <c r="L16" s="2300">
        <v>64.9445623130608</v>
      </c>
      <c r="M16" s="2300">
        <v>60.24977467597207</v>
      </c>
      <c r="N16" s="2300">
        <v>65.7</v>
      </c>
      <c r="O16" s="2300">
        <v>46.2</v>
      </c>
      <c r="P16" s="2300">
        <v>50.877038817005541</v>
      </c>
      <c r="Q16" s="2300">
        <v>44.1</v>
      </c>
      <c r="R16" s="2300">
        <v>33.299999999999997</v>
      </c>
      <c r="S16" s="2301">
        <v>35.605547061241268</v>
      </c>
      <c r="T16" s="2301">
        <v>38.024396141376563</v>
      </c>
      <c r="U16" s="2301">
        <v>33.9</v>
      </c>
      <c r="V16" s="2301">
        <v>38.9</v>
      </c>
      <c r="W16" s="2301">
        <v>47.7</v>
      </c>
      <c r="X16" s="2301">
        <v>53.722068751454955</v>
      </c>
      <c r="Y16" s="2463">
        <v>85.199999999999989</v>
      </c>
      <c r="Z16" s="2295"/>
      <c r="AA16" s="2295"/>
      <c r="AB16" s="2295"/>
      <c r="AC16" s="2295"/>
      <c r="AD16" s="2295"/>
      <c r="AE16" s="2295"/>
      <c r="AF16" s="2295"/>
      <c r="AG16" s="2295"/>
      <c r="AH16" s="2295"/>
      <c r="AI16" s="2295"/>
      <c r="AJ16" s="2302"/>
      <c r="AK16" s="2302"/>
      <c r="AL16" s="2302"/>
      <c r="AM16" s="2302"/>
      <c r="AN16" s="2302"/>
      <c r="AO16" s="2302"/>
      <c r="AP16" s="2302"/>
      <c r="AQ16" s="2302"/>
      <c r="AR16" s="2302"/>
      <c r="AS16" s="2302"/>
      <c r="AT16" s="2302"/>
      <c r="AU16" s="2302"/>
      <c r="AV16" s="2302"/>
      <c r="AW16" s="2302"/>
      <c r="AX16" s="2302"/>
      <c r="AY16" s="2302"/>
      <c r="AZ16" s="2302"/>
      <c r="BA16" s="2302"/>
      <c r="BB16" s="2302"/>
      <c r="BC16" s="2302"/>
      <c r="BD16" s="2302"/>
      <c r="BE16" s="2302"/>
      <c r="BF16" s="2302"/>
      <c r="BG16" s="2302"/>
      <c r="BH16" s="2302"/>
      <c r="BI16" s="2302"/>
      <c r="BJ16" s="2302"/>
      <c r="BK16" s="2302"/>
      <c r="BL16" s="2302"/>
      <c r="BM16" s="2302"/>
      <c r="BN16" s="2302"/>
      <c r="BO16" s="2302"/>
      <c r="BP16" s="2302"/>
      <c r="BQ16" s="2302"/>
      <c r="BR16" s="2302"/>
      <c r="BS16" s="2302"/>
      <c r="BT16" s="2302"/>
      <c r="BU16" s="2302"/>
      <c r="BV16" s="2302"/>
      <c r="BW16" s="2302"/>
      <c r="BX16" s="2302"/>
      <c r="BY16" s="2302"/>
      <c r="BZ16" s="2302"/>
      <c r="CA16" s="2302"/>
      <c r="CB16" s="2302"/>
      <c r="CC16" s="2302"/>
      <c r="CD16" s="2302"/>
      <c r="CE16" s="2302"/>
      <c r="CF16" s="2302"/>
      <c r="CG16" s="2302"/>
      <c r="CH16" s="2302"/>
      <c r="CI16" s="2302"/>
      <c r="CJ16" s="2302"/>
      <c r="CK16" s="2302"/>
      <c r="CL16" s="2302"/>
      <c r="CM16" s="2302"/>
      <c r="CN16" s="2302"/>
      <c r="CO16" s="2302"/>
      <c r="CP16" s="2302"/>
      <c r="CQ16" s="2302"/>
      <c r="CR16" s="2302"/>
      <c r="CS16" s="2302"/>
      <c r="CT16" s="2302"/>
      <c r="CU16" s="2302"/>
      <c r="CV16" s="2302"/>
      <c r="CW16" s="2302"/>
      <c r="CX16" s="2302"/>
      <c r="CY16" s="2302"/>
      <c r="CZ16" s="2302"/>
      <c r="DA16" s="2302"/>
      <c r="DB16" s="2302"/>
      <c r="DC16" s="2302"/>
      <c r="DD16" s="2302"/>
      <c r="DE16" s="2302"/>
      <c r="DF16" s="2302"/>
      <c r="DG16" s="2302"/>
      <c r="DH16" s="2302"/>
      <c r="DI16" s="2302"/>
      <c r="DJ16" s="2302"/>
      <c r="DK16" s="2302"/>
      <c r="DL16" s="2302"/>
      <c r="DM16" s="2302"/>
      <c r="DN16" s="2302"/>
      <c r="DO16" s="2302"/>
      <c r="DP16" s="2302"/>
      <c r="DQ16" s="2302"/>
      <c r="DR16" s="2302"/>
      <c r="DS16" s="2302"/>
      <c r="DT16" s="2302"/>
      <c r="DU16" s="2302"/>
      <c r="DV16" s="2302"/>
      <c r="DW16" s="2302"/>
      <c r="DX16" s="2302"/>
      <c r="DY16" s="2302"/>
      <c r="DZ16" s="2302"/>
      <c r="EA16" s="2302"/>
      <c r="EB16" s="2302"/>
      <c r="EC16" s="2302"/>
      <c r="ED16" s="2302"/>
      <c r="EE16" s="2302"/>
      <c r="EF16" s="2302"/>
      <c r="EG16" s="2302"/>
      <c r="EH16" s="2302"/>
      <c r="EI16" s="2302"/>
      <c r="EJ16" s="2302"/>
      <c r="EK16" s="2302"/>
      <c r="EL16" s="2302"/>
      <c r="EM16" s="2302"/>
      <c r="EN16" s="2302"/>
      <c r="EO16" s="2302"/>
      <c r="EP16" s="2302"/>
      <c r="EQ16" s="2302"/>
      <c r="ER16" s="2302"/>
      <c r="ES16" s="2302"/>
      <c r="ET16" s="2302"/>
      <c r="EU16" s="2302"/>
      <c r="EV16" s="2302"/>
      <c r="EW16" s="2302"/>
      <c r="EX16" s="2302"/>
      <c r="EY16" s="2302"/>
      <c r="EZ16" s="2302"/>
      <c r="FA16" s="2302"/>
      <c r="FB16" s="2302"/>
      <c r="FC16" s="2302"/>
      <c r="FD16" s="2302"/>
      <c r="FE16" s="2302"/>
      <c r="FF16" s="2302"/>
      <c r="FG16" s="2302"/>
      <c r="FH16" s="2302"/>
      <c r="FI16" s="2302"/>
      <c r="FJ16" s="2302"/>
      <c r="FK16" s="2302"/>
      <c r="FL16" s="2302"/>
      <c r="FM16" s="2302"/>
      <c r="FN16" s="2302"/>
      <c r="FO16" s="2302"/>
      <c r="FP16" s="2302"/>
      <c r="FQ16" s="2302"/>
      <c r="FR16" s="2302"/>
      <c r="FS16" s="2302"/>
      <c r="FT16" s="2302"/>
      <c r="FU16" s="2302"/>
      <c r="FV16" s="2302"/>
      <c r="FW16" s="2302"/>
      <c r="FX16" s="2302"/>
      <c r="FY16" s="2302"/>
      <c r="FZ16" s="2302"/>
      <c r="GA16" s="2302"/>
      <c r="GB16" s="2302"/>
      <c r="GC16" s="2302"/>
      <c r="GD16" s="2302"/>
      <c r="GE16" s="2302"/>
      <c r="GF16" s="2302"/>
      <c r="GG16" s="2302"/>
      <c r="GH16" s="2302"/>
      <c r="GI16" s="2302"/>
      <c r="GJ16" s="2302"/>
      <c r="GK16" s="2302"/>
      <c r="GL16" s="2302"/>
      <c r="GM16" s="2302"/>
      <c r="GN16" s="2302"/>
      <c r="GO16" s="2302"/>
      <c r="GP16" s="2302"/>
      <c r="GQ16" s="2302"/>
      <c r="GR16" s="2302"/>
      <c r="GS16" s="2302"/>
      <c r="GT16" s="2302"/>
      <c r="GU16" s="2302"/>
      <c r="GV16" s="2302"/>
      <c r="GW16" s="2302"/>
      <c r="GX16" s="2302"/>
      <c r="GY16" s="2302"/>
      <c r="GZ16" s="2302"/>
      <c r="HA16" s="2302"/>
      <c r="HB16" s="2302"/>
      <c r="HC16" s="2302"/>
      <c r="HD16" s="2302"/>
      <c r="HE16" s="2302"/>
      <c r="HF16" s="2302"/>
      <c r="HG16" s="2302"/>
      <c r="HH16" s="2302"/>
      <c r="HI16" s="2302"/>
      <c r="HJ16" s="2302"/>
      <c r="HK16" s="2302"/>
      <c r="HL16" s="2302"/>
      <c r="HM16" s="2302"/>
      <c r="HN16" s="2302"/>
      <c r="HO16" s="2302"/>
      <c r="HP16" s="2302"/>
      <c r="HQ16" s="2302"/>
      <c r="HR16" s="2302"/>
      <c r="HS16" s="2302"/>
      <c r="HT16" s="2302"/>
      <c r="HU16" s="2302"/>
      <c r="HV16" s="2302"/>
      <c r="HW16" s="2302"/>
      <c r="HX16" s="2302"/>
      <c r="HY16" s="2302"/>
      <c r="HZ16" s="2302"/>
      <c r="IA16" s="2302"/>
      <c r="IB16" s="2302"/>
      <c r="IC16" s="2302"/>
      <c r="ID16" s="2302"/>
      <c r="IE16" s="2302"/>
      <c r="IF16" s="2302"/>
      <c r="IG16" s="2302"/>
      <c r="IH16" s="2302"/>
      <c r="II16" s="2302"/>
      <c r="IJ16" s="2302"/>
      <c r="IK16" s="2302"/>
      <c r="IL16" s="2302"/>
      <c r="IM16" s="2302"/>
      <c r="IN16" s="2302"/>
      <c r="IO16" s="2302"/>
      <c r="IP16" s="2302"/>
      <c r="IQ16" s="2302"/>
      <c r="IR16" s="2302"/>
      <c r="IS16" s="2302"/>
      <c r="IT16" s="2302"/>
      <c r="IU16" s="2302"/>
      <c r="IV16" s="2302"/>
    </row>
    <row r="17" spans="1:256">
      <c r="A17" s="2295"/>
      <c r="B17" s="2298">
        <v>14</v>
      </c>
      <c r="C17" s="2299" t="s">
        <v>510</v>
      </c>
      <c r="D17" s="2295" t="s">
        <v>71</v>
      </c>
      <c r="E17" s="2295"/>
      <c r="F17" s="2300">
        <v>28.168725822532394</v>
      </c>
      <c r="G17" s="2300">
        <v>102.05574077766697</v>
      </c>
      <c r="H17" s="2300">
        <v>119.49352342971085</v>
      </c>
      <c r="I17" s="2300">
        <v>142.29677766699896</v>
      </c>
      <c r="J17" s="2300">
        <v>138.49623529411761</v>
      </c>
      <c r="K17" s="2300">
        <v>144.08526819541373</v>
      </c>
      <c r="L17" s="2300">
        <v>153.25128215353934</v>
      </c>
      <c r="M17" s="2300">
        <v>141.29075174476569</v>
      </c>
      <c r="N17" s="2300">
        <v>127.6</v>
      </c>
      <c r="O17" s="2300">
        <v>106.71295461376616</v>
      </c>
      <c r="P17" s="2300">
        <v>91.4</v>
      </c>
      <c r="Q17" s="2300">
        <v>94.9</v>
      </c>
      <c r="R17" s="2300">
        <v>80.2</v>
      </c>
      <c r="S17" s="2301">
        <v>91.251374708864233</v>
      </c>
      <c r="T17" s="2301">
        <v>99.022964253425755</v>
      </c>
      <c r="U17" s="2301">
        <v>96.6</v>
      </c>
      <c r="V17" s="2301">
        <v>100.8</v>
      </c>
      <c r="W17" s="2301">
        <v>120.8</v>
      </c>
      <c r="X17" s="2301">
        <v>145.62813098471329</v>
      </c>
      <c r="Y17" s="2463">
        <v>188.6</v>
      </c>
      <c r="Z17" s="2295"/>
      <c r="AA17" s="2295"/>
      <c r="AB17" s="2295"/>
      <c r="AC17" s="2295"/>
      <c r="AD17" s="2295"/>
      <c r="AE17" s="2295"/>
      <c r="AF17" s="2295"/>
      <c r="AG17" s="2295"/>
      <c r="AH17" s="2295"/>
      <c r="AI17" s="2295"/>
      <c r="AJ17" s="2302"/>
      <c r="AK17" s="2302"/>
      <c r="AL17" s="2302"/>
      <c r="AM17" s="2302"/>
      <c r="AN17" s="2302"/>
      <c r="AO17" s="2302"/>
      <c r="AP17" s="2302"/>
      <c r="AQ17" s="2302"/>
      <c r="AR17" s="2302"/>
      <c r="AS17" s="2302"/>
      <c r="AT17" s="2302"/>
      <c r="AU17" s="2302"/>
      <c r="AV17" s="2302"/>
      <c r="AW17" s="2302"/>
      <c r="AX17" s="2302"/>
      <c r="AY17" s="2302"/>
      <c r="AZ17" s="2302"/>
      <c r="BA17" s="2302"/>
      <c r="BB17" s="2302"/>
      <c r="BC17" s="2302"/>
      <c r="BD17" s="2302"/>
      <c r="BE17" s="2302"/>
      <c r="BF17" s="2302"/>
      <c r="BG17" s="2302"/>
      <c r="BH17" s="2302"/>
      <c r="BI17" s="2302"/>
      <c r="BJ17" s="2302"/>
      <c r="BK17" s="2302"/>
      <c r="BL17" s="2302"/>
      <c r="BM17" s="2302"/>
      <c r="BN17" s="2302"/>
      <c r="BO17" s="2302"/>
      <c r="BP17" s="2302"/>
      <c r="BQ17" s="2302"/>
      <c r="BR17" s="2302"/>
      <c r="BS17" s="2302"/>
      <c r="BT17" s="2302"/>
      <c r="BU17" s="2302"/>
      <c r="BV17" s="2302"/>
      <c r="BW17" s="2302"/>
      <c r="BX17" s="2302"/>
      <c r="BY17" s="2302"/>
      <c r="BZ17" s="2302"/>
      <c r="CA17" s="2302"/>
      <c r="CB17" s="2302"/>
      <c r="CC17" s="2302"/>
      <c r="CD17" s="2302"/>
      <c r="CE17" s="2302"/>
      <c r="CF17" s="2302"/>
      <c r="CG17" s="2302"/>
      <c r="CH17" s="2302"/>
      <c r="CI17" s="2302"/>
      <c r="CJ17" s="2302"/>
      <c r="CK17" s="2302"/>
      <c r="CL17" s="2302"/>
      <c r="CM17" s="2302"/>
      <c r="CN17" s="2302"/>
      <c r="CO17" s="2302"/>
      <c r="CP17" s="2302"/>
      <c r="CQ17" s="2302"/>
      <c r="CR17" s="2302"/>
      <c r="CS17" s="2302"/>
      <c r="CT17" s="2302"/>
      <c r="CU17" s="2302"/>
      <c r="CV17" s="2302"/>
      <c r="CW17" s="2302"/>
      <c r="CX17" s="2302"/>
      <c r="CY17" s="2302"/>
      <c r="CZ17" s="2302"/>
      <c r="DA17" s="2302"/>
      <c r="DB17" s="2302"/>
      <c r="DC17" s="2302"/>
      <c r="DD17" s="2302"/>
      <c r="DE17" s="2302"/>
      <c r="DF17" s="2302"/>
      <c r="DG17" s="2302"/>
      <c r="DH17" s="2302"/>
      <c r="DI17" s="2302"/>
      <c r="DJ17" s="2302"/>
      <c r="DK17" s="2302"/>
      <c r="DL17" s="2302"/>
      <c r="DM17" s="2302"/>
      <c r="DN17" s="2302"/>
      <c r="DO17" s="2302"/>
      <c r="DP17" s="2302"/>
      <c r="DQ17" s="2302"/>
      <c r="DR17" s="2302"/>
      <c r="DS17" s="2302"/>
      <c r="DT17" s="2302"/>
      <c r="DU17" s="2302"/>
      <c r="DV17" s="2302"/>
      <c r="DW17" s="2302"/>
      <c r="DX17" s="2302"/>
      <c r="DY17" s="2302"/>
      <c r="DZ17" s="2302"/>
      <c r="EA17" s="2302"/>
      <c r="EB17" s="2302"/>
      <c r="EC17" s="2302"/>
      <c r="ED17" s="2302"/>
      <c r="EE17" s="2302"/>
      <c r="EF17" s="2302"/>
      <c r="EG17" s="2302"/>
      <c r="EH17" s="2302"/>
      <c r="EI17" s="2302"/>
      <c r="EJ17" s="2302"/>
      <c r="EK17" s="2302"/>
      <c r="EL17" s="2302"/>
      <c r="EM17" s="2302"/>
      <c r="EN17" s="2302"/>
      <c r="EO17" s="2302"/>
      <c r="EP17" s="2302"/>
      <c r="EQ17" s="2302"/>
      <c r="ER17" s="2302"/>
      <c r="ES17" s="2302"/>
      <c r="ET17" s="2302"/>
      <c r="EU17" s="2302"/>
      <c r="EV17" s="2302"/>
      <c r="EW17" s="2302"/>
      <c r="EX17" s="2302"/>
      <c r="EY17" s="2302"/>
      <c r="EZ17" s="2302"/>
      <c r="FA17" s="2302"/>
      <c r="FB17" s="2302"/>
      <c r="FC17" s="2302"/>
      <c r="FD17" s="2302"/>
      <c r="FE17" s="2302"/>
      <c r="FF17" s="2302"/>
      <c r="FG17" s="2302"/>
      <c r="FH17" s="2302"/>
      <c r="FI17" s="2302"/>
      <c r="FJ17" s="2302"/>
      <c r="FK17" s="2302"/>
      <c r="FL17" s="2302"/>
      <c r="FM17" s="2302"/>
      <c r="FN17" s="2302"/>
      <c r="FO17" s="2302"/>
      <c r="FP17" s="2302"/>
      <c r="FQ17" s="2302"/>
      <c r="FR17" s="2302"/>
      <c r="FS17" s="2302"/>
      <c r="FT17" s="2302"/>
      <c r="FU17" s="2302"/>
      <c r="FV17" s="2302"/>
      <c r="FW17" s="2302"/>
      <c r="FX17" s="2302"/>
      <c r="FY17" s="2302"/>
      <c r="FZ17" s="2302"/>
      <c r="GA17" s="2302"/>
      <c r="GB17" s="2302"/>
      <c r="GC17" s="2302"/>
      <c r="GD17" s="2302"/>
      <c r="GE17" s="2302"/>
      <c r="GF17" s="2302"/>
      <c r="GG17" s="2302"/>
      <c r="GH17" s="2302"/>
      <c r="GI17" s="2302"/>
      <c r="GJ17" s="2302"/>
      <c r="GK17" s="2302"/>
      <c r="GL17" s="2302"/>
      <c r="GM17" s="2302"/>
      <c r="GN17" s="2302"/>
      <c r="GO17" s="2302"/>
      <c r="GP17" s="2302"/>
      <c r="GQ17" s="2302"/>
      <c r="GR17" s="2302"/>
      <c r="GS17" s="2302"/>
      <c r="GT17" s="2302"/>
      <c r="GU17" s="2302"/>
      <c r="GV17" s="2302"/>
      <c r="GW17" s="2302"/>
      <c r="GX17" s="2302"/>
      <c r="GY17" s="2302"/>
      <c r="GZ17" s="2302"/>
      <c r="HA17" s="2302"/>
      <c r="HB17" s="2302"/>
      <c r="HC17" s="2302"/>
      <c r="HD17" s="2302"/>
      <c r="HE17" s="2302"/>
      <c r="HF17" s="2302"/>
      <c r="HG17" s="2302"/>
      <c r="HH17" s="2302"/>
      <c r="HI17" s="2302"/>
      <c r="HJ17" s="2302"/>
      <c r="HK17" s="2302"/>
      <c r="HL17" s="2302"/>
      <c r="HM17" s="2302"/>
      <c r="HN17" s="2302"/>
      <c r="HO17" s="2302"/>
      <c r="HP17" s="2302"/>
      <c r="HQ17" s="2302"/>
      <c r="HR17" s="2302"/>
      <c r="HS17" s="2302"/>
      <c r="HT17" s="2302"/>
      <c r="HU17" s="2302"/>
      <c r="HV17" s="2302"/>
      <c r="HW17" s="2302"/>
      <c r="HX17" s="2302"/>
      <c r="HY17" s="2302"/>
      <c r="HZ17" s="2302"/>
      <c r="IA17" s="2302"/>
      <c r="IB17" s="2302"/>
      <c r="IC17" s="2302"/>
      <c r="ID17" s="2302"/>
      <c r="IE17" s="2302"/>
      <c r="IF17" s="2302"/>
      <c r="IG17" s="2302"/>
      <c r="IH17" s="2302"/>
      <c r="II17" s="2302"/>
      <c r="IJ17" s="2302"/>
      <c r="IK17" s="2302"/>
      <c r="IL17" s="2302"/>
      <c r="IM17" s="2302"/>
      <c r="IN17" s="2302"/>
      <c r="IO17" s="2302"/>
      <c r="IP17" s="2302"/>
      <c r="IQ17" s="2302"/>
      <c r="IR17" s="2302"/>
      <c r="IS17" s="2302"/>
      <c r="IT17" s="2302"/>
      <c r="IU17" s="2302"/>
      <c r="IV17" s="2302"/>
    </row>
    <row r="18" spans="1:256" s="2309" customFormat="1">
      <c r="A18" s="2303"/>
      <c r="B18" s="2306"/>
      <c r="C18" s="2305"/>
      <c r="D18" s="2303"/>
      <c r="E18" s="2303"/>
      <c r="F18" s="2304"/>
      <c r="G18" s="2304"/>
      <c r="H18" s="2304"/>
      <c r="I18" s="2304"/>
      <c r="J18" s="2304"/>
      <c r="K18" s="2304"/>
      <c r="L18" s="3098" t="s">
        <v>1129</v>
      </c>
      <c r="M18" s="3098"/>
      <c r="N18" s="3098"/>
      <c r="O18" s="3098"/>
      <c r="P18" s="3098"/>
      <c r="Q18" s="2304"/>
      <c r="R18" s="2304"/>
      <c r="S18" s="2304"/>
      <c r="T18" s="2304"/>
      <c r="U18" s="2307"/>
      <c r="V18" s="2307"/>
      <c r="W18" s="2307"/>
      <c r="X18" s="2308"/>
      <c r="Y18" s="2464" t="s">
        <v>1338</v>
      </c>
      <c r="Z18" s="2465"/>
      <c r="AA18" s="2295"/>
      <c r="AB18" s="2295"/>
      <c r="AC18" s="2295"/>
      <c r="AD18" s="2295"/>
      <c r="AE18" s="2295"/>
      <c r="AF18" s="2295"/>
      <c r="AG18" s="2295"/>
      <c r="AH18" s="2295"/>
      <c r="AI18" s="2295"/>
    </row>
    <row r="19" spans="1:256" ht="86.25" thickBot="1">
      <c r="A19" s="2295"/>
      <c r="B19" s="2310"/>
      <c r="C19" s="2295"/>
      <c r="D19" s="2295"/>
      <c r="E19" s="2311" t="s">
        <v>591</v>
      </c>
      <c r="F19" s="2311" t="s">
        <v>246</v>
      </c>
      <c r="G19" s="2311" t="s">
        <v>247</v>
      </c>
      <c r="H19" s="2311" t="s">
        <v>841</v>
      </c>
      <c r="I19" s="2311" t="s">
        <v>871</v>
      </c>
      <c r="J19" s="2311" t="s">
        <v>1199</v>
      </c>
      <c r="K19" s="2311" t="s">
        <v>985</v>
      </c>
      <c r="L19" s="2312">
        <f>+'[3]4.1 RAV rollforward'!U7</f>
        <v>2006</v>
      </c>
      <c r="M19" s="2312">
        <f>+L19+1</f>
        <v>2007</v>
      </c>
      <c r="N19" s="2312">
        <f>+M19+1</f>
        <v>2008</v>
      </c>
      <c r="O19" s="2312">
        <f>+N19+1</f>
        <v>2009</v>
      </c>
      <c r="P19" s="2312">
        <f>+O19+1</f>
        <v>2010</v>
      </c>
      <c r="Q19" s="2311" t="s">
        <v>842</v>
      </c>
      <c r="R19" s="2295"/>
      <c r="S19" s="2295"/>
      <c r="T19" s="2295"/>
      <c r="U19" s="2295"/>
      <c r="V19" s="2295"/>
      <c r="W19" s="2295"/>
      <c r="X19" s="2295"/>
      <c r="Y19" s="2295"/>
      <c r="Z19" s="2295"/>
      <c r="AA19" s="2295"/>
      <c r="AB19" s="2295"/>
      <c r="AC19" s="2295"/>
      <c r="AD19" s="2295"/>
      <c r="AE19" s="2295"/>
      <c r="AF19" s="2295"/>
      <c r="AG19" s="2295"/>
      <c r="AH19" s="2295"/>
      <c r="AI19" s="2295"/>
      <c r="AJ19" s="2302"/>
      <c r="AK19" s="2302"/>
      <c r="AL19" s="2302"/>
      <c r="AM19" s="2302"/>
      <c r="AN19" s="2302"/>
      <c r="AO19" s="2302"/>
      <c r="AP19" s="2302"/>
      <c r="AQ19" s="2302"/>
      <c r="AR19" s="2302"/>
      <c r="AS19" s="2302"/>
      <c r="AT19" s="2302"/>
      <c r="AU19" s="2302"/>
      <c r="AV19" s="2302"/>
      <c r="AW19" s="2302"/>
      <c r="AX19" s="2302"/>
      <c r="AY19" s="2302"/>
      <c r="AZ19" s="2302"/>
      <c r="BA19" s="2302"/>
      <c r="BB19" s="2302"/>
      <c r="BC19" s="2302"/>
      <c r="BD19" s="2302"/>
      <c r="BE19" s="2302"/>
      <c r="BF19" s="2302"/>
      <c r="BG19" s="2302"/>
      <c r="BH19" s="2302"/>
      <c r="BI19" s="2302"/>
      <c r="BJ19" s="2302"/>
      <c r="BK19" s="2302"/>
      <c r="BL19" s="2302"/>
      <c r="BM19" s="2302"/>
      <c r="BN19" s="2302"/>
      <c r="BO19" s="2302"/>
      <c r="BP19" s="2302"/>
      <c r="BQ19" s="2302"/>
      <c r="BR19" s="2302"/>
      <c r="BS19" s="2302"/>
      <c r="BT19" s="2302"/>
      <c r="BU19" s="2302"/>
      <c r="BV19" s="2302"/>
      <c r="BW19" s="2302"/>
      <c r="BX19" s="2302"/>
      <c r="BY19" s="2302"/>
      <c r="BZ19" s="2302"/>
      <c r="CA19" s="2302"/>
      <c r="CB19" s="2302"/>
      <c r="CC19" s="2302"/>
      <c r="CD19" s="2302"/>
      <c r="CE19" s="2302"/>
      <c r="CF19" s="2302"/>
      <c r="CG19" s="2302"/>
      <c r="CH19" s="2302"/>
      <c r="CI19" s="2302"/>
      <c r="CJ19" s="2302"/>
      <c r="CK19" s="2302"/>
      <c r="CL19" s="2302"/>
      <c r="CM19" s="2302"/>
      <c r="CN19" s="2302"/>
      <c r="CO19" s="2302"/>
      <c r="CP19" s="2302"/>
      <c r="CQ19" s="2302"/>
      <c r="CR19" s="2302"/>
      <c r="CS19" s="2302"/>
      <c r="CT19" s="2302"/>
      <c r="CU19" s="2302"/>
      <c r="CV19" s="2302"/>
      <c r="CW19" s="2302"/>
      <c r="CX19" s="2302"/>
      <c r="CY19" s="2302"/>
      <c r="CZ19" s="2302"/>
      <c r="DA19" s="2302"/>
      <c r="DB19" s="2302"/>
      <c r="DC19" s="2302"/>
      <c r="DD19" s="2302"/>
      <c r="DE19" s="2302"/>
      <c r="DF19" s="2302"/>
      <c r="DG19" s="2302"/>
      <c r="DH19" s="2302"/>
      <c r="DI19" s="2302"/>
      <c r="DJ19" s="2302"/>
      <c r="DK19" s="2302"/>
      <c r="DL19" s="2302"/>
      <c r="DM19" s="2302"/>
      <c r="DN19" s="2302"/>
      <c r="DO19" s="2302"/>
      <c r="DP19" s="2302"/>
      <c r="DQ19" s="2302"/>
      <c r="DR19" s="2302"/>
      <c r="DS19" s="2302"/>
      <c r="DT19" s="2302"/>
      <c r="DU19" s="2302"/>
      <c r="DV19" s="2302"/>
      <c r="DW19" s="2302"/>
      <c r="DX19" s="2302"/>
      <c r="DY19" s="2302"/>
      <c r="DZ19" s="2302"/>
      <c r="EA19" s="2302"/>
      <c r="EB19" s="2302"/>
      <c r="EC19" s="2302"/>
      <c r="ED19" s="2302"/>
      <c r="EE19" s="2302"/>
      <c r="EF19" s="2302"/>
      <c r="EG19" s="2302"/>
      <c r="EH19" s="2302"/>
      <c r="EI19" s="2302"/>
      <c r="EJ19" s="2302"/>
      <c r="EK19" s="2302"/>
      <c r="EL19" s="2302"/>
      <c r="EM19" s="2302"/>
      <c r="EN19" s="2302"/>
      <c r="EO19" s="2302"/>
      <c r="EP19" s="2302"/>
      <c r="EQ19" s="2302"/>
      <c r="ER19" s="2302"/>
      <c r="ES19" s="2302"/>
      <c r="ET19" s="2302"/>
      <c r="EU19" s="2302"/>
      <c r="EV19" s="2302"/>
      <c r="EW19" s="2302"/>
      <c r="EX19" s="2302"/>
      <c r="EY19" s="2302"/>
      <c r="EZ19" s="2302"/>
      <c r="FA19" s="2302"/>
      <c r="FB19" s="2302"/>
      <c r="FC19" s="2302"/>
      <c r="FD19" s="2302"/>
      <c r="FE19" s="2302"/>
      <c r="FF19" s="2302"/>
      <c r="FG19" s="2302"/>
      <c r="FH19" s="2302"/>
      <c r="FI19" s="2302"/>
      <c r="FJ19" s="2302"/>
      <c r="FK19" s="2302"/>
      <c r="FL19" s="2302"/>
      <c r="FM19" s="2302"/>
      <c r="FN19" s="2302"/>
      <c r="FO19" s="2302"/>
      <c r="FP19" s="2302"/>
      <c r="FQ19" s="2302"/>
      <c r="FR19" s="2302"/>
      <c r="FS19" s="2302"/>
      <c r="FT19" s="2302"/>
      <c r="FU19" s="2302"/>
      <c r="FV19" s="2302"/>
      <c r="FW19" s="2302"/>
      <c r="FX19" s="2302"/>
      <c r="FY19" s="2302"/>
      <c r="FZ19" s="2302"/>
      <c r="GA19" s="2302"/>
      <c r="GB19" s="2302"/>
      <c r="GC19" s="2302"/>
      <c r="GD19" s="2302"/>
      <c r="GE19" s="2302"/>
      <c r="GF19" s="2302"/>
      <c r="GG19" s="2302"/>
      <c r="GH19" s="2302"/>
      <c r="GI19" s="2302"/>
      <c r="GJ19" s="2302"/>
      <c r="GK19" s="2302"/>
      <c r="GL19" s="2302"/>
      <c r="GM19" s="2302"/>
      <c r="GN19" s="2302"/>
      <c r="GO19" s="2302"/>
      <c r="GP19" s="2302"/>
      <c r="GQ19" s="2302"/>
      <c r="GR19" s="2302"/>
      <c r="GS19" s="2302"/>
      <c r="GT19" s="2302"/>
      <c r="GU19" s="2302"/>
      <c r="GV19" s="2302"/>
      <c r="GW19" s="2302"/>
      <c r="GX19" s="2302"/>
      <c r="GY19" s="2302"/>
      <c r="GZ19" s="2302"/>
      <c r="HA19" s="2302"/>
      <c r="HB19" s="2302"/>
      <c r="HC19" s="2302"/>
      <c r="HD19" s="2302"/>
      <c r="HE19" s="2302"/>
      <c r="HF19" s="2302"/>
      <c r="HG19" s="2302"/>
      <c r="HH19" s="2302"/>
      <c r="HI19" s="2302"/>
      <c r="HJ19" s="2302"/>
      <c r="HK19" s="2302"/>
      <c r="HL19" s="2302"/>
      <c r="HM19" s="2302"/>
      <c r="HN19" s="2302"/>
      <c r="HO19" s="2302"/>
      <c r="HP19" s="2302"/>
      <c r="HQ19" s="2302"/>
      <c r="HR19" s="2302"/>
      <c r="HS19" s="2302"/>
      <c r="HT19" s="2302"/>
      <c r="HU19" s="2302"/>
      <c r="HV19" s="2302"/>
      <c r="HW19" s="2302"/>
      <c r="HX19" s="2302"/>
      <c r="HY19" s="2302"/>
      <c r="HZ19" s="2302"/>
      <c r="IA19" s="2302"/>
      <c r="IB19" s="2302"/>
      <c r="IC19" s="2302"/>
      <c r="ID19" s="2302"/>
      <c r="IE19" s="2302"/>
      <c r="IF19" s="2302"/>
      <c r="IG19" s="2302"/>
      <c r="IH19" s="2302"/>
      <c r="II19" s="2302"/>
      <c r="IJ19" s="2302"/>
      <c r="IK19" s="2302"/>
      <c r="IL19" s="2302"/>
      <c r="IM19" s="2302"/>
      <c r="IN19" s="2302"/>
      <c r="IO19" s="2302"/>
      <c r="IP19" s="2302"/>
      <c r="IQ19" s="2302"/>
      <c r="IR19" s="2302"/>
      <c r="IS19" s="2302"/>
      <c r="IT19" s="2302"/>
      <c r="IU19" s="2302"/>
      <c r="IV19" s="2302"/>
    </row>
    <row r="20" spans="1:256" ht="15" thickBot="1">
      <c r="A20" s="2295"/>
      <c r="B20" s="2313">
        <v>0</v>
      </c>
      <c r="C20" s="2314" t="s">
        <v>17</v>
      </c>
      <c r="D20" s="2314"/>
      <c r="E20" s="2315"/>
      <c r="F20" s="2315"/>
      <c r="G20" s="2315"/>
      <c r="H20" s="2315"/>
      <c r="I20" s="2315"/>
      <c r="J20" s="2315"/>
      <c r="K20" s="2315"/>
      <c r="L20" s="2316"/>
      <c r="M20" s="2316"/>
      <c r="N20" s="2316"/>
      <c r="O20" s="2316"/>
      <c r="P20" s="2316"/>
      <c r="Q20" s="2315"/>
      <c r="R20" s="2314"/>
      <c r="S20" s="2314"/>
      <c r="T20" s="2314"/>
      <c r="U20" s="2295"/>
      <c r="V20" s="2295"/>
      <c r="W20" s="2295"/>
      <c r="X20" s="2295"/>
      <c r="Y20" s="2295"/>
      <c r="Z20" s="2295"/>
      <c r="AQ20" s="2302"/>
      <c r="AR20" s="2302"/>
      <c r="AS20" s="2302"/>
      <c r="AT20" s="2302"/>
      <c r="AU20" s="2302"/>
      <c r="AV20" s="2302"/>
      <c r="AW20" s="2302"/>
      <c r="AX20" s="2302"/>
      <c r="AY20" s="2302"/>
      <c r="AZ20" s="2302"/>
      <c r="BA20" s="2302"/>
      <c r="BB20" s="2302"/>
      <c r="BC20" s="2302"/>
      <c r="BD20" s="2302"/>
      <c r="BE20" s="2302"/>
      <c r="BF20" s="2302"/>
      <c r="BG20" s="2302"/>
      <c r="BH20" s="2302"/>
      <c r="BI20" s="2302"/>
      <c r="BJ20" s="2302"/>
      <c r="BK20" s="2302"/>
      <c r="BL20" s="2302"/>
      <c r="BM20" s="2302"/>
      <c r="BN20" s="2302"/>
      <c r="BO20" s="2302"/>
      <c r="BP20" s="2302"/>
      <c r="BQ20" s="2302"/>
      <c r="BR20" s="2302"/>
      <c r="BS20" s="2302"/>
      <c r="BT20" s="2302"/>
      <c r="BU20" s="2302"/>
      <c r="BV20" s="2302"/>
      <c r="BW20" s="2302"/>
      <c r="BX20" s="2302"/>
      <c r="BY20" s="2302"/>
      <c r="BZ20" s="2302"/>
      <c r="CA20" s="2302"/>
      <c r="CB20" s="2302"/>
      <c r="CC20" s="2302"/>
      <c r="CD20" s="2302"/>
      <c r="CE20" s="2302"/>
      <c r="CF20" s="2302"/>
      <c r="CG20" s="2302"/>
      <c r="CH20" s="2302"/>
      <c r="CI20" s="2302"/>
      <c r="CJ20" s="2302"/>
      <c r="CK20" s="2302"/>
      <c r="CL20" s="2302"/>
      <c r="CM20" s="2302"/>
      <c r="CN20" s="2302"/>
      <c r="CO20" s="2302"/>
      <c r="CP20" s="2302"/>
      <c r="CQ20" s="2302"/>
      <c r="CR20" s="2302"/>
      <c r="CS20" s="2302"/>
      <c r="CT20" s="2302"/>
      <c r="CU20" s="2302"/>
      <c r="CV20" s="2302"/>
      <c r="CW20" s="2302"/>
      <c r="CX20" s="2302"/>
      <c r="CY20" s="2302"/>
      <c r="CZ20" s="2302"/>
      <c r="DA20" s="2302"/>
      <c r="DB20" s="2302"/>
      <c r="DC20" s="2302"/>
      <c r="DD20" s="2302"/>
      <c r="DE20" s="2302"/>
      <c r="DF20" s="2302"/>
      <c r="DG20" s="2302"/>
      <c r="DH20" s="2302"/>
      <c r="DI20" s="2302"/>
      <c r="DJ20" s="2302"/>
      <c r="DK20" s="2302"/>
      <c r="DL20" s="2302"/>
      <c r="DM20" s="2302"/>
      <c r="DN20" s="2302"/>
      <c r="DO20" s="2302"/>
      <c r="DP20" s="2302"/>
      <c r="DQ20" s="2302"/>
      <c r="DR20" s="2302"/>
      <c r="DS20" s="2302"/>
      <c r="DT20" s="2302"/>
      <c r="DU20" s="2302"/>
      <c r="DV20" s="2302"/>
      <c r="DW20" s="2302"/>
      <c r="DX20" s="2302"/>
      <c r="DY20" s="2302"/>
      <c r="DZ20" s="2302"/>
      <c r="EA20" s="2302"/>
      <c r="EB20" s="2302"/>
      <c r="EC20" s="2302"/>
      <c r="ED20" s="2302"/>
      <c r="EE20" s="2302"/>
      <c r="EF20" s="2302"/>
      <c r="EG20" s="2302"/>
      <c r="EH20" s="2302"/>
      <c r="EI20" s="2302"/>
      <c r="EJ20" s="2302"/>
      <c r="EK20" s="2302"/>
      <c r="EL20" s="2302"/>
      <c r="EM20" s="2302"/>
      <c r="EN20" s="2302"/>
      <c r="EO20" s="2302"/>
      <c r="EP20" s="2302"/>
      <c r="EQ20" s="2302"/>
      <c r="ER20" s="2302"/>
      <c r="ES20" s="2302"/>
      <c r="ET20" s="2302"/>
      <c r="EU20" s="2302"/>
      <c r="EV20" s="2302"/>
      <c r="EW20" s="2302"/>
      <c r="EX20" s="2302"/>
      <c r="EY20" s="2302"/>
      <c r="EZ20" s="2302"/>
      <c r="FA20" s="2302"/>
      <c r="FB20" s="2302"/>
      <c r="FC20" s="2302"/>
      <c r="FD20" s="2302"/>
      <c r="FE20" s="2302"/>
      <c r="FF20" s="2302"/>
      <c r="FG20" s="2302"/>
      <c r="FH20" s="2302"/>
      <c r="FI20" s="2302"/>
      <c r="FJ20" s="2302"/>
      <c r="FK20" s="2302"/>
      <c r="FL20" s="2302"/>
      <c r="FM20" s="2302"/>
      <c r="FN20" s="2302"/>
      <c r="FO20" s="2302"/>
      <c r="FP20" s="2302"/>
      <c r="FQ20" s="2302"/>
      <c r="FR20" s="2302"/>
      <c r="FS20" s="2302"/>
      <c r="FT20" s="2302"/>
      <c r="FU20" s="2302"/>
      <c r="FV20" s="2302"/>
      <c r="FW20" s="2302"/>
      <c r="FX20" s="2302"/>
      <c r="FY20" s="2302"/>
      <c r="FZ20" s="2302"/>
      <c r="GA20" s="2302"/>
      <c r="GB20" s="2302"/>
      <c r="GC20" s="2302"/>
      <c r="GD20" s="2302"/>
      <c r="GE20" s="2302"/>
      <c r="GF20" s="2302"/>
      <c r="GG20" s="2302"/>
      <c r="GH20" s="2302"/>
      <c r="GI20" s="2302"/>
      <c r="GJ20" s="2302"/>
      <c r="GK20" s="2302"/>
      <c r="GL20" s="2302"/>
      <c r="GM20" s="2302"/>
      <c r="GN20" s="2302"/>
      <c r="GO20" s="2302"/>
      <c r="GP20" s="2302"/>
      <c r="GQ20" s="2302"/>
      <c r="GR20" s="2302"/>
      <c r="GS20" s="2302"/>
      <c r="GT20" s="2302"/>
      <c r="GU20" s="2302"/>
      <c r="GV20" s="2302"/>
      <c r="GW20" s="2302"/>
      <c r="GX20" s="2302"/>
      <c r="GY20" s="2302"/>
      <c r="GZ20" s="2302"/>
      <c r="HA20" s="2302"/>
      <c r="HB20" s="2302"/>
      <c r="HC20" s="2302"/>
      <c r="HD20" s="2302"/>
      <c r="HE20" s="2302"/>
      <c r="HF20" s="2302"/>
      <c r="HG20" s="2302"/>
      <c r="HH20" s="2302"/>
      <c r="HI20" s="2302"/>
      <c r="HJ20" s="2302"/>
      <c r="HK20" s="2302"/>
      <c r="HL20" s="2302"/>
      <c r="HM20" s="2302"/>
      <c r="HN20" s="2302"/>
      <c r="HO20" s="2302"/>
      <c r="HP20" s="2302"/>
      <c r="HQ20" s="2302"/>
      <c r="HR20" s="2302"/>
      <c r="HS20" s="2302"/>
      <c r="HT20" s="2302"/>
      <c r="HU20" s="2302"/>
      <c r="HV20" s="2302"/>
      <c r="HW20" s="2302"/>
      <c r="HX20" s="2302"/>
      <c r="HY20" s="2302"/>
      <c r="HZ20" s="2302"/>
      <c r="IA20" s="2302"/>
      <c r="IB20" s="2302"/>
      <c r="IC20" s="2302"/>
      <c r="ID20" s="2302"/>
      <c r="IE20" s="2302"/>
      <c r="IF20" s="2302"/>
      <c r="IG20" s="2302"/>
      <c r="IH20" s="2302"/>
      <c r="II20" s="2302"/>
      <c r="IJ20" s="2302"/>
      <c r="IK20" s="2302"/>
      <c r="IL20" s="2302"/>
      <c r="IM20" s="2302"/>
      <c r="IN20" s="2302"/>
      <c r="IO20" s="2302"/>
      <c r="IP20" s="2302"/>
      <c r="IQ20" s="2302"/>
      <c r="IR20" s="2302"/>
      <c r="IS20" s="2302"/>
      <c r="IT20" s="2302"/>
      <c r="IU20" s="2302"/>
      <c r="IV20" s="2302"/>
    </row>
    <row r="21" spans="1:256">
      <c r="A21" s="2295"/>
      <c r="B21" s="2298">
        <v>1</v>
      </c>
      <c r="C21" s="2299" t="s">
        <v>450</v>
      </c>
      <c r="D21" s="2295"/>
      <c r="E21" s="2317">
        <v>15</v>
      </c>
      <c r="F21" s="2300">
        <v>788.1</v>
      </c>
      <c r="G21" s="2300">
        <v>3.5</v>
      </c>
      <c r="H21" s="2300">
        <v>33.299999999999997</v>
      </c>
      <c r="I21" s="2300">
        <v>-17.170355515246428</v>
      </c>
      <c r="J21" s="2300">
        <v>0</v>
      </c>
      <c r="K21" s="2300">
        <v>16.2</v>
      </c>
      <c r="L21" s="2300">
        <v>2.4</v>
      </c>
      <c r="M21" s="2300">
        <v>2.4</v>
      </c>
      <c r="N21" s="2300">
        <v>2.4</v>
      </c>
      <c r="O21" s="2300">
        <v>2.4</v>
      </c>
      <c r="P21" s="2300">
        <v>2.4</v>
      </c>
      <c r="Q21" s="2300">
        <v>1.0509999999999999</v>
      </c>
      <c r="R21" s="2295"/>
      <c r="S21" s="2295"/>
      <c r="T21" s="2295"/>
      <c r="U21" s="2295"/>
      <c r="V21" s="2295"/>
      <c r="W21" s="2295"/>
      <c r="X21" s="2295"/>
      <c r="Y21" s="2295"/>
      <c r="Z21" s="2295"/>
      <c r="AQ21" s="2303"/>
      <c r="AR21" s="2303"/>
      <c r="AS21" s="2303"/>
      <c r="AT21" s="2303"/>
      <c r="AU21" s="2303"/>
      <c r="AV21" s="2303"/>
      <c r="AW21" s="2303"/>
      <c r="AX21" s="2303"/>
      <c r="AY21" s="2303"/>
      <c r="AZ21" s="2303"/>
      <c r="BA21" s="2303"/>
      <c r="BB21" s="2303"/>
      <c r="BC21" s="2303"/>
      <c r="BD21" s="2304"/>
      <c r="BE21" s="2303"/>
      <c r="BF21" s="2303"/>
      <c r="BG21" s="2303"/>
      <c r="BH21" s="2303"/>
      <c r="BI21" s="2303"/>
      <c r="BJ21" s="2302"/>
      <c r="BK21" s="2302"/>
      <c r="BL21" s="2302"/>
      <c r="BM21" s="2302"/>
      <c r="BN21" s="2302"/>
      <c r="BO21" s="2302"/>
      <c r="BP21" s="2302"/>
      <c r="BQ21" s="2302"/>
      <c r="BR21" s="2302"/>
      <c r="BS21" s="2302"/>
      <c r="BT21" s="2302"/>
      <c r="BU21" s="2302"/>
      <c r="BV21" s="2302"/>
      <c r="BW21" s="2302"/>
      <c r="BX21" s="2302"/>
      <c r="BY21" s="2302"/>
      <c r="BZ21" s="2302"/>
      <c r="CA21" s="2302"/>
      <c r="CB21" s="2302"/>
      <c r="CC21" s="2302"/>
      <c r="CD21" s="2302"/>
      <c r="CE21" s="2302"/>
      <c r="CF21" s="2302"/>
      <c r="CG21" s="2302"/>
      <c r="CH21" s="2302"/>
      <c r="CI21" s="2302"/>
      <c r="CJ21" s="2302"/>
      <c r="CK21" s="2302"/>
      <c r="CL21" s="2302"/>
      <c r="CM21" s="2302"/>
      <c r="CN21" s="2302"/>
      <c r="CO21" s="2302"/>
      <c r="CP21" s="2302"/>
      <c r="CQ21" s="2302"/>
      <c r="CR21" s="2302"/>
      <c r="CS21" s="2302"/>
      <c r="CT21" s="2302"/>
      <c r="CU21" s="2302"/>
      <c r="CV21" s="2302"/>
      <c r="CW21" s="2302"/>
      <c r="CX21" s="2302"/>
      <c r="CY21" s="2302"/>
      <c r="CZ21" s="2302"/>
      <c r="DA21" s="2302"/>
      <c r="DB21" s="2302"/>
      <c r="DC21" s="2302"/>
      <c r="DD21" s="2302"/>
      <c r="DE21" s="2302"/>
      <c r="DF21" s="2302"/>
      <c r="DG21" s="2302"/>
      <c r="DH21" s="2302"/>
      <c r="DI21" s="2302"/>
      <c r="DJ21" s="2302"/>
      <c r="DK21" s="2302"/>
      <c r="DL21" s="2302"/>
      <c r="DM21" s="2302"/>
      <c r="DN21" s="2302"/>
      <c r="DO21" s="2302"/>
      <c r="DP21" s="2302"/>
      <c r="DQ21" s="2302"/>
      <c r="DR21" s="2302"/>
      <c r="DS21" s="2302"/>
      <c r="DT21" s="2302"/>
      <c r="DU21" s="2302"/>
      <c r="DV21" s="2302"/>
      <c r="DW21" s="2302"/>
      <c r="DX21" s="2302"/>
      <c r="DY21" s="2302"/>
      <c r="DZ21" s="2302"/>
      <c r="EA21" s="2302"/>
      <c r="EB21" s="2302"/>
      <c r="EC21" s="2302"/>
      <c r="ED21" s="2302"/>
      <c r="EE21" s="2302"/>
      <c r="EF21" s="2302"/>
      <c r="EG21" s="2302"/>
      <c r="EH21" s="2302"/>
      <c r="EI21" s="2302"/>
      <c r="EJ21" s="2302"/>
      <c r="EK21" s="2302"/>
      <c r="EL21" s="2302"/>
      <c r="EM21" s="2302"/>
      <c r="EN21" s="2302"/>
      <c r="EO21" s="2302"/>
      <c r="EP21" s="2302"/>
      <c r="EQ21" s="2302"/>
      <c r="ER21" s="2302"/>
      <c r="ES21" s="2302"/>
      <c r="ET21" s="2302"/>
      <c r="EU21" s="2302"/>
      <c r="EV21" s="2302"/>
      <c r="EW21" s="2302"/>
      <c r="EX21" s="2302"/>
      <c r="EY21" s="2302"/>
      <c r="EZ21" s="2302"/>
      <c r="FA21" s="2302"/>
      <c r="FB21" s="2302"/>
      <c r="FC21" s="2302"/>
      <c r="FD21" s="2302"/>
      <c r="FE21" s="2302"/>
      <c r="FF21" s="2302"/>
      <c r="FG21" s="2302"/>
      <c r="FH21" s="2302"/>
      <c r="FI21" s="2302"/>
      <c r="FJ21" s="2302"/>
      <c r="FK21" s="2302"/>
      <c r="FL21" s="2302"/>
      <c r="FM21" s="2302"/>
      <c r="FN21" s="2302"/>
      <c r="FO21" s="2302"/>
      <c r="FP21" s="2302"/>
      <c r="FQ21" s="2302"/>
      <c r="FR21" s="2302"/>
      <c r="FS21" s="2302"/>
      <c r="FT21" s="2302"/>
      <c r="FU21" s="2302"/>
      <c r="FV21" s="2302"/>
      <c r="FW21" s="2302"/>
      <c r="FX21" s="2302"/>
      <c r="FY21" s="2302"/>
      <c r="FZ21" s="2302"/>
      <c r="GA21" s="2302"/>
      <c r="GB21" s="2302"/>
      <c r="GC21" s="2302"/>
      <c r="GD21" s="2302"/>
      <c r="GE21" s="2302"/>
      <c r="GF21" s="2302"/>
      <c r="GG21" s="2302"/>
      <c r="GH21" s="2302"/>
      <c r="GI21" s="2302"/>
      <c r="GJ21" s="2302"/>
      <c r="GK21" s="2302"/>
      <c r="GL21" s="2302"/>
      <c r="GM21" s="2302"/>
      <c r="GN21" s="2302"/>
      <c r="GO21" s="2302"/>
      <c r="GP21" s="2302"/>
      <c r="GQ21" s="2302"/>
      <c r="GR21" s="2302"/>
      <c r="GS21" s="2302"/>
      <c r="GT21" s="2302"/>
      <c r="GU21" s="2302"/>
      <c r="GV21" s="2302"/>
      <c r="GW21" s="2302"/>
      <c r="GX21" s="2302"/>
      <c r="GY21" s="2302"/>
      <c r="GZ21" s="2302"/>
      <c r="HA21" s="2302"/>
      <c r="HB21" s="2302"/>
      <c r="HC21" s="2302"/>
      <c r="HD21" s="2302"/>
      <c r="HE21" s="2302"/>
      <c r="HF21" s="2302"/>
      <c r="HG21" s="2302"/>
      <c r="HH21" s="2302"/>
      <c r="HI21" s="2302"/>
      <c r="HJ21" s="2302"/>
      <c r="HK21" s="2302"/>
      <c r="HL21" s="2302"/>
      <c r="HM21" s="2302"/>
      <c r="HN21" s="2302"/>
      <c r="HO21" s="2302"/>
      <c r="HP21" s="2302"/>
      <c r="HQ21" s="2302"/>
      <c r="HR21" s="2302"/>
      <c r="HS21" s="2302"/>
      <c r="HT21" s="2302"/>
      <c r="HU21" s="2302"/>
      <c r="HV21" s="2302"/>
      <c r="HW21" s="2302"/>
      <c r="HX21" s="2302"/>
      <c r="HY21" s="2302"/>
      <c r="HZ21" s="2302"/>
      <c r="IA21" s="2302"/>
      <c r="IB21" s="2302"/>
      <c r="IC21" s="2302"/>
      <c r="ID21" s="2302"/>
      <c r="IE21" s="2302"/>
      <c r="IF21" s="2302"/>
      <c r="IG21" s="2302"/>
      <c r="IH21" s="2302"/>
      <c r="II21" s="2302"/>
      <c r="IJ21" s="2302"/>
      <c r="IK21" s="2302"/>
      <c r="IL21" s="2302"/>
      <c r="IM21" s="2302"/>
      <c r="IN21" s="2302"/>
      <c r="IO21" s="2302"/>
      <c r="IP21" s="2302"/>
      <c r="IQ21" s="2302"/>
      <c r="IR21" s="2302"/>
      <c r="IS21" s="2302"/>
      <c r="IT21" s="2302"/>
      <c r="IU21" s="2302"/>
      <c r="IV21" s="2302"/>
    </row>
    <row r="22" spans="1:256">
      <c r="A22" s="2295"/>
      <c r="B22" s="2298">
        <v>2</v>
      </c>
      <c r="C22" s="2299" t="s">
        <v>451</v>
      </c>
      <c r="D22" s="2295"/>
      <c r="E22" s="2317">
        <v>15</v>
      </c>
      <c r="F22" s="2300">
        <v>878.6</v>
      </c>
      <c r="G22" s="2300">
        <v>3.5</v>
      </c>
      <c r="H22" s="2300">
        <v>33.299999999999997</v>
      </c>
      <c r="I22" s="2300">
        <v>-19.1841626435778</v>
      </c>
      <c r="J22" s="2300">
        <v>0</v>
      </c>
      <c r="K22" s="2300">
        <v>18.100000000000001</v>
      </c>
      <c r="L22" s="2300">
        <v>3.5</v>
      </c>
      <c r="M22" s="2300">
        <v>3.5</v>
      </c>
      <c r="N22" s="2300">
        <v>3.5</v>
      </c>
      <c r="O22" s="2300">
        <v>3.5</v>
      </c>
      <c r="P22" s="2300">
        <v>3.5</v>
      </c>
      <c r="Q22" s="2300">
        <v>1.9590000000000001</v>
      </c>
      <c r="R22" s="2295"/>
      <c r="S22" s="2295"/>
      <c r="T22" s="2295"/>
      <c r="U22" s="2295"/>
      <c r="V22" s="2295"/>
      <c r="W22" s="2295"/>
      <c r="X22" s="2295"/>
      <c r="Y22" s="2295"/>
      <c r="Z22" s="2295"/>
      <c r="AQ22" s="2303"/>
      <c r="AR22" s="2303"/>
      <c r="AS22" s="2303"/>
      <c r="AT22" s="2303"/>
      <c r="AU22" s="2303"/>
      <c r="AV22" s="2303"/>
      <c r="AW22" s="2303"/>
      <c r="AX22" s="2303"/>
      <c r="AY22" s="2303"/>
      <c r="AZ22" s="2303"/>
      <c r="BA22" s="2303"/>
      <c r="BB22" s="2303"/>
      <c r="BC22" s="2303"/>
      <c r="BD22" s="2303"/>
      <c r="BE22" s="2303"/>
      <c r="BF22" s="2303"/>
      <c r="BG22" s="2303"/>
      <c r="BH22" s="2303"/>
      <c r="BI22" s="2303"/>
      <c r="BJ22" s="2302"/>
      <c r="BK22" s="2302"/>
      <c r="BL22" s="2302"/>
      <c r="BM22" s="2302"/>
      <c r="BN22" s="2302"/>
      <c r="BO22" s="2302"/>
      <c r="BP22" s="2302"/>
      <c r="BQ22" s="2302"/>
      <c r="BR22" s="2302"/>
      <c r="BS22" s="2302"/>
      <c r="BT22" s="2302"/>
      <c r="BU22" s="2302"/>
      <c r="BV22" s="2302"/>
      <c r="BW22" s="2302"/>
      <c r="BX22" s="2302"/>
      <c r="BY22" s="2302"/>
      <c r="BZ22" s="2302"/>
      <c r="CA22" s="2302"/>
      <c r="CB22" s="2302"/>
      <c r="CC22" s="2302"/>
      <c r="CD22" s="2302"/>
      <c r="CE22" s="2302"/>
      <c r="CF22" s="2302"/>
      <c r="CG22" s="2302"/>
      <c r="CH22" s="2302"/>
      <c r="CI22" s="2302"/>
      <c r="CJ22" s="2302"/>
      <c r="CK22" s="2302"/>
      <c r="CL22" s="2302"/>
      <c r="CM22" s="2302"/>
      <c r="CN22" s="2302"/>
      <c r="CO22" s="2302"/>
      <c r="CP22" s="2302"/>
      <c r="CQ22" s="2302"/>
      <c r="CR22" s="2302"/>
      <c r="CS22" s="2302"/>
      <c r="CT22" s="2302"/>
      <c r="CU22" s="2302"/>
      <c r="CV22" s="2302"/>
      <c r="CW22" s="2302"/>
      <c r="CX22" s="2302"/>
      <c r="CY22" s="2302"/>
      <c r="CZ22" s="2302"/>
      <c r="DA22" s="2302"/>
      <c r="DB22" s="2302"/>
      <c r="DC22" s="2302"/>
      <c r="DD22" s="2302"/>
      <c r="DE22" s="2302"/>
      <c r="DF22" s="2302"/>
      <c r="DG22" s="2302"/>
      <c r="DH22" s="2302"/>
      <c r="DI22" s="2302"/>
      <c r="DJ22" s="2302"/>
      <c r="DK22" s="2302"/>
      <c r="DL22" s="2302"/>
      <c r="DM22" s="2302"/>
      <c r="DN22" s="2302"/>
      <c r="DO22" s="2302"/>
      <c r="DP22" s="2302"/>
      <c r="DQ22" s="2302"/>
      <c r="DR22" s="2302"/>
      <c r="DS22" s="2302"/>
      <c r="DT22" s="2302"/>
      <c r="DU22" s="2302"/>
      <c r="DV22" s="2302"/>
      <c r="DW22" s="2302"/>
      <c r="DX22" s="2302"/>
      <c r="DY22" s="2302"/>
      <c r="DZ22" s="2302"/>
      <c r="EA22" s="2302"/>
      <c r="EB22" s="2302"/>
      <c r="EC22" s="2302"/>
      <c r="ED22" s="2302"/>
      <c r="EE22" s="2302"/>
      <c r="EF22" s="2302"/>
      <c r="EG22" s="2302"/>
      <c r="EH22" s="2302"/>
      <c r="EI22" s="2302"/>
      <c r="EJ22" s="2302"/>
      <c r="EK22" s="2302"/>
      <c r="EL22" s="2302"/>
      <c r="EM22" s="2302"/>
      <c r="EN22" s="2302"/>
      <c r="EO22" s="2302"/>
      <c r="EP22" s="2302"/>
      <c r="EQ22" s="2302"/>
      <c r="ER22" s="2302"/>
      <c r="ES22" s="2302"/>
      <c r="ET22" s="2302"/>
      <c r="EU22" s="2302"/>
      <c r="EV22" s="2302"/>
      <c r="EW22" s="2302"/>
      <c r="EX22" s="2302"/>
      <c r="EY22" s="2302"/>
      <c r="EZ22" s="2302"/>
      <c r="FA22" s="2302"/>
      <c r="FB22" s="2302"/>
      <c r="FC22" s="2302"/>
      <c r="FD22" s="2302"/>
      <c r="FE22" s="2302"/>
      <c r="FF22" s="2302"/>
      <c r="FG22" s="2302"/>
      <c r="FH22" s="2302"/>
      <c r="FI22" s="2302"/>
      <c r="FJ22" s="2302"/>
      <c r="FK22" s="2302"/>
      <c r="FL22" s="2302"/>
      <c r="FM22" s="2302"/>
      <c r="FN22" s="2302"/>
      <c r="FO22" s="2302"/>
      <c r="FP22" s="2302"/>
      <c r="FQ22" s="2302"/>
      <c r="FR22" s="2302"/>
      <c r="FS22" s="2302"/>
      <c r="FT22" s="2302"/>
      <c r="FU22" s="2302"/>
      <c r="FV22" s="2302"/>
      <c r="FW22" s="2302"/>
      <c r="FX22" s="2302"/>
      <c r="FY22" s="2302"/>
      <c r="FZ22" s="2302"/>
      <c r="GA22" s="2302"/>
      <c r="GB22" s="2302"/>
      <c r="GC22" s="2302"/>
      <c r="GD22" s="2302"/>
      <c r="GE22" s="2302"/>
      <c r="GF22" s="2302"/>
      <c r="GG22" s="2302"/>
      <c r="GH22" s="2302"/>
      <c r="GI22" s="2302"/>
      <c r="GJ22" s="2302"/>
      <c r="GK22" s="2302"/>
      <c r="GL22" s="2302"/>
      <c r="GM22" s="2302"/>
      <c r="GN22" s="2302"/>
      <c r="GO22" s="2302"/>
      <c r="GP22" s="2302"/>
      <c r="GQ22" s="2302"/>
      <c r="GR22" s="2302"/>
      <c r="GS22" s="2302"/>
      <c r="GT22" s="2302"/>
      <c r="GU22" s="2302"/>
      <c r="GV22" s="2302"/>
      <c r="GW22" s="2302"/>
      <c r="GX22" s="2302"/>
      <c r="GY22" s="2302"/>
      <c r="GZ22" s="2302"/>
      <c r="HA22" s="2302"/>
      <c r="HB22" s="2302"/>
      <c r="HC22" s="2302"/>
      <c r="HD22" s="2302"/>
      <c r="HE22" s="2302"/>
      <c r="HF22" s="2302"/>
      <c r="HG22" s="2302"/>
      <c r="HH22" s="2302"/>
      <c r="HI22" s="2302"/>
      <c r="HJ22" s="2302"/>
      <c r="HK22" s="2302"/>
      <c r="HL22" s="2302"/>
      <c r="HM22" s="2302"/>
      <c r="HN22" s="2302"/>
      <c r="HO22" s="2302"/>
      <c r="HP22" s="2302"/>
      <c r="HQ22" s="2302"/>
      <c r="HR22" s="2302"/>
      <c r="HS22" s="2302"/>
      <c r="HT22" s="2302"/>
      <c r="HU22" s="2302"/>
      <c r="HV22" s="2302"/>
      <c r="HW22" s="2302"/>
      <c r="HX22" s="2302"/>
      <c r="HY22" s="2302"/>
      <c r="HZ22" s="2302"/>
      <c r="IA22" s="2302"/>
      <c r="IB22" s="2302"/>
      <c r="IC22" s="2302"/>
      <c r="ID22" s="2302"/>
      <c r="IE22" s="2302"/>
      <c r="IF22" s="2302"/>
      <c r="IG22" s="2302"/>
      <c r="IH22" s="2302"/>
      <c r="II22" s="2302"/>
      <c r="IJ22" s="2302"/>
      <c r="IK22" s="2302"/>
      <c r="IL22" s="2302"/>
      <c r="IM22" s="2302"/>
      <c r="IN22" s="2302"/>
      <c r="IO22" s="2302"/>
      <c r="IP22" s="2302"/>
      <c r="IQ22" s="2302"/>
      <c r="IR22" s="2302"/>
      <c r="IS22" s="2302"/>
      <c r="IT22" s="2302"/>
      <c r="IU22" s="2302"/>
      <c r="IV22" s="2302"/>
    </row>
    <row r="23" spans="1:256">
      <c r="A23" s="2295"/>
      <c r="B23" s="2298">
        <v>3</v>
      </c>
      <c r="C23" s="2299" t="s">
        <v>883</v>
      </c>
      <c r="D23" s="2295"/>
      <c r="E23" s="2317">
        <v>11</v>
      </c>
      <c r="F23" s="2300">
        <v>761.2</v>
      </c>
      <c r="G23" s="2300">
        <v>3.5</v>
      </c>
      <c r="H23" s="2300">
        <v>33.299999999999997</v>
      </c>
      <c r="I23" s="2300">
        <v>-22.151878411645082</v>
      </c>
      <c r="J23" s="2300">
        <v>-3.6</v>
      </c>
      <c r="K23" s="2300">
        <v>20.9</v>
      </c>
      <c r="L23" s="2300">
        <v>5.8</v>
      </c>
      <c r="M23" s="2300">
        <v>5.8</v>
      </c>
      <c r="N23" s="2300">
        <v>5.8</v>
      </c>
      <c r="O23" s="2300">
        <v>5.8</v>
      </c>
      <c r="P23" s="2300">
        <v>5.8</v>
      </c>
      <c r="Q23" s="2300">
        <v>0</v>
      </c>
      <c r="R23" s="2295"/>
      <c r="S23" s="2295"/>
      <c r="T23" s="2295"/>
      <c r="U23" s="2295"/>
      <c r="V23" s="2295"/>
      <c r="W23" s="2295"/>
      <c r="X23" s="2295"/>
      <c r="Y23" s="2295"/>
      <c r="Z23" s="2295"/>
      <c r="AQ23" s="2303"/>
      <c r="AR23" s="2303"/>
      <c r="AS23" s="2303"/>
      <c r="AT23" s="2303"/>
      <c r="AU23" s="2303"/>
      <c r="AV23" s="2303"/>
      <c r="AW23" s="2303"/>
      <c r="AX23" s="2303"/>
      <c r="AY23" s="2303"/>
      <c r="AZ23" s="2303"/>
      <c r="BA23" s="2303"/>
      <c r="BB23" s="2303"/>
      <c r="BC23" s="2303"/>
      <c r="BD23" s="2303"/>
      <c r="BE23" s="2303"/>
      <c r="BF23" s="2303"/>
      <c r="BG23" s="2303"/>
      <c r="BH23" s="2303"/>
      <c r="BI23" s="2303"/>
      <c r="BJ23" s="2302"/>
      <c r="BK23" s="2302"/>
      <c r="BL23" s="2302"/>
      <c r="BM23" s="2302"/>
      <c r="BN23" s="2302"/>
      <c r="BO23" s="2302"/>
      <c r="BP23" s="2302"/>
      <c r="BQ23" s="2302"/>
      <c r="BR23" s="2302"/>
      <c r="BS23" s="2302"/>
      <c r="BT23" s="2302"/>
      <c r="BU23" s="2302"/>
      <c r="BV23" s="2302"/>
      <c r="BW23" s="2302"/>
      <c r="BX23" s="2302"/>
      <c r="BY23" s="2302"/>
      <c r="BZ23" s="2302"/>
      <c r="CA23" s="2302"/>
      <c r="CB23" s="2302"/>
      <c r="CC23" s="2302"/>
      <c r="CD23" s="2302"/>
      <c r="CE23" s="2302"/>
      <c r="CF23" s="2302"/>
      <c r="CG23" s="2302"/>
      <c r="CH23" s="2302"/>
      <c r="CI23" s="2302"/>
      <c r="CJ23" s="2302"/>
      <c r="CK23" s="2302"/>
      <c r="CL23" s="2302"/>
      <c r="CM23" s="2302"/>
      <c r="CN23" s="2302"/>
      <c r="CO23" s="2302"/>
      <c r="CP23" s="2302"/>
      <c r="CQ23" s="2302"/>
      <c r="CR23" s="2302"/>
      <c r="CS23" s="2302"/>
      <c r="CT23" s="2302"/>
      <c r="CU23" s="2302"/>
      <c r="CV23" s="2302"/>
      <c r="CW23" s="2302"/>
      <c r="CX23" s="2302"/>
      <c r="CY23" s="2302"/>
      <c r="CZ23" s="2302"/>
      <c r="DA23" s="2302"/>
      <c r="DB23" s="2302"/>
      <c r="DC23" s="2302"/>
      <c r="DD23" s="2302"/>
      <c r="DE23" s="2302"/>
      <c r="DF23" s="2302"/>
      <c r="DG23" s="2302"/>
      <c r="DH23" s="2302"/>
      <c r="DI23" s="2302"/>
      <c r="DJ23" s="2302"/>
      <c r="DK23" s="2302"/>
      <c r="DL23" s="2302"/>
      <c r="DM23" s="2302"/>
      <c r="DN23" s="2302"/>
      <c r="DO23" s="2302"/>
      <c r="DP23" s="2302"/>
      <c r="DQ23" s="2302"/>
      <c r="DR23" s="2302"/>
      <c r="DS23" s="2302"/>
      <c r="DT23" s="2302"/>
      <c r="DU23" s="2302"/>
      <c r="DV23" s="2302"/>
      <c r="DW23" s="2302"/>
      <c r="DX23" s="2302"/>
      <c r="DY23" s="2302"/>
      <c r="DZ23" s="2302"/>
      <c r="EA23" s="2302"/>
      <c r="EB23" s="2302"/>
      <c r="EC23" s="2302"/>
      <c r="ED23" s="2302"/>
      <c r="EE23" s="2302"/>
      <c r="EF23" s="2302"/>
      <c r="EG23" s="2302"/>
      <c r="EH23" s="2302"/>
      <c r="EI23" s="2302"/>
      <c r="EJ23" s="2302"/>
      <c r="EK23" s="2302"/>
      <c r="EL23" s="2302"/>
      <c r="EM23" s="2302"/>
      <c r="EN23" s="2302"/>
      <c r="EO23" s="2302"/>
      <c r="EP23" s="2302"/>
      <c r="EQ23" s="2302"/>
      <c r="ER23" s="2302"/>
      <c r="ES23" s="2302"/>
      <c r="ET23" s="2302"/>
      <c r="EU23" s="2302"/>
      <c r="EV23" s="2302"/>
      <c r="EW23" s="2302"/>
      <c r="EX23" s="2302"/>
      <c r="EY23" s="2302"/>
      <c r="EZ23" s="2302"/>
      <c r="FA23" s="2302"/>
      <c r="FB23" s="2302"/>
      <c r="FC23" s="2302"/>
      <c r="FD23" s="2302"/>
      <c r="FE23" s="2302"/>
      <c r="FF23" s="2302"/>
      <c r="FG23" s="2302"/>
      <c r="FH23" s="2302"/>
      <c r="FI23" s="2302"/>
      <c r="FJ23" s="2302"/>
      <c r="FK23" s="2302"/>
      <c r="FL23" s="2302"/>
      <c r="FM23" s="2302"/>
      <c r="FN23" s="2302"/>
      <c r="FO23" s="2302"/>
      <c r="FP23" s="2302"/>
      <c r="FQ23" s="2302"/>
      <c r="FR23" s="2302"/>
      <c r="FS23" s="2302"/>
      <c r="FT23" s="2302"/>
      <c r="FU23" s="2302"/>
      <c r="FV23" s="2302"/>
      <c r="FW23" s="2302"/>
      <c r="FX23" s="2302"/>
      <c r="FY23" s="2302"/>
      <c r="FZ23" s="2302"/>
      <c r="GA23" s="2302"/>
      <c r="GB23" s="2302"/>
      <c r="GC23" s="2302"/>
      <c r="GD23" s="2302"/>
      <c r="GE23" s="2302"/>
      <c r="GF23" s="2302"/>
      <c r="GG23" s="2302"/>
      <c r="GH23" s="2302"/>
      <c r="GI23" s="2302"/>
      <c r="GJ23" s="2302"/>
      <c r="GK23" s="2302"/>
      <c r="GL23" s="2302"/>
      <c r="GM23" s="2302"/>
      <c r="GN23" s="2302"/>
      <c r="GO23" s="2302"/>
      <c r="GP23" s="2302"/>
      <c r="GQ23" s="2302"/>
      <c r="GR23" s="2302"/>
      <c r="GS23" s="2302"/>
      <c r="GT23" s="2302"/>
      <c r="GU23" s="2302"/>
      <c r="GV23" s="2302"/>
      <c r="GW23" s="2302"/>
      <c r="GX23" s="2302"/>
      <c r="GY23" s="2302"/>
      <c r="GZ23" s="2302"/>
      <c r="HA23" s="2302"/>
      <c r="HB23" s="2302"/>
      <c r="HC23" s="2302"/>
      <c r="HD23" s="2302"/>
      <c r="HE23" s="2302"/>
      <c r="HF23" s="2302"/>
      <c r="HG23" s="2302"/>
      <c r="HH23" s="2302"/>
      <c r="HI23" s="2302"/>
      <c r="HJ23" s="2302"/>
      <c r="HK23" s="2302"/>
      <c r="HL23" s="2302"/>
      <c r="HM23" s="2302"/>
      <c r="HN23" s="2302"/>
      <c r="HO23" s="2302"/>
      <c r="HP23" s="2302"/>
      <c r="HQ23" s="2302"/>
      <c r="HR23" s="2302"/>
      <c r="HS23" s="2302"/>
      <c r="HT23" s="2302"/>
      <c r="HU23" s="2302"/>
      <c r="HV23" s="2302"/>
      <c r="HW23" s="2302"/>
      <c r="HX23" s="2302"/>
      <c r="HY23" s="2302"/>
      <c r="HZ23" s="2302"/>
      <c r="IA23" s="2302"/>
      <c r="IB23" s="2302"/>
      <c r="IC23" s="2302"/>
      <c r="ID23" s="2302"/>
      <c r="IE23" s="2302"/>
      <c r="IF23" s="2302"/>
      <c r="IG23" s="2302"/>
      <c r="IH23" s="2302"/>
      <c r="II23" s="2302"/>
      <c r="IJ23" s="2302"/>
      <c r="IK23" s="2302"/>
      <c r="IL23" s="2302"/>
      <c r="IM23" s="2302"/>
      <c r="IN23" s="2302"/>
      <c r="IO23" s="2302"/>
      <c r="IP23" s="2302"/>
      <c r="IQ23" s="2302"/>
      <c r="IR23" s="2302"/>
      <c r="IS23" s="2302"/>
      <c r="IT23" s="2302"/>
      <c r="IU23" s="2302"/>
      <c r="IV23" s="2302"/>
    </row>
    <row r="24" spans="1:256">
      <c r="A24" s="2295"/>
      <c r="B24" s="2298">
        <v>4</v>
      </c>
      <c r="C24" s="2299" t="s">
        <v>242</v>
      </c>
      <c r="D24" s="2295"/>
      <c r="E24" s="2317">
        <v>14</v>
      </c>
      <c r="F24" s="2300">
        <v>438.2</v>
      </c>
      <c r="G24" s="2300">
        <v>3.5</v>
      </c>
      <c r="H24" s="2300">
        <v>33.299999999999997</v>
      </c>
      <c r="I24" s="2300">
        <v>-16.322436724370061</v>
      </c>
      <c r="J24" s="2300">
        <v>0</v>
      </c>
      <c r="K24" s="2300">
        <v>15.4</v>
      </c>
      <c r="L24" s="2300">
        <v>1.2</v>
      </c>
      <c r="M24" s="2300">
        <v>1.2</v>
      </c>
      <c r="N24" s="2300">
        <v>1.2</v>
      </c>
      <c r="O24" s="2300">
        <v>1.2</v>
      </c>
      <c r="P24" s="2300">
        <v>1.2</v>
      </c>
      <c r="Q24" s="2300">
        <v>0</v>
      </c>
      <c r="R24" s="2295"/>
      <c r="S24" s="2295"/>
      <c r="T24" s="2295"/>
      <c r="U24" s="2295"/>
      <c r="V24" s="2295"/>
      <c r="W24" s="2295"/>
      <c r="X24" s="2295"/>
      <c r="Y24" s="2295"/>
      <c r="Z24" s="2295"/>
      <c r="AQ24" s="2302"/>
      <c r="AR24" s="2302"/>
      <c r="AS24" s="2302"/>
      <c r="AT24" s="2302"/>
      <c r="AU24" s="2302"/>
      <c r="AV24" s="2302"/>
      <c r="AW24" s="2302"/>
      <c r="AX24" s="2302"/>
      <c r="AY24" s="2302"/>
      <c r="AZ24" s="2302"/>
      <c r="BA24" s="2302"/>
      <c r="BB24" s="2302"/>
      <c r="BC24" s="2302"/>
      <c r="BD24" s="2302"/>
      <c r="BE24" s="2302"/>
      <c r="BF24" s="2302"/>
      <c r="BG24" s="2302"/>
      <c r="BH24" s="2302"/>
      <c r="BI24" s="2302"/>
      <c r="BJ24" s="2302"/>
      <c r="BK24" s="2302"/>
      <c r="BL24" s="2302"/>
      <c r="BM24" s="2302"/>
      <c r="BN24" s="2302"/>
      <c r="BO24" s="2302"/>
      <c r="BP24" s="2302"/>
      <c r="BQ24" s="2302"/>
      <c r="BR24" s="2302"/>
      <c r="BS24" s="2302"/>
      <c r="BT24" s="2302"/>
      <c r="BU24" s="2302"/>
      <c r="BV24" s="2302"/>
      <c r="BW24" s="2302"/>
      <c r="BX24" s="2302"/>
      <c r="BY24" s="2302"/>
      <c r="BZ24" s="2302"/>
      <c r="CA24" s="2302"/>
      <c r="CB24" s="2302"/>
      <c r="CC24" s="2302"/>
      <c r="CD24" s="2302"/>
      <c r="CE24" s="2302"/>
      <c r="CF24" s="2302"/>
      <c r="CG24" s="2302"/>
      <c r="CH24" s="2302"/>
      <c r="CI24" s="2302"/>
      <c r="CJ24" s="2302"/>
      <c r="CK24" s="2302"/>
      <c r="CL24" s="2302"/>
      <c r="CM24" s="2302"/>
      <c r="CN24" s="2302"/>
      <c r="CO24" s="2302"/>
      <c r="CP24" s="2302"/>
      <c r="CQ24" s="2302"/>
      <c r="CR24" s="2302"/>
      <c r="CS24" s="2302"/>
      <c r="CT24" s="2302"/>
      <c r="CU24" s="2302"/>
      <c r="CV24" s="2302"/>
      <c r="CW24" s="2302"/>
      <c r="CX24" s="2302"/>
      <c r="CY24" s="2302"/>
      <c r="CZ24" s="2302"/>
      <c r="DA24" s="2302"/>
      <c r="DB24" s="2302"/>
      <c r="DC24" s="2302"/>
      <c r="DD24" s="2302"/>
      <c r="DE24" s="2302"/>
      <c r="DF24" s="2302"/>
      <c r="DG24" s="2302"/>
      <c r="DH24" s="2302"/>
      <c r="DI24" s="2302"/>
      <c r="DJ24" s="2302"/>
      <c r="DK24" s="2302"/>
      <c r="DL24" s="2302"/>
      <c r="DM24" s="2302"/>
      <c r="DN24" s="2302"/>
      <c r="DO24" s="2302"/>
      <c r="DP24" s="2302"/>
      <c r="DQ24" s="2302"/>
      <c r="DR24" s="2302"/>
      <c r="DS24" s="2302"/>
      <c r="DT24" s="2302"/>
      <c r="DU24" s="2302"/>
      <c r="DV24" s="2302"/>
      <c r="DW24" s="2302"/>
      <c r="DX24" s="2302"/>
      <c r="DY24" s="2302"/>
      <c r="DZ24" s="2302"/>
      <c r="EA24" s="2302"/>
      <c r="EB24" s="2302"/>
      <c r="EC24" s="2302"/>
      <c r="ED24" s="2302"/>
      <c r="EE24" s="2302"/>
      <c r="EF24" s="2302"/>
      <c r="EG24" s="2302"/>
      <c r="EH24" s="2302"/>
      <c r="EI24" s="2302"/>
      <c r="EJ24" s="2302"/>
      <c r="EK24" s="2302"/>
      <c r="EL24" s="2302"/>
      <c r="EM24" s="2302"/>
      <c r="EN24" s="2302"/>
      <c r="EO24" s="2302"/>
      <c r="EP24" s="2302"/>
      <c r="EQ24" s="2302"/>
      <c r="ER24" s="2302"/>
      <c r="ES24" s="2302"/>
      <c r="ET24" s="2302"/>
      <c r="EU24" s="2302"/>
      <c r="EV24" s="2302"/>
      <c r="EW24" s="2302"/>
      <c r="EX24" s="2302"/>
      <c r="EY24" s="2302"/>
      <c r="EZ24" s="2302"/>
      <c r="FA24" s="2302"/>
      <c r="FB24" s="2302"/>
      <c r="FC24" s="2302"/>
      <c r="FD24" s="2302"/>
      <c r="FE24" s="2302"/>
      <c r="FF24" s="2302"/>
      <c r="FG24" s="2302"/>
      <c r="FH24" s="2302"/>
      <c r="FI24" s="2302"/>
      <c r="FJ24" s="2302"/>
      <c r="FK24" s="2302"/>
      <c r="FL24" s="2302"/>
      <c r="FM24" s="2302"/>
      <c r="FN24" s="2302"/>
      <c r="FO24" s="2302"/>
      <c r="FP24" s="2302"/>
      <c r="FQ24" s="2302"/>
      <c r="FR24" s="2302"/>
      <c r="FS24" s="2302"/>
      <c r="FT24" s="2302"/>
      <c r="FU24" s="2302"/>
      <c r="FV24" s="2302"/>
      <c r="FW24" s="2302"/>
      <c r="FX24" s="2302"/>
      <c r="FY24" s="2302"/>
      <c r="FZ24" s="2302"/>
      <c r="GA24" s="2302"/>
      <c r="GB24" s="2302"/>
      <c r="GC24" s="2302"/>
      <c r="GD24" s="2302"/>
      <c r="GE24" s="2302"/>
      <c r="GF24" s="2302"/>
      <c r="GG24" s="2302"/>
      <c r="GH24" s="2302"/>
      <c r="GI24" s="2302"/>
      <c r="GJ24" s="2302"/>
      <c r="GK24" s="2302"/>
      <c r="GL24" s="2302"/>
      <c r="GM24" s="2302"/>
      <c r="GN24" s="2302"/>
      <c r="GO24" s="2302"/>
      <c r="GP24" s="2302"/>
      <c r="GQ24" s="2302"/>
      <c r="GR24" s="2302"/>
      <c r="GS24" s="2302"/>
      <c r="GT24" s="2302"/>
      <c r="GU24" s="2302"/>
      <c r="GV24" s="2302"/>
      <c r="GW24" s="2302"/>
      <c r="GX24" s="2302"/>
      <c r="GY24" s="2302"/>
      <c r="GZ24" s="2302"/>
      <c r="HA24" s="2302"/>
      <c r="HB24" s="2302"/>
      <c r="HC24" s="2302"/>
      <c r="HD24" s="2302"/>
      <c r="HE24" s="2302"/>
      <c r="HF24" s="2302"/>
      <c r="HG24" s="2302"/>
      <c r="HH24" s="2302"/>
      <c r="HI24" s="2302"/>
      <c r="HJ24" s="2302"/>
      <c r="HK24" s="2302"/>
      <c r="HL24" s="2302"/>
      <c r="HM24" s="2302"/>
      <c r="HN24" s="2302"/>
      <c r="HO24" s="2302"/>
      <c r="HP24" s="2302"/>
      <c r="HQ24" s="2302"/>
      <c r="HR24" s="2302"/>
      <c r="HS24" s="2302"/>
      <c r="HT24" s="2302"/>
      <c r="HU24" s="2302"/>
      <c r="HV24" s="2302"/>
      <c r="HW24" s="2302"/>
      <c r="HX24" s="2302"/>
      <c r="HY24" s="2302"/>
      <c r="HZ24" s="2302"/>
      <c r="IA24" s="2302"/>
      <c r="IB24" s="2302"/>
      <c r="IC24" s="2302"/>
      <c r="ID24" s="2302"/>
      <c r="IE24" s="2302"/>
      <c r="IF24" s="2302"/>
      <c r="IG24" s="2302"/>
      <c r="IH24" s="2302"/>
      <c r="II24" s="2302"/>
      <c r="IJ24" s="2302"/>
      <c r="IK24" s="2302"/>
      <c r="IL24" s="2302"/>
      <c r="IM24" s="2302"/>
      <c r="IN24" s="2302"/>
      <c r="IO24" s="2302"/>
      <c r="IP24" s="2302"/>
      <c r="IQ24" s="2302"/>
      <c r="IR24" s="2302"/>
      <c r="IS24" s="2302"/>
      <c r="IT24" s="2302"/>
      <c r="IU24" s="2302"/>
      <c r="IV24" s="2302"/>
    </row>
    <row r="25" spans="1:256">
      <c r="A25" s="2295"/>
      <c r="B25" s="2298">
        <v>5</v>
      </c>
      <c r="C25" s="2299" t="s">
        <v>243</v>
      </c>
      <c r="D25" s="2295"/>
      <c r="E25" s="2317">
        <v>15</v>
      </c>
      <c r="F25" s="2300">
        <v>810.4</v>
      </c>
      <c r="G25" s="2300">
        <v>3.5</v>
      </c>
      <c r="H25" s="2300">
        <v>33.299999999999997</v>
      </c>
      <c r="I25" s="2300">
        <v>-16.428426573229608</v>
      </c>
      <c r="J25" s="2300">
        <v>-9.1</v>
      </c>
      <c r="K25" s="2300">
        <v>15.5</v>
      </c>
      <c r="L25" s="2300">
        <v>2.8</v>
      </c>
      <c r="M25" s="2300">
        <v>2.8</v>
      </c>
      <c r="N25" s="2300">
        <v>2.8</v>
      </c>
      <c r="O25" s="2300">
        <v>2.8</v>
      </c>
      <c r="P25" s="2300">
        <v>2.8</v>
      </c>
      <c r="Q25" s="2300">
        <v>0</v>
      </c>
      <c r="R25" s="2295"/>
      <c r="S25" s="2295"/>
      <c r="T25" s="2295"/>
      <c r="U25" s="2295"/>
      <c r="V25" s="2295"/>
      <c r="W25" s="2295"/>
      <c r="X25" s="2295"/>
      <c r="Y25" s="2295"/>
      <c r="Z25" s="2295"/>
      <c r="AA25" s="2295"/>
      <c r="AB25" s="2295"/>
      <c r="AC25" s="2295"/>
      <c r="AD25" s="2295"/>
      <c r="AE25" s="2295"/>
      <c r="AF25" s="2295"/>
      <c r="AG25" s="2295"/>
      <c r="AH25" s="2295"/>
      <c r="AI25" s="2295"/>
      <c r="AJ25" s="2302"/>
      <c r="AK25" s="2302"/>
      <c r="AL25" s="2302"/>
      <c r="AM25" s="2302"/>
      <c r="AN25" s="2302"/>
      <c r="AO25" s="2302"/>
      <c r="AP25" s="2302"/>
      <c r="AQ25" s="2302"/>
      <c r="AR25" s="2302"/>
      <c r="AS25" s="2302"/>
      <c r="AT25" s="2302"/>
      <c r="AU25" s="2302"/>
      <c r="AV25" s="2302"/>
      <c r="AW25" s="2302"/>
      <c r="AX25" s="2302"/>
      <c r="AY25" s="2302"/>
      <c r="AZ25" s="2302"/>
      <c r="BA25" s="2302"/>
      <c r="BB25" s="2302"/>
      <c r="BC25" s="2302"/>
      <c r="BD25" s="2302"/>
      <c r="BE25" s="2302"/>
      <c r="BF25" s="2302"/>
      <c r="BG25" s="2302"/>
      <c r="BH25" s="2302"/>
      <c r="BI25" s="2302"/>
      <c r="BJ25" s="2302"/>
      <c r="BK25" s="2302"/>
      <c r="BL25" s="2302"/>
      <c r="BM25" s="2302"/>
      <c r="BN25" s="2302"/>
      <c r="BO25" s="2302"/>
      <c r="BP25" s="2302"/>
      <c r="BQ25" s="2302"/>
      <c r="BR25" s="2302"/>
      <c r="BS25" s="2302"/>
      <c r="BT25" s="2302"/>
      <c r="BU25" s="2302"/>
      <c r="BV25" s="2302"/>
      <c r="BW25" s="2302"/>
      <c r="BX25" s="2302"/>
      <c r="BY25" s="2302"/>
      <c r="BZ25" s="2302"/>
      <c r="CA25" s="2302"/>
      <c r="CB25" s="2302"/>
      <c r="CC25" s="2302"/>
      <c r="CD25" s="2302"/>
      <c r="CE25" s="2302"/>
      <c r="CF25" s="2302"/>
      <c r="CG25" s="2302"/>
      <c r="CH25" s="2302"/>
      <c r="CI25" s="2302"/>
      <c r="CJ25" s="2302"/>
      <c r="CK25" s="2302"/>
      <c r="CL25" s="2302"/>
      <c r="CM25" s="2302"/>
      <c r="CN25" s="2302"/>
      <c r="CO25" s="2302"/>
      <c r="CP25" s="2302"/>
      <c r="CQ25" s="2302"/>
      <c r="CR25" s="2302"/>
      <c r="CS25" s="2302"/>
      <c r="CT25" s="2302"/>
      <c r="CU25" s="2302"/>
      <c r="CV25" s="2302"/>
      <c r="CW25" s="2302"/>
      <c r="CX25" s="2302"/>
      <c r="CY25" s="2302"/>
      <c r="CZ25" s="2302"/>
      <c r="DA25" s="2302"/>
      <c r="DB25" s="2302"/>
      <c r="DC25" s="2302"/>
      <c r="DD25" s="2302"/>
      <c r="DE25" s="2302"/>
      <c r="DF25" s="2302"/>
      <c r="DG25" s="2302"/>
      <c r="DH25" s="2302"/>
      <c r="DI25" s="2302"/>
      <c r="DJ25" s="2302"/>
      <c r="DK25" s="2302"/>
      <c r="DL25" s="2302"/>
      <c r="DM25" s="2302"/>
      <c r="DN25" s="2302"/>
      <c r="DO25" s="2302"/>
      <c r="DP25" s="2302"/>
      <c r="DQ25" s="2302"/>
      <c r="DR25" s="2302"/>
      <c r="DS25" s="2302"/>
      <c r="DT25" s="2302"/>
      <c r="DU25" s="2302"/>
      <c r="DV25" s="2302"/>
      <c r="DW25" s="2302"/>
      <c r="DX25" s="2302"/>
      <c r="DY25" s="2302"/>
      <c r="DZ25" s="2302"/>
      <c r="EA25" s="2302"/>
      <c r="EB25" s="2302"/>
      <c r="EC25" s="2302"/>
      <c r="ED25" s="2302"/>
      <c r="EE25" s="2302"/>
      <c r="EF25" s="2302"/>
      <c r="EG25" s="2302"/>
      <c r="EH25" s="2302"/>
      <c r="EI25" s="2302"/>
      <c r="EJ25" s="2302"/>
      <c r="EK25" s="2302"/>
      <c r="EL25" s="2302"/>
      <c r="EM25" s="2302"/>
      <c r="EN25" s="2302"/>
      <c r="EO25" s="2302"/>
      <c r="EP25" s="2302"/>
      <c r="EQ25" s="2302"/>
      <c r="ER25" s="2302"/>
      <c r="ES25" s="2302"/>
      <c r="ET25" s="2302"/>
      <c r="EU25" s="2302"/>
      <c r="EV25" s="2302"/>
      <c r="EW25" s="2302"/>
      <c r="EX25" s="2302"/>
      <c r="EY25" s="2302"/>
      <c r="EZ25" s="2302"/>
      <c r="FA25" s="2302"/>
      <c r="FB25" s="2302"/>
      <c r="FC25" s="2302"/>
      <c r="FD25" s="2302"/>
      <c r="FE25" s="2302"/>
      <c r="FF25" s="2302"/>
      <c r="FG25" s="2302"/>
      <c r="FH25" s="2302"/>
      <c r="FI25" s="2302"/>
      <c r="FJ25" s="2302"/>
      <c r="FK25" s="2302"/>
      <c r="FL25" s="2302"/>
      <c r="FM25" s="2302"/>
      <c r="FN25" s="2302"/>
      <c r="FO25" s="2302"/>
      <c r="FP25" s="2302"/>
      <c r="FQ25" s="2302"/>
      <c r="FR25" s="2302"/>
      <c r="FS25" s="2302"/>
      <c r="FT25" s="2302"/>
      <c r="FU25" s="2302"/>
      <c r="FV25" s="2302"/>
      <c r="FW25" s="2302"/>
      <c r="FX25" s="2302"/>
      <c r="FY25" s="2302"/>
      <c r="FZ25" s="2302"/>
      <c r="GA25" s="2302"/>
      <c r="GB25" s="2302"/>
      <c r="GC25" s="2302"/>
      <c r="GD25" s="2302"/>
      <c r="GE25" s="2302"/>
      <c r="GF25" s="2302"/>
      <c r="GG25" s="2302"/>
      <c r="GH25" s="2302"/>
      <c r="GI25" s="2302"/>
      <c r="GJ25" s="2302"/>
      <c r="GK25" s="2302"/>
      <c r="GL25" s="2302"/>
      <c r="GM25" s="2302"/>
      <c r="GN25" s="2302"/>
      <c r="GO25" s="2302"/>
      <c r="GP25" s="2302"/>
      <c r="GQ25" s="2302"/>
      <c r="GR25" s="2302"/>
      <c r="GS25" s="2302"/>
      <c r="GT25" s="2302"/>
      <c r="GU25" s="2302"/>
      <c r="GV25" s="2302"/>
      <c r="GW25" s="2302"/>
      <c r="GX25" s="2302"/>
      <c r="GY25" s="2302"/>
      <c r="GZ25" s="2302"/>
      <c r="HA25" s="2302"/>
      <c r="HB25" s="2302"/>
      <c r="HC25" s="2302"/>
      <c r="HD25" s="2302"/>
      <c r="HE25" s="2302"/>
      <c r="HF25" s="2302"/>
      <c r="HG25" s="2302"/>
      <c r="HH25" s="2302"/>
      <c r="HI25" s="2302"/>
      <c r="HJ25" s="2302"/>
      <c r="HK25" s="2302"/>
      <c r="HL25" s="2302"/>
      <c r="HM25" s="2302"/>
      <c r="HN25" s="2302"/>
      <c r="HO25" s="2302"/>
      <c r="HP25" s="2302"/>
      <c r="HQ25" s="2302"/>
      <c r="HR25" s="2302"/>
      <c r="HS25" s="2302"/>
      <c r="HT25" s="2302"/>
      <c r="HU25" s="2302"/>
      <c r="HV25" s="2302"/>
      <c r="HW25" s="2302"/>
      <c r="HX25" s="2302"/>
      <c r="HY25" s="2302"/>
      <c r="HZ25" s="2302"/>
      <c r="IA25" s="2302"/>
      <c r="IB25" s="2302"/>
      <c r="IC25" s="2302"/>
      <c r="ID25" s="2302"/>
      <c r="IE25" s="2302"/>
      <c r="IF25" s="2302"/>
      <c r="IG25" s="2302"/>
      <c r="IH25" s="2302"/>
      <c r="II25" s="2302"/>
      <c r="IJ25" s="2302"/>
      <c r="IK25" s="2302"/>
      <c r="IL25" s="2302"/>
      <c r="IM25" s="2302"/>
      <c r="IN25" s="2302"/>
      <c r="IO25" s="2302"/>
      <c r="IP25" s="2302"/>
      <c r="IQ25" s="2302"/>
      <c r="IR25" s="2302"/>
      <c r="IS25" s="2302"/>
      <c r="IT25" s="2302"/>
      <c r="IU25" s="2302"/>
      <c r="IV25" s="2302"/>
    </row>
    <row r="26" spans="1:256">
      <c r="A26" s="2295"/>
      <c r="B26" s="2298">
        <v>6</v>
      </c>
      <c r="C26" s="2299" t="s">
        <v>884</v>
      </c>
      <c r="D26" s="2295"/>
      <c r="E26" s="2317">
        <v>11</v>
      </c>
      <c r="F26" s="2300">
        <v>323</v>
      </c>
      <c r="G26" s="2300">
        <v>3.5</v>
      </c>
      <c r="H26" s="2300">
        <v>33.299999999999997</v>
      </c>
      <c r="I26" s="2300">
        <v>-13.354720956302778</v>
      </c>
      <c r="J26" s="2300">
        <v>0</v>
      </c>
      <c r="K26" s="2300">
        <v>12.6</v>
      </c>
      <c r="L26" s="2300">
        <v>0.2</v>
      </c>
      <c r="M26" s="2300">
        <v>0.2</v>
      </c>
      <c r="N26" s="2300">
        <v>0.2</v>
      </c>
      <c r="O26" s="2300">
        <v>0.2</v>
      </c>
      <c r="P26" s="2300">
        <v>0.2</v>
      </c>
      <c r="Q26" s="2300">
        <v>0.46</v>
      </c>
      <c r="R26" s="2295"/>
      <c r="S26" s="2295"/>
      <c r="T26" s="2295"/>
      <c r="U26" s="2295"/>
      <c r="V26" s="2295"/>
      <c r="W26" s="2295"/>
      <c r="X26" s="2295"/>
      <c r="Y26" s="2295"/>
      <c r="Z26" s="2295"/>
      <c r="AA26" s="2295"/>
      <c r="AB26" s="2295"/>
      <c r="AC26" s="2295"/>
      <c r="AD26" s="2295"/>
      <c r="AE26" s="2295"/>
      <c r="AF26" s="2295"/>
      <c r="AG26" s="2295"/>
      <c r="AH26" s="2295"/>
      <c r="AI26" s="2295"/>
      <c r="AJ26" s="2302"/>
      <c r="AK26" s="2302"/>
      <c r="AL26" s="2302"/>
      <c r="AM26" s="2302"/>
      <c r="AN26" s="2302"/>
      <c r="AO26" s="2302"/>
      <c r="AP26" s="2302"/>
      <c r="AQ26" s="2302"/>
      <c r="AR26" s="2302"/>
      <c r="AS26" s="2302"/>
      <c r="AT26" s="2302"/>
      <c r="AU26" s="2302"/>
      <c r="AV26" s="2302"/>
      <c r="AW26" s="2302"/>
      <c r="AX26" s="2302"/>
      <c r="AY26" s="2302"/>
      <c r="AZ26" s="2302"/>
      <c r="BA26" s="2302"/>
      <c r="BB26" s="2302"/>
      <c r="BC26" s="2302"/>
      <c r="BD26" s="2302"/>
      <c r="BE26" s="2302"/>
      <c r="BF26" s="2302"/>
      <c r="BG26" s="2302"/>
      <c r="BH26" s="2302"/>
      <c r="BI26" s="2302"/>
      <c r="BJ26" s="2302"/>
      <c r="BK26" s="2302"/>
      <c r="BL26" s="2302"/>
      <c r="BM26" s="2302"/>
      <c r="BN26" s="2302"/>
      <c r="BO26" s="2302"/>
      <c r="BP26" s="2302"/>
      <c r="BQ26" s="2302"/>
      <c r="BR26" s="2302"/>
      <c r="BS26" s="2302"/>
      <c r="BT26" s="2302"/>
      <c r="BU26" s="2302"/>
      <c r="BV26" s="2302"/>
      <c r="BW26" s="2302"/>
      <c r="BX26" s="2302"/>
      <c r="BY26" s="2302"/>
      <c r="BZ26" s="2302"/>
      <c r="CA26" s="2302"/>
      <c r="CB26" s="2302"/>
      <c r="CC26" s="2302"/>
      <c r="CD26" s="2302"/>
      <c r="CE26" s="2302"/>
      <c r="CF26" s="2302"/>
      <c r="CG26" s="2302"/>
      <c r="CH26" s="2302"/>
      <c r="CI26" s="2302"/>
      <c r="CJ26" s="2302"/>
      <c r="CK26" s="2302"/>
      <c r="CL26" s="2302"/>
      <c r="CM26" s="2302"/>
      <c r="CN26" s="2302"/>
      <c r="CO26" s="2302"/>
      <c r="CP26" s="2302"/>
      <c r="CQ26" s="2302"/>
      <c r="CR26" s="2302"/>
      <c r="CS26" s="2302"/>
      <c r="CT26" s="2302"/>
      <c r="CU26" s="2302"/>
      <c r="CV26" s="2302"/>
      <c r="CW26" s="2302"/>
      <c r="CX26" s="2302"/>
      <c r="CY26" s="2302"/>
      <c r="CZ26" s="2302"/>
      <c r="DA26" s="2302"/>
      <c r="DB26" s="2302"/>
      <c r="DC26" s="2302"/>
      <c r="DD26" s="2302"/>
      <c r="DE26" s="2302"/>
      <c r="DF26" s="2302"/>
      <c r="DG26" s="2302"/>
      <c r="DH26" s="2302"/>
      <c r="DI26" s="2302"/>
      <c r="DJ26" s="2302"/>
      <c r="DK26" s="2302"/>
      <c r="DL26" s="2302"/>
      <c r="DM26" s="2302"/>
      <c r="DN26" s="2302"/>
      <c r="DO26" s="2302"/>
      <c r="DP26" s="2302"/>
      <c r="DQ26" s="2302"/>
      <c r="DR26" s="2302"/>
      <c r="DS26" s="2302"/>
      <c r="DT26" s="2302"/>
      <c r="DU26" s="2302"/>
      <c r="DV26" s="2302"/>
      <c r="DW26" s="2302"/>
      <c r="DX26" s="2302"/>
      <c r="DY26" s="2302"/>
      <c r="DZ26" s="2302"/>
      <c r="EA26" s="2302"/>
      <c r="EB26" s="2302"/>
      <c r="EC26" s="2302"/>
      <c r="ED26" s="2302"/>
      <c r="EE26" s="2302"/>
      <c r="EF26" s="2302"/>
      <c r="EG26" s="2302"/>
      <c r="EH26" s="2302"/>
      <c r="EI26" s="2302"/>
      <c r="EJ26" s="2302"/>
      <c r="EK26" s="2302"/>
      <c r="EL26" s="2302"/>
      <c r="EM26" s="2302"/>
      <c r="EN26" s="2302"/>
      <c r="EO26" s="2302"/>
      <c r="EP26" s="2302"/>
      <c r="EQ26" s="2302"/>
      <c r="ER26" s="2302"/>
      <c r="ES26" s="2302"/>
      <c r="ET26" s="2302"/>
      <c r="EU26" s="2302"/>
      <c r="EV26" s="2302"/>
      <c r="EW26" s="2302"/>
      <c r="EX26" s="2302"/>
      <c r="EY26" s="2302"/>
      <c r="EZ26" s="2302"/>
      <c r="FA26" s="2302"/>
      <c r="FB26" s="2302"/>
      <c r="FC26" s="2302"/>
      <c r="FD26" s="2302"/>
      <c r="FE26" s="2302"/>
      <c r="FF26" s="2302"/>
      <c r="FG26" s="2302"/>
      <c r="FH26" s="2302"/>
      <c r="FI26" s="2302"/>
      <c r="FJ26" s="2302"/>
      <c r="FK26" s="2302"/>
      <c r="FL26" s="2302"/>
      <c r="FM26" s="2302"/>
      <c r="FN26" s="2302"/>
      <c r="FO26" s="2302"/>
      <c r="FP26" s="2302"/>
      <c r="FQ26" s="2302"/>
      <c r="FR26" s="2302"/>
      <c r="FS26" s="2302"/>
      <c r="FT26" s="2302"/>
      <c r="FU26" s="2302"/>
      <c r="FV26" s="2302"/>
      <c r="FW26" s="2302"/>
      <c r="FX26" s="2302"/>
      <c r="FY26" s="2302"/>
      <c r="FZ26" s="2302"/>
      <c r="GA26" s="2302"/>
      <c r="GB26" s="2302"/>
      <c r="GC26" s="2302"/>
      <c r="GD26" s="2302"/>
      <c r="GE26" s="2302"/>
      <c r="GF26" s="2302"/>
      <c r="GG26" s="2302"/>
      <c r="GH26" s="2302"/>
      <c r="GI26" s="2302"/>
      <c r="GJ26" s="2302"/>
      <c r="GK26" s="2302"/>
      <c r="GL26" s="2302"/>
      <c r="GM26" s="2302"/>
      <c r="GN26" s="2302"/>
      <c r="GO26" s="2302"/>
      <c r="GP26" s="2302"/>
      <c r="GQ26" s="2302"/>
      <c r="GR26" s="2302"/>
      <c r="GS26" s="2302"/>
      <c r="GT26" s="2302"/>
      <c r="GU26" s="2302"/>
      <c r="GV26" s="2302"/>
      <c r="GW26" s="2302"/>
      <c r="GX26" s="2302"/>
      <c r="GY26" s="2302"/>
      <c r="GZ26" s="2302"/>
      <c r="HA26" s="2302"/>
      <c r="HB26" s="2302"/>
      <c r="HC26" s="2302"/>
      <c r="HD26" s="2302"/>
      <c r="HE26" s="2302"/>
      <c r="HF26" s="2302"/>
      <c r="HG26" s="2302"/>
      <c r="HH26" s="2302"/>
      <c r="HI26" s="2302"/>
      <c r="HJ26" s="2302"/>
      <c r="HK26" s="2302"/>
      <c r="HL26" s="2302"/>
      <c r="HM26" s="2302"/>
      <c r="HN26" s="2302"/>
      <c r="HO26" s="2302"/>
      <c r="HP26" s="2302"/>
      <c r="HQ26" s="2302"/>
      <c r="HR26" s="2302"/>
      <c r="HS26" s="2302"/>
      <c r="HT26" s="2302"/>
      <c r="HU26" s="2302"/>
      <c r="HV26" s="2302"/>
      <c r="HW26" s="2302"/>
      <c r="HX26" s="2302"/>
      <c r="HY26" s="2302"/>
      <c r="HZ26" s="2302"/>
      <c r="IA26" s="2302"/>
      <c r="IB26" s="2302"/>
      <c r="IC26" s="2302"/>
      <c r="ID26" s="2302"/>
      <c r="IE26" s="2302"/>
      <c r="IF26" s="2302"/>
      <c r="IG26" s="2302"/>
      <c r="IH26" s="2302"/>
      <c r="II26" s="2302"/>
      <c r="IJ26" s="2302"/>
      <c r="IK26" s="2302"/>
      <c r="IL26" s="2302"/>
      <c r="IM26" s="2302"/>
      <c r="IN26" s="2302"/>
      <c r="IO26" s="2302"/>
      <c r="IP26" s="2302"/>
      <c r="IQ26" s="2302"/>
      <c r="IR26" s="2302"/>
      <c r="IS26" s="2302"/>
      <c r="IT26" s="2302"/>
      <c r="IU26" s="2302"/>
      <c r="IV26" s="2302"/>
    </row>
    <row r="27" spans="1:256">
      <c r="A27" s="2295"/>
      <c r="B27" s="2298">
        <v>7</v>
      </c>
      <c r="C27" s="2299" t="s">
        <v>885</v>
      </c>
      <c r="D27" s="2295"/>
      <c r="E27" s="2317">
        <v>15</v>
      </c>
      <c r="F27" s="2300">
        <v>518.70000000000005</v>
      </c>
      <c r="G27" s="2300">
        <v>3.5</v>
      </c>
      <c r="H27" s="2300">
        <v>33.299999999999997</v>
      </c>
      <c r="I27" s="2300">
        <v>-16.322436724370061</v>
      </c>
      <c r="J27" s="2300">
        <v>0</v>
      </c>
      <c r="K27" s="2300">
        <v>15.4</v>
      </c>
      <c r="L27" s="2300">
        <v>2.9</v>
      </c>
      <c r="M27" s="2300">
        <v>2.9</v>
      </c>
      <c r="N27" s="2300">
        <v>2.9</v>
      </c>
      <c r="O27" s="2300">
        <v>2.9</v>
      </c>
      <c r="P27" s="2300">
        <v>2.9</v>
      </c>
      <c r="Q27" s="2300">
        <v>0.56499999999999995</v>
      </c>
      <c r="R27" s="2295"/>
      <c r="S27" s="2295"/>
      <c r="T27" s="2295"/>
      <c r="U27" s="2295"/>
      <c r="V27" s="2295"/>
      <c r="W27" s="2295"/>
      <c r="X27" s="2295"/>
      <c r="Y27" s="2295"/>
      <c r="Z27" s="2295"/>
      <c r="AA27" s="2295"/>
      <c r="AB27" s="2295"/>
      <c r="AC27" s="2295"/>
      <c r="AD27" s="2295"/>
      <c r="AE27" s="2295"/>
      <c r="AF27" s="2295"/>
      <c r="AG27" s="2295"/>
      <c r="AH27" s="2295"/>
      <c r="AI27" s="2295"/>
      <c r="AJ27" s="2302"/>
      <c r="AK27" s="2302"/>
      <c r="AL27" s="2305"/>
      <c r="AM27" s="2303"/>
      <c r="AN27" s="2318"/>
      <c r="AO27" s="2304"/>
      <c r="AP27" s="2318"/>
      <c r="AQ27" s="2318"/>
      <c r="AR27" s="2319"/>
      <c r="AS27" s="2304"/>
      <c r="AT27" s="2304"/>
      <c r="AU27" s="2304"/>
      <c r="AV27" s="2304"/>
      <c r="AW27" s="2304"/>
      <c r="AX27" s="2304"/>
      <c r="AY27" s="2304"/>
      <c r="AZ27" s="2304"/>
      <c r="BA27" s="2303"/>
      <c r="BB27" s="2295"/>
      <c r="BC27" s="2295"/>
      <c r="BD27" s="2320"/>
      <c r="BE27" s="2302"/>
      <c r="BF27" s="2302"/>
      <c r="BG27" s="2302"/>
      <c r="BH27" s="2302"/>
      <c r="BI27" s="2302"/>
      <c r="BJ27" s="2302"/>
      <c r="BK27" s="2302"/>
      <c r="BL27" s="2302"/>
      <c r="BM27" s="2302"/>
      <c r="BN27" s="2302"/>
      <c r="BO27" s="2302"/>
      <c r="BP27" s="2302"/>
      <c r="BQ27" s="2302"/>
      <c r="BR27" s="2302"/>
      <c r="BS27" s="2302"/>
      <c r="BT27" s="2302"/>
      <c r="BU27" s="2302"/>
      <c r="BV27" s="2302"/>
      <c r="BW27" s="2302"/>
      <c r="BX27" s="2302"/>
      <c r="BY27" s="2302"/>
      <c r="BZ27" s="2302"/>
      <c r="CA27" s="2302"/>
      <c r="CB27" s="2302"/>
      <c r="CC27" s="2302"/>
      <c r="CD27" s="2302"/>
      <c r="CE27" s="2302"/>
      <c r="CF27" s="2302"/>
      <c r="CG27" s="2302"/>
      <c r="CH27" s="2302"/>
      <c r="CI27" s="2302"/>
      <c r="CJ27" s="2302"/>
      <c r="CK27" s="2302"/>
      <c r="CL27" s="2302"/>
      <c r="CM27" s="2302"/>
      <c r="CN27" s="2302"/>
      <c r="CO27" s="2302"/>
      <c r="CP27" s="2302"/>
      <c r="CQ27" s="2302"/>
      <c r="CR27" s="2302"/>
      <c r="CS27" s="2302"/>
      <c r="CT27" s="2302"/>
      <c r="CU27" s="2302"/>
      <c r="CV27" s="2302"/>
      <c r="CW27" s="2302"/>
      <c r="CX27" s="2302"/>
      <c r="CY27" s="2302"/>
      <c r="CZ27" s="2302"/>
      <c r="DA27" s="2302"/>
      <c r="DB27" s="2302"/>
      <c r="DC27" s="2302"/>
      <c r="DD27" s="2302"/>
      <c r="DE27" s="2302"/>
      <c r="DF27" s="2302"/>
      <c r="DG27" s="2302"/>
      <c r="DH27" s="2302"/>
      <c r="DI27" s="2302"/>
      <c r="DJ27" s="2302"/>
      <c r="DK27" s="2302"/>
      <c r="DL27" s="2302"/>
      <c r="DM27" s="2302"/>
      <c r="DN27" s="2302"/>
      <c r="DO27" s="2302"/>
      <c r="DP27" s="2302"/>
      <c r="DQ27" s="2302"/>
      <c r="DR27" s="2302"/>
      <c r="DS27" s="2302"/>
      <c r="DT27" s="2302"/>
      <c r="DU27" s="2302"/>
      <c r="DV27" s="2302"/>
      <c r="DW27" s="2302"/>
      <c r="DX27" s="2302"/>
      <c r="DY27" s="2302"/>
      <c r="DZ27" s="2302"/>
      <c r="EA27" s="2302"/>
      <c r="EB27" s="2302"/>
      <c r="EC27" s="2302"/>
      <c r="ED27" s="2302"/>
      <c r="EE27" s="2302"/>
      <c r="EF27" s="2302"/>
      <c r="EG27" s="2302"/>
      <c r="EH27" s="2302"/>
      <c r="EI27" s="2302"/>
      <c r="EJ27" s="2302"/>
      <c r="EK27" s="2302"/>
      <c r="EL27" s="2302"/>
      <c r="EM27" s="2302"/>
      <c r="EN27" s="2302"/>
      <c r="EO27" s="2302"/>
      <c r="EP27" s="2302"/>
      <c r="EQ27" s="2302"/>
      <c r="ER27" s="2302"/>
      <c r="ES27" s="2302"/>
      <c r="ET27" s="2302"/>
      <c r="EU27" s="2302"/>
      <c r="EV27" s="2302"/>
      <c r="EW27" s="2302"/>
      <c r="EX27" s="2302"/>
      <c r="EY27" s="2302"/>
      <c r="EZ27" s="2302"/>
      <c r="FA27" s="2302"/>
      <c r="FB27" s="2302"/>
      <c r="FC27" s="2302"/>
      <c r="FD27" s="2302"/>
      <c r="FE27" s="2302"/>
      <c r="FF27" s="2302"/>
      <c r="FG27" s="2302"/>
      <c r="FH27" s="2302"/>
      <c r="FI27" s="2302"/>
      <c r="FJ27" s="2302"/>
      <c r="FK27" s="2302"/>
      <c r="FL27" s="2302"/>
      <c r="FM27" s="2302"/>
      <c r="FN27" s="2302"/>
      <c r="FO27" s="2302"/>
      <c r="FP27" s="2302"/>
      <c r="FQ27" s="2302"/>
      <c r="FR27" s="2302"/>
      <c r="FS27" s="2302"/>
      <c r="FT27" s="2302"/>
      <c r="FU27" s="2302"/>
      <c r="FV27" s="2302"/>
      <c r="FW27" s="2302"/>
      <c r="FX27" s="2302"/>
      <c r="FY27" s="2302"/>
      <c r="FZ27" s="2302"/>
      <c r="GA27" s="2302"/>
      <c r="GB27" s="2302"/>
      <c r="GC27" s="2302"/>
      <c r="GD27" s="2302"/>
      <c r="GE27" s="2302"/>
      <c r="GF27" s="2302"/>
      <c r="GG27" s="2302"/>
      <c r="GH27" s="2302"/>
      <c r="GI27" s="2302"/>
      <c r="GJ27" s="2302"/>
      <c r="GK27" s="2302"/>
      <c r="GL27" s="2302"/>
      <c r="GM27" s="2302"/>
      <c r="GN27" s="2302"/>
      <c r="GO27" s="2302"/>
      <c r="GP27" s="2302"/>
      <c r="GQ27" s="2302"/>
      <c r="GR27" s="2302"/>
      <c r="GS27" s="2302"/>
      <c r="GT27" s="2302"/>
      <c r="GU27" s="2302"/>
      <c r="GV27" s="2302"/>
      <c r="GW27" s="2302"/>
      <c r="GX27" s="2302"/>
      <c r="GY27" s="2302"/>
      <c r="GZ27" s="2302"/>
      <c r="HA27" s="2302"/>
      <c r="HB27" s="2302"/>
      <c r="HC27" s="2302"/>
      <c r="HD27" s="2302"/>
      <c r="HE27" s="2302"/>
      <c r="HF27" s="2302"/>
      <c r="HG27" s="2302"/>
      <c r="HH27" s="2302"/>
      <c r="HI27" s="2302"/>
      <c r="HJ27" s="2302"/>
      <c r="HK27" s="2302"/>
      <c r="HL27" s="2302"/>
      <c r="HM27" s="2302"/>
      <c r="HN27" s="2302"/>
      <c r="HO27" s="2302"/>
      <c r="HP27" s="2302"/>
      <c r="HQ27" s="2302"/>
      <c r="HR27" s="2302"/>
      <c r="HS27" s="2302"/>
      <c r="HT27" s="2302"/>
      <c r="HU27" s="2302"/>
      <c r="HV27" s="2302"/>
      <c r="HW27" s="2302"/>
      <c r="HX27" s="2302"/>
      <c r="HY27" s="2302"/>
      <c r="HZ27" s="2302"/>
      <c r="IA27" s="2302"/>
      <c r="IB27" s="2302"/>
      <c r="IC27" s="2302"/>
      <c r="ID27" s="2302"/>
      <c r="IE27" s="2302"/>
      <c r="IF27" s="2302"/>
      <c r="IG27" s="2302"/>
      <c r="IH27" s="2302"/>
      <c r="II27" s="2302"/>
      <c r="IJ27" s="2302"/>
      <c r="IK27" s="2302"/>
      <c r="IL27" s="2302"/>
      <c r="IM27" s="2302"/>
      <c r="IN27" s="2302"/>
      <c r="IO27" s="2302"/>
      <c r="IP27" s="2302"/>
      <c r="IQ27" s="2302"/>
      <c r="IR27" s="2302"/>
      <c r="IS27" s="2302"/>
      <c r="IT27" s="2302"/>
      <c r="IU27" s="2302"/>
      <c r="IV27" s="2302"/>
    </row>
    <row r="28" spans="1:256">
      <c r="A28" s="2295"/>
      <c r="B28" s="2298">
        <v>8</v>
      </c>
      <c r="C28" s="2299" t="s">
        <v>1134</v>
      </c>
      <c r="D28" s="2295"/>
      <c r="E28" s="2317">
        <v>15</v>
      </c>
      <c r="F28" s="2300">
        <v>734.4</v>
      </c>
      <c r="G28" s="2300">
        <v>3.5</v>
      </c>
      <c r="H28" s="2300">
        <v>33.299999999999997</v>
      </c>
      <c r="I28" s="2300">
        <v>-20.032081434454163</v>
      </c>
      <c r="J28" s="2300">
        <v>0</v>
      </c>
      <c r="K28" s="2300">
        <v>18.899999999999999</v>
      </c>
      <c r="L28" s="2300">
        <v>3.2</v>
      </c>
      <c r="M28" s="2300">
        <v>3.2</v>
      </c>
      <c r="N28" s="2300">
        <v>3.2</v>
      </c>
      <c r="O28" s="2300">
        <v>3.2</v>
      </c>
      <c r="P28" s="2300">
        <v>3.2</v>
      </c>
      <c r="Q28" s="2300">
        <v>0.3</v>
      </c>
      <c r="R28" s="2295"/>
      <c r="S28" s="2295"/>
      <c r="T28" s="2295"/>
      <c r="U28" s="2295"/>
      <c r="V28" s="2295"/>
      <c r="W28" s="2295"/>
      <c r="X28" s="2295"/>
      <c r="Y28" s="2295"/>
      <c r="Z28" s="2295"/>
      <c r="AA28" s="2295"/>
      <c r="AB28" s="2295"/>
      <c r="AC28" s="2295"/>
      <c r="AD28" s="2295"/>
      <c r="AE28" s="2295"/>
      <c r="AF28" s="2295"/>
      <c r="AG28" s="2295"/>
      <c r="AH28" s="2295"/>
      <c r="AI28" s="2295"/>
      <c r="AJ28" s="2302"/>
      <c r="AK28" s="2302"/>
      <c r="AL28" s="2302"/>
      <c r="AM28" s="2302"/>
      <c r="AN28" s="2302"/>
      <c r="AO28" s="2302"/>
      <c r="AP28" s="2302"/>
      <c r="AQ28" s="2302"/>
      <c r="AR28" s="2302"/>
      <c r="AS28" s="2302"/>
      <c r="AT28" s="2302"/>
      <c r="AU28" s="2302"/>
      <c r="AV28" s="2302"/>
      <c r="AW28" s="2302"/>
      <c r="AX28" s="2302"/>
      <c r="AY28" s="2302"/>
      <c r="AZ28" s="2302"/>
      <c r="BA28" s="2302"/>
      <c r="BB28" s="2302"/>
      <c r="BC28" s="2302"/>
      <c r="BD28" s="2302"/>
      <c r="BE28" s="2302"/>
      <c r="BF28" s="2302"/>
      <c r="BG28" s="2302"/>
      <c r="BH28" s="2302"/>
      <c r="BI28" s="2302"/>
      <c r="BJ28" s="2302"/>
      <c r="BK28" s="2302"/>
      <c r="BL28" s="2302"/>
      <c r="BM28" s="2302"/>
      <c r="BN28" s="2302"/>
      <c r="BO28" s="2302"/>
      <c r="BP28" s="2302"/>
      <c r="BQ28" s="2302"/>
      <c r="BR28" s="2302"/>
      <c r="BS28" s="2302"/>
      <c r="BT28" s="2302"/>
      <c r="BU28" s="2302"/>
      <c r="BV28" s="2302"/>
      <c r="BW28" s="2302"/>
      <c r="BX28" s="2302"/>
      <c r="BY28" s="2302"/>
      <c r="BZ28" s="2302"/>
      <c r="CA28" s="2302"/>
      <c r="CB28" s="2302"/>
      <c r="CC28" s="2302"/>
      <c r="CD28" s="2302"/>
      <c r="CE28" s="2302"/>
      <c r="CF28" s="2302"/>
      <c r="CG28" s="2302"/>
      <c r="CH28" s="2302"/>
      <c r="CI28" s="2302"/>
      <c r="CJ28" s="2302"/>
      <c r="CK28" s="2302"/>
      <c r="CL28" s="2302"/>
      <c r="CM28" s="2302"/>
      <c r="CN28" s="2302"/>
      <c r="CO28" s="2302"/>
      <c r="CP28" s="2302"/>
      <c r="CQ28" s="2302"/>
      <c r="CR28" s="2302"/>
      <c r="CS28" s="2302"/>
      <c r="CT28" s="2302"/>
      <c r="CU28" s="2302"/>
      <c r="CV28" s="2302"/>
      <c r="CW28" s="2302"/>
      <c r="CX28" s="2302"/>
      <c r="CY28" s="2302"/>
      <c r="CZ28" s="2302"/>
      <c r="DA28" s="2302"/>
      <c r="DB28" s="2302"/>
      <c r="DC28" s="2302"/>
      <c r="DD28" s="2302"/>
      <c r="DE28" s="2302"/>
      <c r="DF28" s="2302"/>
      <c r="DG28" s="2302"/>
      <c r="DH28" s="2302"/>
      <c r="DI28" s="2302"/>
      <c r="DJ28" s="2302"/>
      <c r="DK28" s="2302"/>
      <c r="DL28" s="2302"/>
      <c r="DM28" s="2302"/>
      <c r="DN28" s="2302"/>
      <c r="DO28" s="2302"/>
      <c r="DP28" s="2302"/>
      <c r="DQ28" s="2302"/>
      <c r="DR28" s="2302"/>
      <c r="DS28" s="2302"/>
      <c r="DT28" s="2302"/>
      <c r="DU28" s="2302"/>
      <c r="DV28" s="2302"/>
      <c r="DW28" s="2302"/>
      <c r="DX28" s="2302"/>
      <c r="DY28" s="2302"/>
      <c r="DZ28" s="2302"/>
      <c r="EA28" s="2302"/>
      <c r="EB28" s="2302"/>
      <c r="EC28" s="2302"/>
      <c r="ED28" s="2302"/>
      <c r="EE28" s="2302"/>
      <c r="EF28" s="2302"/>
      <c r="EG28" s="2302"/>
      <c r="EH28" s="2302"/>
      <c r="EI28" s="2302"/>
      <c r="EJ28" s="2302"/>
      <c r="EK28" s="2302"/>
      <c r="EL28" s="2302"/>
      <c r="EM28" s="2302"/>
      <c r="EN28" s="2302"/>
      <c r="EO28" s="2302"/>
      <c r="EP28" s="2302"/>
      <c r="EQ28" s="2302"/>
      <c r="ER28" s="2302"/>
      <c r="ES28" s="2302"/>
      <c r="ET28" s="2302"/>
      <c r="EU28" s="2302"/>
      <c r="EV28" s="2302"/>
      <c r="EW28" s="2302"/>
      <c r="EX28" s="2302"/>
      <c r="EY28" s="2302"/>
      <c r="EZ28" s="2302"/>
      <c r="FA28" s="2302"/>
      <c r="FB28" s="2302"/>
      <c r="FC28" s="2302"/>
      <c r="FD28" s="2302"/>
      <c r="FE28" s="2302"/>
      <c r="FF28" s="2302"/>
      <c r="FG28" s="2302"/>
      <c r="FH28" s="2302"/>
      <c r="FI28" s="2302"/>
      <c r="FJ28" s="2302"/>
      <c r="FK28" s="2302"/>
      <c r="FL28" s="2302"/>
      <c r="FM28" s="2302"/>
      <c r="FN28" s="2302"/>
      <c r="FO28" s="2302"/>
      <c r="FP28" s="2302"/>
      <c r="FQ28" s="2302"/>
      <c r="FR28" s="2302"/>
      <c r="FS28" s="2302"/>
      <c r="FT28" s="2302"/>
      <c r="FU28" s="2302"/>
      <c r="FV28" s="2302"/>
      <c r="FW28" s="2302"/>
      <c r="FX28" s="2302"/>
      <c r="FY28" s="2302"/>
      <c r="FZ28" s="2302"/>
      <c r="GA28" s="2302"/>
      <c r="GB28" s="2302"/>
      <c r="GC28" s="2302"/>
      <c r="GD28" s="2302"/>
      <c r="GE28" s="2302"/>
      <c r="GF28" s="2302"/>
      <c r="GG28" s="2302"/>
      <c r="GH28" s="2302"/>
      <c r="GI28" s="2302"/>
      <c r="GJ28" s="2302"/>
      <c r="GK28" s="2302"/>
      <c r="GL28" s="2302"/>
      <c r="GM28" s="2302"/>
      <c r="GN28" s="2302"/>
      <c r="GO28" s="2302"/>
      <c r="GP28" s="2302"/>
      <c r="GQ28" s="2302"/>
      <c r="GR28" s="2302"/>
      <c r="GS28" s="2302"/>
      <c r="GT28" s="2302"/>
      <c r="GU28" s="2302"/>
      <c r="GV28" s="2302"/>
      <c r="GW28" s="2302"/>
      <c r="GX28" s="2302"/>
      <c r="GY28" s="2302"/>
      <c r="GZ28" s="2302"/>
      <c r="HA28" s="2302"/>
      <c r="HB28" s="2302"/>
      <c r="HC28" s="2302"/>
      <c r="HD28" s="2302"/>
      <c r="HE28" s="2302"/>
      <c r="HF28" s="2302"/>
      <c r="HG28" s="2302"/>
      <c r="HH28" s="2302"/>
      <c r="HI28" s="2302"/>
      <c r="HJ28" s="2302"/>
      <c r="HK28" s="2302"/>
      <c r="HL28" s="2302"/>
      <c r="HM28" s="2302"/>
      <c r="HN28" s="2302"/>
      <c r="HO28" s="2302"/>
      <c r="HP28" s="2302"/>
      <c r="HQ28" s="2302"/>
      <c r="HR28" s="2302"/>
      <c r="HS28" s="2302"/>
      <c r="HT28" s="2302"/>
      <c r="HU28" s="2302"/>
      <c r="HV28" s="2302"/>
      <c r="HW28" s="2302"/>
      <c r="HX28" s="2302"/>
      <c r="HY28" s="2302"/>
      <c r="HZ28" s="2302"/>
      <c r="IA28" s="2302"/>
      <c r="IB28" s="2302"/>
      <c r="IC28" s="2302"/>
      <c r="ID28" s="2302"/>
      <c r="IE28" s="2302"/>
      <c r="IF28" s="2302"/>
      <c r="IG28" s="2302"/>
      <c r="IH28" s="2302"/>
      <c r="II28" s="2302"/>
      <c r="IJ28" s="2302"/>
      <c r="IK28" s="2302"/>
      <c r="IL28" s="2302"/>
      <c r="IM28" s="2302"/>
      <c r="IN28" s="2302"/>
      <c r="IO28" s="2302"/>
      <c r="IP28" s="2302"/>
      <c r="IQ28" s="2302"/>
      <c r="IR28" s="2302"/>
      <c r="IS28" s="2302"/>
      <c r="IT28" s="2302"/>
      <c r="IU28" s="2302"/>
      <c r="IV28" s="2302"/>
    </row>
    <row r="29" spans="1:256">
      <c r="A29" s="2295"/>
      <c r="B29" s="2298">
        <v>9</v>
      </c>
      <c r="C29" s="2299" t="s">
        <v>1135</v>
      </c>
      <c r="D29" s="2295"/>
      <c r="E29" s="2317">
        <v>13</v>
      </c>
      <c r="F29" s="2300">
        <v>479.5</v>
      </c>
      <c r="G29" s="2300">
        <v>3.5</v>
      </c>
      <c r="H29" s="2300">
        <v>33.299999999999997</v>
      </c>
      <c r="I29" s="2300">
        <v>-15.474517933493695</v>
      </c>
      <c r="J29" s="2300">
        <v>0</v>
      </c>
      <c r="K29" s="2300">
        <v>14.6</v>
      </c>
      <c r="L29" s="2300">
        <v>1.6</v>
      </c>
      <c r="M29" s="2300">
        <v>1.6</v>
      </c>
      <c r="N29" s="2300">
        <v>1.6</v>
      </c>
      <c r="O29" s="2300">
        <v>1.6</v>
      </c>
      <c r="P29" s="2300">
        <v>1.6</v>
      </c>
      <c r="Q29" s="2300">
        <v>0</v>
      </c>
      <c r="R29" s="2295"/>
      <c r="S29" s="2295"/>
      <c r="T29" s="2295"/>
      <c r="U29" s="2295"/>
      <c r="V29" s="2295"/>
      <c r="W29" s="2295"/>
      <c r="X29" s="2295"/>
      <c r="Y29" s="2295"/>
      <c r="Z29" s="2295"/>
      <c r="AA29" s="2295"/>
      <c r="AB29" s="2295"/>
      <c r="AC29" s="2295"/>
      <c r="AD29" s="2295"/>
      <c r="AE29" s="2295"/>
      <c r="AF29" s="2295"/>
      <c r="AG29" s="2295"/>
      <c r="AH29" s="2295"/>
      <c r="AI29" s="2295"/>
      <c r="AJ29" s="2302"/>
      <c r="AK29" s="2302"/>
      <c r="AL29" s="2302"/>
      <c r="AM29" s="2302"/>
      <c r="AN29" s="2302"/>
      <c r="AO29" s="2302"/>
      <c r="AP29" s="2302"/>
      <c r="AQ29" s="2302"/>
      <c r="AR29" s="2302"/>
      <c r="AS29" s="2302"/>
      <c r="AT29" s="2302"/>
      <c r="AU29" s="2302"/>
      <c r="AV29" s="2302"/>
      <c r="AW29" s="2302"/>
      <c r="AX29" s="2302"/>
      <c r="AY29" s="2302"/>
      <c r="AZ29" s="2302"/>
      <c r="BA29" s="2302"/>
      <c r="BB29" s="2302"/>
      <c r="BC29" s="2302"/>
      <c r="BD29" s="2302"/>
      <c r="BE29" s="2302"/>
      <c r="BF29" s="2302"/>
      <c r="BG29" s="2302"/>
      <c r="BH29" s="2302"/>
      <c r="BI29" s="2302"/>
      <c r="BJ29" s="2302"/>
      <c r="BK29" s="2302"/>
      <c r="BL29" s="2302"/>
      <c r="BM29" s="2302"/>
      <c r="BN29" s="2302"/>
      <c r="BO29" s="2302"/>
      <c r="BP29" s="2302"/>
      <c r="BQ29" s="2302"/>
      <c r="BR29" s="2302"/>
      <c r="BS29" s="2302"/>
      <c r="BT29" s="2302"/>
      <c r="BU29" s="2302"/>
      <c r="BV29" s="2302"/>
      <c r="BW29" s="2302"/>
      <c r="BX29" s="2302"/>
      <c r="BY29" s="2302"/>
      <c r="BZ29" s="2302"/>
      <c r="CA29" s="2302"/>
      <c r="CB29" s="2302"/>
      <c r="CC29" s="2302"/>
      <c r="CD29" s="2302"/>
      <c r="CE29" s="2302"/>
      <c r="CF29" s="2302"/>
      <c r="CG29" s="2302"/>
      <c r="CH29" s="2302"/>
      <c r="CI29" s="2302"/>
      <c r="CJ29" s="2302"/>
      <c r="CK29" s="2302"/>
      <c r="CL29" s="2302"/>
      <c r="CM29" s="2302"/>
      <c r="CN29" s="2302"/>
      <c r="CO29" s="2302"/>
      <c r="CP29" s="2302"/>
      <c r="CQ29" s="2302"/>
      <c r="CR29" s="2302"/>
      <c r="CS29" s="2302"/>
      <c r="CT29" s="2302"/>
      <c r="CU29" s="2302"/>
      <c r="CV29" s="2302"/>
      <c r="CW29" s="2302"/>
      <c r="CX29" s="2302"/>
      <c r="CY29" s="2302"/>
      <c r="CZ29" s="2302"/>
      <c r="DA29" s="2302"/>
      <c r="DB29" s="2302"/>
      <c r="DC29" s="2302"/>
      <c r="DD29" s="2302"/>
      <c r="DE29" s="2302"/>
      <c r="DF29" s="2302"/>
      <c r="DG29" s="2302"/>
      <c r="DH29" s="2302"/>
      <c r="DI29" s="2302"/>
      <c r="DJ29" s="2302"/>
      <c r="DK29" s="2302"/>
      <c r="DL29" s="2302"/>
      <c r="DM29" s="2302"/>
      <c r="DN29" s="2302"/>
      <c r="DO29" s="2302"/>
      <c r="DP29" s="2302"/>
      <c r="DQ29" s="2302"/>
      <c r="DR29" s="2302"/>
      <c r="DS29" s="2302"/>
      <c r="DT29" s="2302"/>
      <c r="DU29" s="2302"/>
      <c r="DV29" s="2302"/>
      <c r="DW29" s="2302"/>
      <c r="DX29" s="2302"/>
      <c r="DY29" s="2302"/>
      <c r="DZ29" s="2302"/>
      <c r="EA29" s="2302"/>
      <c r="EB29" s="2302"/>
      <c r="EC29" s="2302"/>
      <c r="ED29" s="2302"/>
      <c r="EE29" s="2302"/>
      <c r="EF29" s="2302"/>
      <c r="EG29" s="2302"/>
      <c r="EH29" s="2302"/>
      <c r="EI29" s="2302"/>
      <c r="EJ29" s="2302"/>
      <c r="EK29" s="2302"/>
      <c r="EL29" s="2302"/>
      <c r="EM29" s="2302"/>
      <c r="EN29" s="2302"/>
      <c r="EO29" s="2302"/>
      <c r="EP29" s="2302"/>
      <c r="EQ29" s="2302"/>
      <c r="ER29" s="2302"/>
      <c r="ES29" s="2302"/>
      <c r="ET29" s="2302"/>
      <c r="EU29" s="2302"/>
      <c r="EV29" s="2302"/>
      <c r="EW29" s="2302"/>
      <c r="EX29" s="2302"/>
      <c r="EY29" s="2302"/>
      <c r="EZ29" s="2302"/>
      <c r="FA29" s="2302"/>
      <c r="FB29" s="2302"/>
      <c r="FC29" s="2302"/>
      <c r="FD29" s="2302"/>
      <c r="FE29" s="2302"/>
      <c r="FF29" s="2302"/>
      <c r="FG29" s="2302"/>
      <c r="FH29" s="2302"/>
      <c r="FI29" s="2302"/>
      <c r="FJ29" s="2302"/>
      <c r="FK29" s="2302"/>
      <c r="FL29" s="2302"/>
      <c r="FM29" s="2302"/>
      <c r="FN29" s="2302"/>
      <c r="FO29" s="2302"/>
      <c r="FP29" s="2302"/>
      <c r="FQ29" s="2302"/>
      <c r="FR29" s="2302"/>
      <c r="FS29" s="2302"/>
      <c r="FT29" s="2302"/>
      <c r="FU29" s="2302"/>
      <c r="FV29" s="2302"/>
      <c r="FW29" s="2302"/>
      <c r="FX29" s="2302"/>
      <c r="FY29" s="2302"/>
      <c r="FZ29" s="2302"/>
      <c r="GA29" s="2302"/>
      <c r="GB29" s="2302"/>
      <c r="GC29" s="2302"/>
      <c r="GD29" s="2302"/>
      <c r="GE29" s="2302"/>
      <c r="GF29" s="2302"/>
      <c r="GG29" s="2302"/>
      <c r="GH29" s="2302"/>
      <c r="GI29" s="2302"/>
      <c r="GJ29" s="2302"/>
      <c r="GK29" s="2302"/>
      <c r="GL29" s="2302"/>
      <c r="GM29" s="2302"/>
      <c r="GN29" s="2302"/>
      <c r="GO29" s="2302"/>
      <c r="GP29" s="2302"/>
      <c r="GQ29" s="2302"/>
      <c r="GR29" s="2302"/>
      <c r="GS29" s="2302"/>
      <c r="GT29" s="2302"/>
      <c r="GU29" s="2302"/>
      <c r="GV29" s="2302"/>
      <c r="GW29" s="2302"/>
      <c r="GX29" s="2302"/>
      <c r="GY29" s="2302"/>
      <c r="GZ29" s="2302"/>
      <c r="HA29" s="2302"/>
      <c r="HB29" s="2302"/>
      <c r="HC29" s="2302"/>
      <c r="HD29" s="2302"/>
      <c r="HE29" s="2302"/>
      <c r="HF29" s="2302"/>
      <c r="HG29" s="2302"/>
      <c r="HH29" s="2302"/>
      <c r="HI29" s="2302"/>
      <c r="HJ29" s="2302"/>
      <c r="HK29" s="2302"/>
      <c r="HL29" s="2302"/>
      <c r="HM29" s="2302"/>
      <c r="HN29" s="2302"/>
      <c r="HO29" s="2302"/>
      <c r="HP29" s="2302"/>
      <c r="HQ29" s="2302"/>
      <c r="HR29" s="2302"/>
      <c r="HS29" s="2302"/>
      <c r="HT29" s="2302"/>
      <c r="HU29" s="2302"/>
      <c r="HV29" s="2302"/>
      <c r="HW29" s="2302"/>
      <c r="HX29" s="2302"/>
      <c r="HY29" s="2302"/>
      <c r="HZ29" s="2302"/>
      <c r="IA29" s="2302"/>
      <c r="IB29" s="2302"/>
      <c r="IC29" s="2302"/>
      <c r="ID29" s="2302"/>
      <c r="IE29" s="2302"/>
      <c r="IF29" s="2302"/>
      <c r="IG29" s="2302"/>
      <c r="IH29" s="2302"/>
      <c r="II29" s="2302"/>
      <c r="IJ29" s="2302"/>
      <c r="IK29" s="2302"/>
      <c r="IL29" s="2302"/>
      <c r="IM29" s="2302"/>
      <c r="IN29" s="2302"/>
      <c r="IO29" s="2302"/>
      <c r="IP29" s="2302"/>
      <c r="IQ29" s="2302"/>
      <c r="IR29" s="2302"/>
      <c r="IS29" s="2302"/>
      <c r="IT29" s="2302"/>
      <c r="IU29" s="2302"/>
      <c r="IV29" s="2302"/>
    </row>
    <row r="30" spans="1:256">
      <c r="A30" s="2295"/>
      <c r="B30" s="2298">
        <v>10</v>
      </c>
      <c r="C30" s="2299" t="s">
        <v>1136</v>
      </c>
      <c r="D30" s="2295"/>
      <c r="E30" s="2317">
        <v>14</v>
      </c>
      <c r="F30" s="2300">
        <v>1149.0999999999999</v>
      </c>
      <c r="G30" s="2300">
        <v>3.5</v>
      </c>
      <c r="H30" s="2300">
        <v>33.299999999999997</v>
      </c>
      <c r="I30" s="2300">
        <v>-28.935228738656015</v>
      </c>
      <c r="J30" s="2300">
        <v>0</v>
      </c>
      <c r="K30" s="2300">
        <v>27.3</v>
      </c>
      <c r="L30" s="2300">
        <v>1.9</v>
      </c>
      <c r="M30" s="2300">
        <v>1.9</v>
      </c>
      <c r="N30" s="2300">
        <v>1.9</v>
      </c>
      <c r="O30" s="2300">
        <v>1.9</v>
      </c>
      <c r="P30" s="2300">
        <v>1.9</v>
      </c>
      <c r="Q30" s="2300">
        <v>0</v>
      </c>
      <c r="R30" s="2295"/>
      <c r="S30" s="2295"/>
      <c r="T30" s="2295"/>
      <c r="U30" s="2295"/>
      <c r="V30" s="2295"/>
      <c r="W30" s="2295"/>
      <c r="X30" s="2295"/>
      <c r="Y30" s="2295"/>
      <c r="Z30" s="2295"/>
      <c r="AA30" s="2295"/>
      <c r="AB30" s="2295"/>
      <c r="AC30" s="2295"/>
      <c r="AD30" s="2295"/>
      <c r="AE30" s="2295"/>
      <c r="AF30" s="2295"/>
      <c r="AG30" s="2295"/>
      <c r="AH30" s="2295"/>
      <c r="AI30" s="2295"/>
      <c r="AJ30" s="2302"/>
      <c r="AK30" s="2302"/>
      <c r="AL30" s="2302"/>
      <c r="AM30" s="2302"/>
      <c r="AN30" s="2302"/>
      <c r="AO30" s="2302"/>
      <c r="AP30" s="2302"/>
      <c r="AQ30" s="2302"/>
      <c r="AR30" s="2302"/>
      <c r="AS30" s="2302"/>
      <c r="AT30" s="2302"/>
      <c r="AU30" s="2302"/>
      <c r="AV30" s="2302"/>
      <c r="AW30" s="2302"/>
      <c r="AX30" s="2302"/>
      <c r="AY30" s="2302"/>
      <c r="AZ30" s="2302"/>
      <c r="BA30" s="2302"/>
      <c r="BB30" s="2302"/>
      <c r="BC30" s="2302"/>
      <c r="BD30" s="2302"/>
      <c r="BE30" s="2302"/>
      <c r="BF30" s="2302"/>
      <c r="BG30" s="2302"/>
      <c r="BH30" s="2302"/>
      <c r="BI30" s="2302"/>
      <c r="BJ30" s="2302"/>
      <c r="BK30" s="2302"/>
      <c r="BL30" s="2302"/>
      <c r="BM30" s="2302"/>
      <c r="BN30" s="2302"/>
      <c r="BO30" s="2302"/>
      <c r="BP30" s="2302"/>
      <c r="BQ30" s="2302"/>
      <c r="BR30" s="2302"/>
      <c r="BS30" s="2302"/>
      <c r="BT30" s="2302"/>
      <c r="BU30" s="2302"/>
      <c r="BV30" s="2302"/>
      <c r="BW30" s="2302"/>
      <c r="BX30" s="2302"/>
      <c r="BY30" s="2302"/>
      <c r="BZ30" s="2302"/>
      <c r="CA30" s="2302"/>
      <c r="CB30" s="2302"/>
      <c r="CC30" s="2302"/>
      <c r="CD30" s="2302"/>
      <c r="CE30" s="2302"/>
      <c r="CF30" s="2302"/>
      <c r="CG30" s="2302"/>
      <c r="CH30" s="2302"/>
      <c r="CI30" s="2302"/>
      <c r="CJ30" s="2302"/>
      <c r="CK30" s="2302"/>
      <c r="CL30" s="2302"/>
      <c r="CM30" s="2302"/>
      <c r="CN30" s="2302"/>
      <c r="CO30" s="2302"/>
      <c r="CP30" s="2302"/>
      <c r="CQ30" s="2302"/>
      <c r="CR30" s="2302"/>
      <c r="CS30" s="2302"/>
      <c r="CT30" s="2302"/>
      <c r="CU30" s="2302"/>
      <c r="CV30" s="2302"/>
      <c r="CW30" s="2302"/>
      <c r="CX30" s="2302"/>
      <c r="CY30" s="2302"/>
      <c r="CZ30" s="2302"/>
      <c r="DA30" s="2302"/>
      <c r="DB30" s="2302"/>
      <c r="DC30" s="2302"/>
      <c r="DD30" s="2302"/>
      <c r="DE30" s="2302"/>
      <c r="DF30" s="2302"/>
      <c r="DG30" s="2302"/>
      <c r="DH30" s="2302"/>
      <c r="DI30" s="2302"/>
      <c r="DJ30" s="2302"/>
      <c r="DK30" s="2302"/>
      <c r="DL30" s="2302"/>
      <c r="DM30" s="2302"/>
      <c r="DN30" s="2302"/>
      <c r="DO30" s="2302"/>
      <c r="DP30" s="2302"/>
      <c r="DQ30" s="2302"/>
      <c r="DR30" s="2302"/>
      <c r="DS30" s="2302"/>
      <c r="DT30" s="2302"/>
      <c r="DU30" s="2302"/>
      <c r="DV30" s="2302"/>
      <c r="DW30" s="2302"/>
      <c r="DX30" s="2302"/>
      <c r="DY30" s="2302"/>
      <c r="DZ30" s="2302"/>
      <c r="EA30" s="2302"/>
      <c r="EB30" s="2302"/>
      <c r="EC30" s="2302"/>
      <c r="ED30" s="2302"/>
      <c r="EE30" s="2302"/>
      <c r="EF30" s="2302"/>
      <c r="EG30" s="2302"/>
      <c r="EH30" s="2302"/>
      <c r="EI30" s="2302"/>
      <c r="EJ30" s="2302"/>
      <c r="EK30" s="2302"/>
      <c r="EL30" s="2302"/>
      <c r="EM30" s="2302"/>
      <c r="EN30" s="2302"/>
      <c r="EO30" s="2302"/>
      <c r="EP30" s="2302"/>
      <c r="EQ30" s="2302"/>
      <c r="ER30" s="2302"/>
      <c r="ES30" s="2302"/>
      <c r="ET30" s="2302"/>
      <c r="EU30" s="2302"/>
      <c r="EV30" s="2302"/>
      <c r="EW30" s="2302"/>
      <c r="EX30" s="2302"/>
      <c r="EY30" s="2302"/>
      <c r="EZ30" s="2302"/>
      <c r="FA30" s="2302"/>
      <c r="FB30" s="2302"/>
      <c r="FC30" s="2302"/>
      <c r="FD30" s="2302"/>
      <c r="FE30" s="2302"/>
      <c r="FF30" s="2302"/>
      <c r="FG30" s="2302"/>
      <c r="FH30" s="2302"/>
      <c r="FI30" s="2302"/>
      <c r="FJ30" s="2302"/>
      <c r="FK30" s="2302"/>
      <c r="FL30" s="2302"/>
      <c r="FM30" s="2302"/>
      <c r="FN30" s="2302"/>
      <c r="FO30" s="2302"/>
      <c r="FP30" s="2302"/>
      <c r="FQ30" s="2302"/>
      <c r="FR30" s="2302"/>
      <c r="FS30" s="2302"/>
      <c r="FT30" s="2302"/>
      <c r="FU30" s="2302"/>
      <c r="FV30" s="2302"/>
      <c r="FW30" s="2302"/>
      <c r="FX30" s="2302"/>
      <c r="FY30" s="2302"/>
      <c r="FZ30" s="2302"/>
      <c r="GA30" s="2302"/>
      <c r="GB30" s="2302"/>
      <c r="GC30" s="2302"/>
      <c r="GD30" s="2302"/>
      <c r="GE30" s="2302"/>
      <c r="GF30" s="2302"/>
      <c r="GG30" s="2302"/>
      <c r="GH30" s="2302"/>
      <c r="GI30" s="2302"/>
      <c r="GJ30" s="2302"/>
      <c r="GK30" s="2302"/>
      <c r="GL30" s="2302"/>
      <c r="GM30" s="2302"/>
      <c r="GN30" s="2302"/>
      <c r="GO30" s="2302"/>
      <c r="GP30" s="2302"/>
      <c r="GQ30" s="2302"/>
      <c r="GR30" s="2302"/>
      <c r="GS30" s="2302"/>
      <c r="GT30" s="2302"/>
      <c r="GU30" s="2302"/>
      <c r="GV30" s="2302"/>
      <c r="GW30" s="2302"/>
      <c r="GX30" s="2302"/>
      <c r="GY30" s="2302"/>
      <c r="GZ30" s="2302"/>
      <c r="HA30" s="2302"/>
      <c r="HB30" s="2302"/>
      <c r="HC30" s="2302"/>
      <c r="HD30" s="2302"/>
      <c r="HE30" s="2302"/>
      <c r="HF30" s="2302"/>
      <c r="HG30" s="2302"/>
      <c r="HH30" s="2302"/>
      <c r="HI30" s="2302"/>
      <c r="HJ30" s="2302"/>
      <c r="HK30" s="2302"/>
      <c r="HL30" s="2302"/>
      <c r="HM30" s="2302"/>
      <c r="HN30" s="2302"/>
      <c r="HO30" s="2302"/>
      <c r="HP30" s="2302"/>
      <c r="HQ30" s="2302"/>
      <c r="HR30" s="2302"/>
      <c r="HS30" s="2302"/>
      <c r="HT30" s="2302"/>
      <c r="HU30" s="2302"/>
      <c r="HV30" s="2302"/>
      <c r="HW30" s="2302"/>
      <c r="HX30" s="2302"/>
      <c r="HY30" s="2302"/>
      <c r="HZ30" s="2302"/>
      <c r="IA30" s="2302"/>
      <c r="IB30" s="2302"/>
      <c r="IC30" s="2302"/>
      <c r="ID30" s="2302"/>
      <c r="IE30" s="2302"/>
      <c r="IF30" s="2302"/>
      <c r="IG30" s="2302"/>
      <c r="IH30" s="2302"/>
      <c r="II30" s="2302"/>
      <c r="IJ30" s="2302"/>
      <c r="IK30" s="2302"/>
      <c r="IL30" s="2302"/>
      <c r="IM30" s="2302"/>
      <c r="IN30" s="2302"/>
      <c r="IO30" s="2302"/>
      <c r="IP30" s="2302"/>
      <c r="IQ30" s="2302"/>
      <c r="IR30" s="2302"/>
      <c r="IS30" s="2302"/>
      <c r="IT30" s="2302"/>
      <c r="IU30" s="2302"/>
      <c r="IV30" s="2302"/>
    </row>
    <row r="31" spans="1:256">
      <c r="A31" s="2295"/>
      <c r="B31" s="2298">
        <v>11</v>
      </c>
      <c r="C31" s="2299" t="s">
        <v>188</v>
      </c>
      <c r="D31" s="2295"/>
      <c r="E31" s="2317">
        <v>20</v>
      </c>
      <c r="F31" s="2300">
        <v>1635.4</v>
      </c>
      <c r="G31" s="2300">
        <v>12</v>
      </c>
      <c r="H31" s="2300">
        <v>38</v>
      </c>
      <c r="I31" s="2300">
        <v>-22.999797202521449</v>
      </c>
      <c r="J31" s="2300">
        <v>-0.7</v>
      </c>
      <c r="K31" s="2300">
        <v>21.7</v>
      </c>
      <c r="L31" s="2300">
        <v>0</v>
      </c>
      <c r="M31" s="2300">
        <v>0</v>
      </c>
      <c r="N31" s="2300">
        <v>0</v>
      </c>
      <c r="O31" s="2300">
        <v>0</v>
      </c>
      <c r="P31" s="2300">
        <v>0</v>
      </c>
      <c r="Q31" s="2300">
        <v>0.51</v>
      </c>
      <c r="R31" s="2295"/>
      <c r="S31" s="2295"/>
      <c r="T31" s="2295"/>
      <c r="U31" s="2295"/>
      <c r="V31" s="2295"/>
      <c r="W31" s="2295"/>
      <c r="X31" s="2295"/>
      <c r="Y31" s="2295"/>
      <c r="Z31" s="2295"/>
      <c r="AA31" s="2295"/>
      <c r="AB31" s="2295"/>
      <c r="AC31" s="2295"/>
      <c r="AD31" s="2295"/>
      <c r="AE31" s="2295"/>
      <c r="AF31" s="2295"/>
      <c r="AG31" s="2295"/>
      <c r="AH31" s="2295"/>
      <c r="AI31" s="2295"/>
      <c r="AJ31" s="2302"/>
      <c r="AK31" s="2302"/>
      <c r="AL31" s="2302"/>
      <c r="AM31" s="2302"/>
      <c r="AN31" s="2302"/>
      <c r="AO31" s="2302"/>
      <c r="AP31" s="2302"/>
      <c r="AQ31" s="2302"/>
      <c r="AR31" s="2302"/>
      <c r="AS31" s="2302"/>
      <c r="AT31" s="2302"/>
      <c r="AU31" s="2302"/>
      <c r="AV31" s="2302"/>
      <c r="AW31" s="2302"/>
      <c r="AX31" s="2302"/>
      <c r="AY31" s="2302"/>
      <c r="AZ31" s="2302"/>
      <c r="BA31" s="2302"/>
      <c r="BB31" s="2302"/>
      <c r="BC31" s="2302"/>
      <c r="BD31" s="2302"/>
      <c r="BE31" s="2302"/>
      <c r="BF31" s="2302"/>
      <c r="BG31" s="2302"/>
      <c r="BH31" s="2302"/>
      <c r="BI31" s="2302"/>
      <c r="BJ31" s="2302"/>
      <c r="BK31" s="2302"/>
      <c r="BL31" s="2302"/>
      <c r="BM31" s="2302"/>
      <c r="BN31" s="2302"/>
      <c r="BO31" s="2302"/>
      <c r="BP31" s="2302"/>
      <c r="BQ31" s="2302"/>
      <c r="BR31" s="2302"/>
      <c r="BS31" s="2302"/>
      <c r="BT31" s="2302"/>
      <c r="BU31" s="2302"/>
      <c r="BV31" s="2302"/>
      <c r="BW31" s="2302"/>
      <c r="BX31" s="2302"/>
      <c r="BY31" s="2302"/>
      <c r="BZ31" s="2302"/>
      <c r="CA31" s="2302"/>
      <c r="CB31" s="2302"/>
      <c r="CC31" s="2302"/>
      <c r="CD31" s="2302"/>
      <c r="CE31" s="2302"/>
      <c r="CF31" s="2302"/>
      <c r="CG31" s="2302"/>
      <c r="CH31" s="2302"/>
      <c r="CI31" s="2302"/>
      <c r="CJ31" s="2302"/>
      <c r="CK31" s="2302"/>
      <c r="CL31" s="2302"/>
      <c r="CM31" s="2302"/>
      <c r="CN31" s="2302"/>
      <c r="CO31" s="2302"/>
      <c r="CP31" s="2302"/>
      <c r="CQ31" s="2302"/>
      <c r="CR31" s="2302"/>
      <c r="CS31" s="2302"/>
      <c r="CT31" s="2302"/>
      <c r="CU31" s="2302"/>
      <c r="CV31" s="2302"/>
      <c r="CW31" s="2302"/>
      <c r="CX31" s="2302"/>
      <c r="CY31" s="2302"/>
      <c r="CZ31" s="2302"/>
      <c r="DA31" s="2302"/>
      <c r="DB31" s="2302"/>
      <c r="DC31" s="2302"/>
      <c r="DD31" s="2302"/>
      <c r="DE31" s="2302"/>
      <c r="DF31" s="2302"/>
      <c r="DG31" s="2302"/>
      <c r="DH31" s="2302"/>
      <c r="DI31" s="2302"/>
      <c r="DJ31" s="2302"/>
      <c r="DK31" s="2302"/>
      <c r="DL31" s="2302"/>
      <c r="DM31" s="2302"/>
      <c r="DN31" s="2302"/>
      <c r="DO31" s="2302"/>
      <c r="DP31" s="2302"/>
      <c r="DQ31" s="2302"/>
      <c r="DR31" s="2302"/>
      <c r="DS31" s="2302"/>
      <c r="DT31" s="2302"/>
      <c r="DU31" s="2302"/>
      <c r="DV31" s="2302"/>
      <c r="DW31" s="2302"/>
      <c r="DX31" s="2302"/>
      <c r="DY31" s="2302"/>
      <c r="DZ31" s="2302"/>
      <c r="EA31" s="2302"/>
      <c r="EB31" s="2302"/>
      <c r="EC31" s="2302"/>
      <c r="ED31" s="2302"/>
      <c r="EE31" s="2302"/>
      <c r="EF31" s="2302"/>
      <c r="EG31" s="2302"/>
      <c r="EH31" s="2302"/>
      <c r="EI31" s="2302"/>
      <c r="EJ31" s="2302"/>
      <c r="EK31" s="2302"/>
      <c r="EL31" s="2302"/>
      <c r="EM31" s="2302"/>
      <c r="EN31" s="2302"/>
      <c r="EO31" s="2302"/>
      <c r="EP31" s="2302"/>
      <c r="EQ31" s="2302"/>
      <c r="ER31" s="2302"/>
      <c r="ES31" s="2302"/>
      <c r="ET31" s="2302"/>
      <c r="EU31" s="2302"/>
      <c r="EV31" s="2302"/>
      <c r="EW31" s="2302"/>
      <c r="EX31" s="2302"/>
      <c r="EY31" s="2302"/>
      <c r="EZ31" s="2302"/>
      <c r="FA31" s="2302"/>
      <c r="FB31" s="2302"/>
      <c r="FC31" s="2302"/>
      <c r="FD31" s="2302"/>
      <c r="FE31" s="2302"/>
      <c r="FF31" s="2302"/>
      <c r="FG31" s="2302"/>
      <c r="FH31" s="2302"/>
      <c r="FI31" s="2302"/>
      <c r="FJ31" s="2302"/>
      <c r="FK31" s="2302"/>
      <c r="FL31" s="2302"/>
      <c r="FM31" s="2302"/>
      <c r="FN31" s="2302"/>
      <c r="FO31" s="2302"/>
      <c r="FP31" s="2302"/>
      <c r="FQ31" s="2302"/>
      <c r="FR31" s="2302"/>
      <c r="FS31" s="2302"/>
      <c r="FT31" s="2302"/>
      <c r="FU31" s="2302"/>
      <c r="FV31" s="2302"/>
      <c r="FW31" s="2302"/>
      <c r="FX31" s="2302"/>
      <c r="FY31" s="2302"/>
      <c r="FZ31" s="2302"/>
      <c r="GA31" s="2302"/>
      <c r="GB31" s="2302"/>
      <c r="GC31" s="2302"/>
      <c r="GD31" s="2302"/>
      <c r="GE31" s="2302"/>
      <c r="GF31" s="2302"/>
      <c r="GG31" s="2302"/>
      <c r="GH31" s="2302"/>
      <c r="GI31" s="2302"/>
      <c r="GJ31" s="2302"/>
      <c r="GK31" s="2302"/>
      <c r="GL31" s="2302"/>
      <c r="GM31" s="2302"/>
      <c r="GN31" s="2302"/>
      <c r="GO31" s="2302"/>
      <c r="GP31" s="2302"/>
      <c r="GQ31" s="2302"/>
      <c r="GR31" s="2302"/>
      <c r="GS31" s="2302"/>
      <c r="GT31" s="2302"/>
      <c r="GU31" s="2302"/>
      <c r="GV31" s="2302"/>
      <c r="GW31" s="2302"/>
      <c r="GX31" s="2302"/>
      <c r="GY31" s="2302"/>
      <c r="GZ31" s="2302"/>
      <c r="HA31" s="2302"/>
      <c r="HB31" s="2302"/>
      <c r="HC31" s="2302"/>
      <c r="HD31" s="2302"/>
      <c r="HE31" s="2302"/>
      <c r="HF31" s="2302"/>
      <c r="HG31" s="2302"/>
      <c r="HH31" s="2302"/>
      <c r="HI31" s="2302"/>
      <c r="HJ31" s="2302"/>
      <c r="HK31" s="2302"/>
      <c r="HL31" s="2302"/>
      <c r="HM31" s="2302"/>
      <c r="HN31" s="2302"/>
      <c r="HO31" s="2302"/>
      <c r="HP31" s="2302"/>
      <c r="HQ31" s="2302"/>
      <c r="HR31" s="2302"/>
      <c r="HS31" s="2302"/>
      <c r="HT31" s="2302"/>
      <c r="HU31" s="2302"/>
      <c r="HV31" s="2302"/>
      <c r="HW31" s="2302"/>
      <c r="HX31" s="2302"/>
      <c r="HY31" s="2302"/>
      <c r="HZ31" s="2302"/>
      <c r="IA31" s="2302"/>
      <c r="IB31" s="2302"/>
      <c r="IC31" s="2302"/>
      <c r="ID31" s="2302"/>
      <c r="IE31" s="2302"/>
      <c r="IF31" s="2302"/>
      <c r="IG31" s="2302"/>
      <c r="IH31" s="2302"/>
      <c r="II31" s="2302"/>
      <c r="IJ31" s="2302"/>
      <c r="IK31" s="2302"/>
      <c r="IL31" s="2302"/>
      <c r="IM31" s="2302"/>
      <c r="IN31" s="2302"/>
      <c r="IO31" s="2302"/>
      <c r="IP31" s="2302"/>
      <c r="IQ31" s="2302"/>
      <c r="IR31" s="2302"/>
      <c r="IS31" s="2302"/>
      <c r="IT31" s="2302"/>
      <c r="IU31" s="2302"/>
      <c r="IV31" s="2302"/>
    </row>
    <row r="32" spans="1:256">
      <c r="A32" s="2295"/>
      <c r="B32" s="2298">
        <v>12</v>
      </c>
      <c r="C32" s="2299" t="s">
        <v>1165</v>
      </c>
      <c r="D32" s="2295"/>
      <c r="E32" s="2317">
        <v>15</v>
      </c>
      <c r="F32" s="2300">
        <v>529.79999999999995</v>
      </c>
      <c r="G32" s="2300">
        <v>3.5</v>
      </c>
      <c r="H32" s="2300">
        <v>33.299999999999997</v>
      </c>
      <c r="I32" s="2300">
        <v>-15.36852808463415</v>
      </c>
      <c r="J32" s="2300">
        <v>-0.4</v>
      </c>
      <c r="K32" s="2300">
        <v>14.5</v>
      </c>
      <c r="L32" s="2300">
        <v>1.4</v>
      </c>
      <c r="M32" s="2300">
        <v>1.4</v>
      </c>
      <c r="N32" s="2300">
        <v>1.4</v>
      </c>
      <c r="O32" s="2300">
        <v>1.4</v>
      </c>
      <c r="P32" s="2300">
        <v>1.4</v>
      </c>
      <c r="Q32" s="2300">
        <v>0.498</v>
      </c>
      <c r="R32" s="2295"/>
      <c r="S32" s="2295"/>
      <c r="T32" s="2295"/>
      <c r="U32" s="2295"/>
      <c r="V32" s="2295"/>
      <c r="W32" s="2295"/>
      <c r="X32" s="2295"/>
      <c r="Y32" s="2295"/>
      <c r="Z32" s="2295"/>
      <c r="AA32" s="2295"/>
      <c r="AB32" s="2295"/>
      <c r="AC32" s="2295"/>
      <c r="AD32" s="2295"/>
      <c r="AE32" s="2295"/>
      <c r="AF32" s="2295"/>
      <c r="AG32" s="2295"/>
      <c r="AH32" s="2295"/>
      <c r="AI32" s="2295"/>
      <c r="AJ32" s="2302"/>
      <c r="AK32" s="2302"/>
      <c r="AL32" s="2302"/>
      <c r="AM32" s="2302"/>
      <c r="AN32" s="2302"/>
      <c r="AO32" s="2302"/>
      <c r="AP32" s="2302"/>
      <c r="AQ32" s="2302"/>
      <c r="AR32" s="2302"/>
      <c r="AS32" s="2302"/>
      <c r="AT32" s="2302"/>
      <c r="AU32" s="2302"/>
      <c r="AV32" s="2302"/>
      <c r="AW32" s="2302"/>
      <c r="AX32" s="2302"/>
      <c r="AY32" s="2302"/>
      <c r="AZ32" s="2302"/>
      <c r="BA32" s="2302"/>
      <c r="BB32" s="2302"/>
      <c r="BC32" s="2302"/>
      <c r="BD32" s="2302"/>
      <c r="BE32" s="2302"/>
      <c r="BF32" s="2302"/>
      <c r="BG32" s="2302"/>
      <c r="BH32" s="2302"/>
      <c r="BI32" s="2302"/>
      <c r="BJ32" s="2302"/>
      <c r="BK32" s="2302"/>
      <c r="BL32" s="2302"/>
      <c r="BM32" s="2302"/>
      <c r="BN32" s="2302"/>
      <c r="BO32" s="2302"/>
      <c r="BP32" s="2302"/>
      <c r="BQ32" s="2302"/>
      <c r="BR32" s="2302"/>
      <c r="BS32" s="2302"/>
      <c r="BT32" s="2302"/>
      <c r="BU32" s="2302"/>
      <c r="BV32" s="2302"/>
      <c r="BW32" s="2302"/>
      <c r="BX32" s="2302"/>
      <c r="BY32" s="2302"/>
      <c r="BZ32" s="2302"/>
      <c r="CA32" s="2302"/>
      <c r="CB32" s="2302"/>
      <c r="CC32" s="2302"/>
      <c r="CD32" s="2302"/>
      <c r="CE32" s="2302"/>
      <c r="CF32" s="2302"/>
      <c r="CG32" s="2302"/>
      <c r="CH32" s="2302"/>
      <c r="CI32" s="2302"/>
      <c r="CJ32" s="2302"/>
      <c r="CK32" s="2302"/>
      <c r="CL32" s="2302"/>
      <c r="CM32" s="2302"/>
      <c r="CN32" s="2302"/>
      <c r="CO32" s="2302"/>
      <c r="CP32" s="2302"/>
      <c r="CQ32" s="2302"/>
      <c r="CR32" s="2302"/>
      <c r="CS32" s="2302"/>
      <c r="CT32" s="2302"/>
      <c r="CU32" s="2302"/>
      <c r="CV32" s="2302"/>
      <c r="CW32" s="2302"/>
      <c r="CX32" s="2302"/>
      <c r="CY32" s="2302"/>
      <c r="CZ32" s="2302"/>
      <c r="DA32" s="2302"/>
      <c r="DB32" s="2302"/>
      <c r="DC32" s="2302"/>
      <c r="DD32" s="2302"/>
      <c r="DE32" s="2302"/>
      <c r="DF32" s="2302"/>
      <c r="DG32" s="2302"/>
      <c r="DH32" s="2302"/>
      <c r="DI32" s="2302"/>
      <c r="DJ32" s="2302"/>
      <c r="DK32" s="2302"/>
      <c r="DL32" s="2302"/>
      <c r="DM32" s="2302"/>
      <c r="DN32" s="2302"/>
      <c r="DO32" s="2302"/>
      <c r="DP32" s="2302"/>
      <c r="DQ32" s="2302"/>
      <c r="DR32" s="2302"/>
      <c r="DS32" s="2302"/>
      <c r="DT32" s="2302"/>
      <c r="DU32" s="2302"/>
      <c r="DV32" s="2302"/>
      <c r="DW32" s="2302"/>
      <c r="DX32" s="2302"/>
      <c r="DY32" s="2302"/>
      <c r="DZ32" s="2302"/>
      <c r="EA32" s="2302"/>
      <c r="EB32" s="2302"/>
      <c r="EC32" s="2302"/>
      <c r="ED32" s="2302"/>
      <c r="EE32" s="2302"/>
      <c r="EF32" s="2302"/>
      <c r="EG32" s="2302"/>
      <c r="EH32" s="2302"/>
      <c r="EI32" s="2302"/>
      <c r="EJ32" s="2302"/>
      <c r="EK32" s="2302"/>
      <c r="EL32" s="2302"/>
      <c r="EM32" s="2302"/>
      <c r="EN32" s="2302"/>
      <c r="EO32" s="2302"/>
      <c r="EP32" s="2302"/>
      <c r="EQ32" s="2302"/>
      <c r="ER32" s="2302"/>
      <c r="ES32" s="2302"/>
      <c r="ET32" s="2302"/>
      <c r="EU32" s="2302"/>
      <c r="EV32" s="2302"/>
      <c r="EW32" s="2302"/>
      <c r="EX32" s="2302"/>
      <c r="EY32" s="2302"/>
      <c r="EZ32" s="2302"/>
      <c r="FA32" s="2302"/>
      <c r="FB32" s="2302"/>
      <c r="FC32" s="2302"/>
      <c r="FD32" s="2302"/>
      <c r="FE32" s="2302"/>
      <c r="FF32" s="2302"/>
      <c r="FG32" s="2302"/>
      <c r="FH32" s="2302"/>
      <c r="FI32" s="2302"/>
      <c r="FJ32" s="2302"/>
      <c r="FK32" s="2302"/>
      <c r="FL32" s="2302"/>
      <c r="FM32" s="2302"/>
      <c r="FN32" s="2302"/>
      <c r="FO32" s="2302"/>
      <c r="FP32" s="2302"/>
      <c r="FQ32" s="2302"/>
      <c r="FR32" s="2302"/>
      <c r="FS32" s="2302"/>
      <c r="FT32" s="2302"/>
      <c r="FU32" s="2302"/>
      <c r="FV32" s="2302"/>
      <c r="FW32" s="2302"/>
      <c r="FX32" s="2302"/>
      <c r="FY32" s="2302"/>
      <c r="FZ32" s="2302"/>
      <c r="GA32" s="2302"/>
      <c r="GB32" s="2302"/>
      <c r="GC32" s="2302"/>
      <c r="GD32" s="2302"/>
      <c r="GE32" s="2302"/>
      <c r="GF32" s="2302"/>
      <c r="GG32" s="2302"/>
      <c r="GH32" s="2302"/>
      <c r="GI32" s="2302"/>
      <c r="GJ32" s="2302"/>
      <c r="GK32" s="2302"/>
      <c r="GL32" s="2302"/>
      <c r="GM32" s="2302"/>
      <c r="GN32" s="2302"/>
      <c r="GO32" s="2302"/>
      <c r="GP32" s="2302"/>
      <c r="GQ32" s="2302"/>
      <c r="GR32" s="2302"/>
      <c r="GS32" s="2302"/>
      <c r="GT32" s="2302"/>
      <c r="GU32" s="2302"/>
      <c r="GV32" s="2302"/>
      <c r="GW32" s="2302"/>
      <c r="GX32" s="2302"/>
      <c r="GY32" s="2302"/>
      <c r="GZ32" s="2302"/>
      <c r="HA32" s="2302"/>
      <c r="HB32" s="2302"/>
      <c r="HC32" s="2302"/>
      <c r="HD32" s="2302"/>
      <c r="HE32" s="2302"/>
      <c r="HF32" s="2302"/>
      <c r="HG32" s="2302"/>
      <c r="HH32" s="2302"/>
      <c r="HI32" s="2302"/>
      <c r="HJ32" s="2302"/>
      <c r="HK32" s="2302"/>
      <c r="HL32" s="2302"/>
      <c r="HM32" s="2302"/>
      <c r="HN32" s="2302"/>
      <c r="HO32" s="2302"/>
      <c r="HP32" s="2302"/>
      <c r="HQ32" s="2302"/>
      <c r="HR32" s="2302"/>
      <c r="HS32" s="2302"/>
      <c r="HT32" s="2302"/>
      <c r="HU32" s="2302"/>
      <c r="HV32" s="2302"/>
      <c r="HW32" s="2302"/>
      <c r="HX32" s="2302"/>
      <c r="HY32" s="2302"/>
      <c r="HZ32" s="2302"/>
      <c r="IA32" s="2302"/>
      <c r="IB32" s="2302"/>
      <c r="IC32" s="2302"/>
      <c r="ID32" s="2302"/>
      <c r="IE32" s="2302"/>
      <c r="IF32" s="2302"/>
      <c r="IG32" s="2302"/>
      <c r="IH32" s="2302"/>
      <c r="II32" s="2302"/>
      <c r="IJ32" s="2302"/>
      <c r="IK32" s="2302"/>
      <c r="IL32" s="2302"/>
      <c r="IM32" s="2302"/>
      <c r="IN32" s="2302"/>
      <c r="IO32" s="2302"/>
      <c r="IP32" s="2302"/>
      <c r="IQ32" s="2302"/>
      <c r="IR32" s="2302"/>
      <c r="IS32" s="2302"/>
      <c r="IT32" s="2302"/>
      <c r="IU32" s="2302"/>
      <c r="IV32" s="2302"/>
    </row>
    <row r="33" spans="1:256">
      <c r="A33" s="2295"/>
      <c r="B33" s="2298">
        <v>13</v>
      </c>
      <c r="C33" s="2299" t="s">
        <v>800</v>
      </c>
      <c r="D33" s="2295"/>
      <c r="E33" s="2317">
        <v>20</v>
      </c>
      <c r="F33" s="2300">
        <v>639.4</v>
      </c>
      <c r="G33" s="2300">
        <v>12</v>
      </c>
      <c r="H33" s="2300">
        <v>38</v>
      </c>
      <c r="I33" s="2300">
        <v>-9.2211168507804882</v>
      </c>
      <c r="J33" s="2300">
        <v>0</v>
      </c>
      <c r="K33" s="2300">
        <v>8.6999999999999993</v>
      </c>
      <c r="L33" s="2300">
        <v>0.5</v>
      </c>
      <c r="M33" s="2300">
        <v>0.5</v>
      </c>
      <c r="N33" s="2300">
        <v>0.5</v>
      </c>
      <c r="O33" s="2300">
        <v>0.5</v>
      </c>
      <c r="P33" s="2300">
        <v>0.5</v>
      </c>
      <c r="Q33" s="2300">
        <v>0.16800000000000001</v>
      </c>
      <c r="R33" s="2295"/>
      <c r="S33" s="2295"/>
      <c r="T33" s="2295"/>
      <c r="U33" s="2295"/>
      <c r="V33" s="2295"/>
      <c r="W33" s="2295"/>
      <c r="X33" s="2295"/>
      <c r="Y33" s="2295"/>
      <c r="Z33" s="2295"/>
      <c r="AA33" s="2295"/>
      <c r="AB33" s="2295"/>
      <c r="AC33" s="2295"/>
      <c r="AD33" s="2295"/>
      <c r="AE33" s="2295"/>
      <c r="AF33" s="2295"/>
      <c r="AG33" s="2295"/>
      <c r="AH33" s="2295"/>
      <c r="AI33" s="2295"/>
      <c r="AJ33" s="2302"/>
      <c r="AK33" s="2302"/>
      <c r="AL33" s="2302"/>
      <c r="AM33" s="2302"/>
      <c r="AN33" s="2302"/>
      <c r="AO33" s="2302"/>
      <c r="AP33" s="2302"/>
      <c r="AQ33" s="2302"/>
      <c r="AR33" s="2302"/>
      <c r="AS33" s="2302"/>
      <c r="AT33" s="2302"/>
      <c r="AU33" s="2302"/>
      <c r="AV33" s="2302"/>
      <c r="AW33" s="2302"/>
      <c r="AX33" s="2302"/>
      <c r="AY33" s="2302"/>
      <c r="AZ33" s="2302"/>
      <c r="BA33" s="2302"/>
      <c r="BB33" s="2302"/>
      <c r="BC33" s="2302"/>
      <c r="BD33" s="2302"/>
      <c r="BE33" s="2302"/>
      <c r="BF33" s="2302"/>
      <c r="BG33" s="2302"/>
      <c r="BH33" s="2302"/>
      <c r="BI33" s="2302"/>
      <c r="BJ33" s="2302"/>
      <c r="BK33" s="2302"/>
      <c r="BL33" s="2302"/>
      <c r="BM33" s="2302"/>
      <c r="BN33" s="2302"/>
      <c r="BO33" s="2302"/>
      <c r="BP33" s="2302"/>
      <c r="BQ33" s="2302"/>
      <c r="BR33" s="2302"/>
      <c r="BS33" s="2302"/>
      <c r="BT33" s="2302"/>
      <c r="BU33" s="2302"/>
      <c r="BV33" s="2302"/>
      <c r="BW33" s="2302"/>
      <c r="BX33" s="2302"/>
      <c r="BY33" s="2302"/>
      <c r="BZ33" s="2302"/>
      <c r="CA33" s="2302"/>
      <c r="CB33" s="2302"/>
      <c r="CC33" s="2302"/>
      <c r="CD33" s="2302"/>
      <c r="CE33" s="2302"/>
      <c r="CF33" s="2302"/>
      <c r="CG33" s="2302"/>
      <c r="CH33" s="2302"/>
      <c r="CI33" s="2302"/>
      <c r="CJ33" s="2302"/>
      <c r="CK33" s="2302"/>
      <c r="CL33" s="2302"/>
      <c r="CM33" s="2302"/>
      <c r="CN33" s="2302"/>
      <c r="CO33" s="2302"/>
      <c r="CP33" s="2302"/>
      <c r="CQ33" s="2302"/>
      <c r="CR33" s="2302"/>
      <c r="CS33" s="2302"/>
      <c r="CT33" s="2302"/>
      <c r="CU33" s="2302"/>
      <c r="CV33" s="2302"/>
      <c r="CW33" s="2302"/>
      <c r="CX33" s="2302"/>
      <c r="CY33" s="2302"/>
      <c r="CZ33" s="2302"/>
      <c r="DA33" s="2302"/>
      <c r="DB33" s="2302"/>
      <c r="DC33" s="2302"/>
      <c r="DD33" s="2302"/>
      <c r="DE33" s="2302"/>
      <c r="DF33" s="2302"/>
      <c r="DG33" s="2302"/>
      <c r="DH33" s="2302"/>
      <c r="DI33" s="2302"/>
      <c r="DJ33" s="2302"/>
      <c r="DK33" s="2302"/>
      <c r="DL33" s="2302"/>
      <c r="DM33" s="2302"/>
      <c r="DN33" s="2302"/>
      <c r="DO33" s="2302"/>
      <c r="DP33" s="2302"/>
      <c r="DQ33" s="2302"/>
      <c r="DR33" s="2302"/>
      <c r="DS33" s="2302"/>
      <c r="DT33" s="2302"/>
      <c r="DU33" s="2302"/>
      <c r="DV33" s="2302"/>
      <c r="DW33" s="2302"/>
      <c r="DX33" s="2302"/>
      <c r="DY33" s="2302"/>
      <c r="DZ33" s="2302"/>
      <c r="EA33" s="2302"/>
      <c r="EB33" s="2302"/>
      <c r="EC33" s="2302"/>
      <c r="ED33" s="2302"/>
      <c r="EE33" s="2302"/>
      <c r="EF33" s="2302"/>
      <c r="EG33" s="2302"/>
      <c r="EH33" s="2302"/>
      <c r="EI33" s="2302"/>
      <c r="EJ33" s="2302"/>
      <c r="EK33" s="2302"/>
      <c r="EL33" s="2302"/>
      <c r="EM33" s="2302"/>
      <c r="EN33" s="2302"/>
      <c r="EO33" s="2302"/>
      <c r="EP33" s="2302"/>
      <c r="EQ33" s="2302"/>
      <c r="ER33" s="2302"/>
      <c r="ES33" s="2302"/>
      <c r="ET33" s="2302"/>
      <c r="EU33" s="2302"/>
      <c r="EV33" s="2302"/>
      <c r="EW33" s="2302"/>
      <c r="EX33" s="2302"/>
      <c r="EY33" s="2302"/>
      <c r="EZ33" s="2302"/>
      <c r="FA33" s="2302"/>
      <c r="FB33" s="2302"/>
      <c r="FC33" s="2302"/>
      <c r="FD33" s="2302"/>
      <c r="FE33" s="2302"/>
      <c r="FF33" s="2302"/>
      <c r="FG33" s="2302"/>
      <c r="FH33" s="2302"/>
      <c r="FI33" s="2302"/>
      <c r="FJ33" s="2302"/>
      <c r="FK33" s="2302"/>
      <c r="FL33" s="2302"/>
      <c r="FM33" s="2302"/>
      <c r="FN33" s="2302"/>
      <c r="FO33" s="2302"/>
      <c r="FP33" s="2302"/>
      <c r="FQ33" s="2302"/>
      <c r="FR33" s="2302"/>
      <c r="FS33" s="2302"/>
      <c r="FT33" s="2302"/>
      <c r="FU33" s="2302"/>
      <c r="FV33" s="2302"/>
      <c r="FW33" s="2302"/>
      <c r="FX33" s="2302"/>
      <c r="FY33" s="2302"/>
      <c r="FZ33" s="2302"/>
      <c r="GA33" s="2302"/>
      <c r="GB33" s="2302"/>
      <c r="GC33" s="2302"/>
      <c r="GD33" s="2302"/>
      <c r="GE33" s="2302"/>
      <c r="GF33" s="2302"/>
      <c r="GG33" s="2302"/>
      <c r="GH33" s="2302"/>
      <c r="GI33" s="2302"/>
      <c r="GJ33" s="2302"/>
      <c r="GK33" s="2302"/>
      <c r="GL33" s="2302"/>
      <c r="GM33" s="2302"/>
      <c r="GN33" s="2302"/>
      <c r="GO33" s="2302"/>
      <c r="GP33" s="2302"/>
      <c r="GQ33" s="2302"/>
      <c r="GR33" s="2302"/>
      <c r="GS33" s="2302"/>
      <c r="GT33" s="2302"/>
      <c r="GU33" s="2302"/>
      <c r="GV33" s="2302"/>
      <c r="GW33" s="2302"/>
      <c r="GX33" s="2302"/>
      <c r="GY33" s="2302"/>
      <c r="GZ33" s="2302"/>
      <c r="HA33" s="2302"/>
      <c r="HB33" s="2302"/>
      <c r="HC33" s="2302"/>
      <c r="HD33" s="2302"/>
      <c r="HE33" s="2302"/>
      <c r="HF33" s="2302"/>
      <c r="HG33" s="2302"/>
      <c r="HH33" s="2302"/>
      <c r="HI33" s="2302"/>
      <c r="HJ33" s="2302"/>
      <c r="HK33" s="2302"/>
      <c r="HL33" s="2302"/>
      <c r="HM33" s="2302"/>
      <c r="HN33" s="2302"/>
      <c r="HO33" s="2302"/>
      <c r="HP33" s="2302"/>
      <c r="HQ33" s="2302"/>
      <c r="HR33" s="2302"/>
      <c r="HS33" s="2302"/>
      <c r="HT33" s="2302"/>
      <c r="HU33" s="2302"/>
      <c r="HV33" s="2302"/>
      <c r="HW33" s="2302"/>
      <c r="HX33" s="2302"/>
      <c r="HY33" s="2302"/>
      <c r="HZ33" s="2302"/>
      <c r="IA33" s="2302"/>
      <c r="IB33" s="2302"/>
      <c r="IC33" s="2302"/>
      <c r="ID33" s="2302"/>
      <c r="IE33" s="2302"/>
      <c r="IF33" s="2302"/>
      <c r="IG33" s="2302"/>
      <c r="IH33" s="2302"/>
      <c r="II33" s="2302"/>
      <c r="IJ33" s="2302"/>
      <c r="IK33" s="2302"/>
      <c r="IL33" s="2302"/>
      <c r="IM33" s="2302"/>
      <c r="IN33" s="2302"/>
      <c r="IO33" s="2302"/>
      <c r="IP33" s="2302"/>
      <c r="IQ33" s="2302"/>
      <c r="IR33" s="2302"/>
      <c r="IS33" s="2302"/>
      <c r="IT33" s="2302"/>
      <c r="IU33" s="2302"/>
      <c r="IV33" s="2302"/>
    </row>
    <row r="34" spans="1:256" ht="15" thickBot="1">
      <c r="A34" s="2295"/>
      <c r="B34" s="2321">
        <v>14</v>
      </c>
      <c r="C34" s="2322" t="s">
        <v>510</v>
      </c>
      <c r="D34" s="2296"/>
      <c r="E34" s="2323">
        <v>15</v>
      </c>
      <c r="F34" s="2300">
        <v>1030.5999999999999</v>
      </c>
      <c r="G34" s="2300">
        <v>3.5</v>
      </c>
      <c r="H34" s="2300">
        <v>33.299999999999997</v>
      </c>
      <c r="I34" s="2300">
        <v>-15.156548386915057</v>
      </c>
      <c r="J34" s="2300">
        <v>0</v>
      </c>
      <c r="K34" s="2300">
        <v>14.3</v>
      </c>
      <c r="L34" s="2300">
        <v>1.9</v>
      </c>
      <c r="M34" s="2300">
        <v>1.9</v>
      </c>
      <c r="N34" s="2300">
        <v>1.9</v>
      </c>
      <c r="O34" s="2300">
        <v>1.9</v>
      </c>
      <c r="P34" s="2300">
        <v>1.9</v>
      </c>
      <c r="Q34" s="2300">
        <v>7.0999999999999994E-2</v>
      </c>
      <c r="R34" s="2296"/>
      <c r="S34" s="2296"/>
      <c r="T34" s="2296"/>
      <c r="U34" s="2295"/>
      <c r="V34" s="2295"/>
      <c r="W34" s="2295"/>
      <c r="X34" s="2295"/>
      <c r="Y34" s="2295"/>
      <c r="Z34" s="2295"/>
      <c r="AA34" s="2295"/>
      <c r="AB34" s="2295"/>
      <c r="AC34" s="2295"/>
      <c r="AD34" s="2295"/>
      <c r="AE34" s="2295"/>
      <c r="AF34" s="2295"/>
      <c r="AG34" s="2295"/>
      <c r="AH34" s="2295"/>
      <c r="AI34" s="2295"/>
      <c r="AJ34" s="2302"/>
      <c r="AK34" s="2302"/>
      <c r="AL34" s="2302"/>
      <c r="AM34" s="2302"/>
      <c r="AN34" s="2302"/>
      <c r="AO34" s="2302"/>
      <c r="AP34" s="2302"/>
      <c r="AQ34" s="2302"/>
      <c r="AR34" s="2302"/>
      <c r="AS34" s="2302"/>
      <c r="AT34" s="2302"/>
      <c r="AU34" s="2302"/>
      <c r="AV34" s="2302"/>
      <c r="AW34" s="2302"/>
      <c r="AX34" s="2302"/>
      <c r="AY34" s="2302"/>
      <c r="AZ34" s="2302"/>
      <c r="BA34" s="2302"/>
      <c r="BB34" s="2302"/>
      <c r="BC34" s="2302"/>
      <c r="BD34" s="2302"/>
      <c r="BE34" s="2302"/>
      <c r="BF34" s="2302"/>
      <c r="BG34" s="2302"/>
      <c r="BH34" s="2302"/>
      <c r="BI34" s="2302"/>
      <c r="BJ34" s="2302"/>
      <c r="BK34" s="2302"/>
      <c r="BL34" s="2302"/>
      <c r="BM34" s="2302"/>
      <c r="BN34" s="2302"/>
      <c r="BO34" s="2302"/>
      <c r="BP34" s="2302"/>
      <c r="BQ34" s="2302"/>
      <c r="BR34" s="2302"/>
      <c r="BS34" s="2302"/>
      <c r="BT34" s="2302"/>
      <c r="BU34" s="2302"/>
      <c r="BV34" s="2302"/>
      <c r="BW34" s="2302"/>
      <c r="BX34" s="2302"/>
      <c r="BY34" s="2302"/>
      <c r="BZ34" s="2302"/>
      <c r="CA34" s="2302"/>
      <c r="CB34" s="2302"/>
      <c r="CC34" s="2302"/>
      <c r="CD34" s="2302"/>
      <c r="CE34" s="2302"/>
      <c r="CF34" s="2302"/>
      <c r="CG34" s="2302"/>
      <c r="CH34" s="2302"/>
      <c r="CI34" s="2302"/>
      <c r="CJ34" s="2302"/>
      <c r="CK34" s="2302"/>
      <c r="CL34" s="2302"/>
      <c r="CM34" s="2302"/>
      <c r="CN34" s="2302"/>
      <c r="CO34" s="2302"/>
      <c r="CP34" s="2302"/>
      <c r="CQ34" s="2302"/>
      <c r="CR34" s="2302"/>
      <c r="CS34" s="2302"/>
      <c r="CT34" s="2302"/>
      <c r="CU34" s="2302"/>
      <c r="CV34" s="2302"/>
      <c r="CW34" s="2302"/>
      <c r="CX34" s="2302"/>
      <c r="CY34" s="2302"/>
      <c r="CZ34" s="2302"/>
      <c r="DA34" s="2302"/>
      <c r="DB34" s="2302"/>
      <c r="DC34" s="2302"/>
      <c r="DD34" s="2302"/>
      <c r="DE34" s="2302"/>
      <c r="DF34" s="2302"/>
      <c r="DG34" s="2302"/>
      <c r="DH34" s="2302"/>
      <c r="DI34" s="2302"/>
      <c r="DJ34" s="2302"/>
      <c r="DK34" s="2302"/>
      <c r="DL34" s="2302"/>
      <c r="DM34" s="2302"/>
      <c r="DN34" s="2302"/>
      <c r="DO34" s="2302"/>
      <c r="DP34" s="2302"/>
      <c r="DQ34" s="2302"/>
      <c r="DR34" s="2302"/>
      <c r="DS34" s="2302"/>
      <c r="DT34" s="2302"/>
      <c r="DU34" s="2302"/>
      <c r="DV34" s="2302"/>
      <c r="DW34" s="2302"/>
      <c r="DX34" s="2302"/>
      <c r="DY34" s="2302"/>
      <c r="DZ34" s="2302"/>
      <c r="EA34" s="2302"/>
      <c r="EB34" s="2302"/>
      <c r="EC34" s="2302"/>
      <c r="ED34" s="2302"/>
      <c r="EE34" s="2302"/>
      <c r="EF34" s="2302"/>
      <c r="EG34" s="2302"/>
      <c r="EH34" s="2302"/>
      <c r="EI34" s="2302"/>
      <c r="EJ34" s="2302"/>
      <c r="EK34" s="2302"/>
      <c r="EL34" s="2302"/>
      <c r="EM34" s="2302"/>
      <c r="EN34" s="2302"/>
      <c r="EO34" s="2302"/>
      <c r="EP34" s="2302"/>
      <c r="EQ34" s="2302"/>
      <c r="ER34" s="2302"/>
      <c r="ES34" s="2302"/>
      <c r="ET34" s="2302"/>
      <c r="EU34" s="2302"/>
      <c r="EV34" s="2302"/>
      <c r="EW34" s="2302"/>
      <c r="EX34" s="2302"/>
      <c r="EY34" s="2302"/>
      <c r="EZ34" s="2302"/>
      <c r="FA34" s="2302"/>
      <c r="FB34" s="2302"/>
      <c r="FC34" s="2302"/>
      <c r="FD34" s="2302"/>
      <c r="FE34" s="2302"/>
      <c r="FF34" s="2302"/>
      <c r="FG34" s="2302"/>
      <c r="FH34" s="2302"/>
      <c r="FI34" s="2302"/>
      <c r="FJ34" s="2302"/>
      <c r="FK34" s="2302"/>
      <c r="FL34" s="2302"/>
      <c r="FM34" s="2302"/>
      <c r="FN34" s="2302"/>
      <c r="FO34" s="2302"/>
      <c r="FP34" s="2302"/>
      <c r="FQ34" s="2302"/>
      <c r="FR34" s="2302"/>
      <c r="FS34" s="2302"/>
      <c r="FT34" s="2302"/>
      <c r="FU34" s="2302"/>
      <c r="FV34" s="2302"/>
      <c r="FW34" s="2302"/>
      <c r="FX34" s="2302"/>
      <c r="FY34" s="2302"/>
      <c r="FZ34" s="2302"/>
      <c r="GA34" s="2302"/>
      <c r="GB34" s="2302"/>
      <c r="GC34" s="2302"/>
      <c r="GD34" s="2302"/>
      <c r="GE34" s="2302"/>
      <c r="GF34" s="2302"/>
      <c r="GG34" s="2302"/>
      <c r="GH34" s="2302"/>
      <c r="GI34" s="2302"/>
      <c r="GJ34" s="2302"/>
      <c r="GK34" s="2302"/>
      <c r="GL34" s="2302"/>
      <c r="GM34" s="2302"/>
      <c r="GN34" s="2302"/>
      <c r="GO34" s="2302"/>
      <c r="GP34" s="2302"/>
      <c r="GQ34" s="2302"/>
      <c r="GR34" s="2302"/>
      <c r="GS34" s="2302"/>
      <c r="GT34" s="2302"/>
      <c r="GU34" s="2302"/>
      <c r="GV34" s="2302"/>
      <c r="GW34" s="2302"/>
      <c r="GX34" s="2302"/>
      <c r="GY34" s="2302"/>
      <c r="GZ34" s="2302"/>
      <c r="HA34" s="2302"/>
      <c r="HB34" s="2302"/>
      <c r="HC34" s="2302"/>
      <c r="HD34" s="2302"/>
      <c r="HE34" s="2302"/>
      <c r="HF34" s="2302"/>
      <c r="HG34" s="2302"/>
      <c r="HH34" s="2302"/>
      <c r="HI34" s="2302"/>
      <c r="HJ34" s="2302"/>
      <c r="HK34" s="2302"/>
      <c r="HL34" s="2302"/>
      <c r="HM34" s="2302"/>
      <c r="HN34" s="2302"/>
      <c r="HO34" s="2302"/>
      <c r="HP34" s="2302"/>
      <c r="HQ34" s="2302"/>
      <c r="HR34" s="2302"/>
      <c r="HS34" s="2302"/>
      <c r="HT34" s="2302"/>
      <c r="HU34" s="2302"/>
      <c r="HV34" s="2302"/>
      <c r="HW34" s="2302"/>
      <c r="HX34" s="2302"/>
      <c r="HY34" s="2302"/>
      <c r="HZ34" s="2302"/>
      <c r="IA34" s="2302"/>
      <c r="IB34" s="2302"/>
      <c r="IC34" s="2302"/>
      <c r="ID34" s="2302"/>
      <c r="IE34" s="2302"/>
      <c r="IF34" s="2302"/>
      <c r="IG34" s="2302"/>
      <c r="IH34" s="2302"/>
      <c r="II34" s="2302"/>
      <c r="IJ34" s="2302"/>
      <c r="IK34" s="2302"/>
      <c r="IL34" s="2302"/>
      <c r="IM34" s="2302"/>
      <c r="IN34" s="2302"/>
      <c r="IO34" s="2302"/>
      <c r="IP34" s="2302"/>
      <c r="IQ34" s="2302"/>
      <c r="IR34" s="2302"/>
      <c r="IS34" s="2302"/>
      <c r="IT34" s="2302"/>
      <c r="IU34" s="2302"/>
      <c r="IV34" s="2302"/>
    </row>
    <row r="35" spans="1:256">
      <c r="A35" s="2302"/>
      <c r="B35" s="2302"/>
      <c r="C35" s="2302"/>
      <c r="D35" s="2302"/>
      <c r="E35" s="2302"/>
      <c r="F35" s="2302"/>
      <c r="G35" s="2302"/>
      <c r="H35" s="2302"/>
      <c r="I35" s="2302"/>
      <c r="J35" s="2302"/>
      <c r="K35" s="2302"/>
      <c r="L35" s="2302"/>
      <c r="M35" s="2302"/>
      <c r="N35" s="2302"/>
      <c r="O35" s="2302"/>
      <c r="P35" s="2302"/>
      <c r="Q35" s="2302"/>
      <c r="R35" s="2302"/>
      <c r="S35" s="2302"/>
      <c r="T35" s="2302"/>
      <c r="U35" s="2302"/>
      <c r="V35" s="2302"/>
      <c r="W35" s="2302"/>
      <c r="X35" s="2302"/>
      <c r="Y35" s="2302"/>
      <c r="Z35" s="2302"/>
      <c r="AA35" s="2302"/>
      <c r="AB35" s="2302"/>
      <c r="AC35" s="2302"/>
      <c r="AD35" s="2302"/>
      <c r="AE35" s="2302"/>
      <c r="AF35" s="2302"/>
      <c r="AG35" s="2302"/>
      <c r="AH35" s="2302"/>
      <c r="AI35" s="2302"/>
      <c r="AJ35" s="2302"/>
      <c r="AK35" s="2302"/>
      <c r="AL35" s="2302"/>
      <c r="AM35" s="2302"/>
      <c r="AN35" s="2302"/>
      <c r="AO35" s="2302"/>
      <c r="AP35" s="2302"/>
      <c r="AQ35" s="2302"/>
      <c r="AR35" s="2302"/>
      <c r="AS35" s="2302"/>
      <c r="AT35" s="2302"/>
      <c r="AU35" s="2302"/>
      <c r="AV35" s="2302"/>
      <c r="AW35" s="2302"/>
      <c r="AX35" s="2302"/>
      <c r="AY35" s="2302"/>
      <c r="AZ35" s="2302"/>
      <c r="BA35" s="2302"/>
      <c r="BB35" s="2302"/>
      <c r="BC35" s="2302"/>
      <c r="BD35" s="2302"/>
      <c r="BE35" s="2302"/>
      <c r="BF35" s="2302"/>
      <c r="BG35" s="2302"/>
      <c r="BH35" s="2302"/>
      <c r="BI35" s="2302"/>
      <c r="BJ35" s="2302"/>
      <c r="BK35" s="2302"/>
      <c r="BL35" s="2302"/>
      <c r="BM35" s="2302"/>
      <c r="BN35" s="2302"/>
      <c r="BO35" s="2302"/>
      <c r="BP35" s="2302"/>
      <c r="BQ35" s="2302"/>
      <c r="BR35" s="2302"/>
      <c r="BS35" s="2302"/>
      <c r="BT35" s="2302"/>
      <c r="BU35" s="2302"/>
      <c r="BV35" s="2302"/>
      <c r="BW35" s="2302"/>
      <c r="BX35" s="2302"/>
      <c r="BY35" s="2302"/>
      <c r="BZ35" s="2302"/>
      <c r="CA35" s="2302"/>
      <c r="CB35" s="2302"/>
      <c r="CC35" s="2302"/>
      <c r="CD35" s="2302"/>
      <c r="CE35" s="2302"/>
      <c r="CF35" s="2302"/>
      <c r="CG35" s="2302"/>
      <c r="CH35" s="2302"/>
      <c r="CI35" s="2302"/>
      <c r="CJ35" s="2302"/>
      <c r="CK35" s="2302"/>
      <c r="CL35" s="2302"/>
      <c r="CM35" s="2302"/>
      <c r="CN35" s="2302"/>
      <c r="CO35" s="2302"/>
      <c r="CP35" s="2302"/>
      <c r="CQ35" s="2302"/>
      <c r="CR35" s="2302"/>
      <c r="CS35" s="2302"/>
      <c r="CT35" s="2302"/>
      <c r="CU35" s="2302"/>
      <c r="CV35" s="2302"/>
      <c r="CW35" s="2302"/>
      <c r="CX35" s="2302"/>
      <c r="CY35" s="2302"/>
      <c r="CZ35" s="2302"/>
      <c r="DA35" s="2302"/>
      <c r="DB35" s="2302"/>
      <c r="DC35" s="2302"/>
      <c r="DD35" s="2302"/>
      <c r="DE35" s="2302"/>
      <c r="DF35" s="2302"/>
      <c r="DG35" s="2302"/>
      <c r="DH35" s="2302"/>
      <c r="DI35" s="2302"/>
      <c r="DJ35" s="2302"/>
      <c r="DK35" s="2302"/>
      <c r="DL35" s="2302"/>
      <c r="DM35" s="2302"/>
      <c r="DN35" s="2302"/>
      <c r="DO35" s="2302"/>
      <c r="DP35" s="2302"/>
      <c r="DQ35" s="2302"/>
      <c r="DR35" s="2302"/>
      <c r="DS35" s="2302"/>
      <c r="DT35" s="2302"/>
      <c r="DU35" s="2302"/>
      <c r="DV35" s="2302"/>
      <c r="DW35" s="2302"/>
      <c r="DX35" s="2302"/>
      <c r="DY35" s="2302"/>
      <c r="DZ35" s="2302"/>
      <c r="EA35" s="2302"/>
      <c r="EB35" s="2302"/>
      <c r="EC35" s="2302"/>
      <c r="ED35" s="2302"/>
      <c r="EE35" s="2302"/>
      <c r="EF35" s="2302"/>
      <c r="EG35" s="2302"/>
      <c r="EH35" s="2302"/>
      <c r="EI35" s="2302"/>
      <c r="EJ35" s="2302"/>
      <c r="EK35" s="2302"/>
      <c r="EL35" s="2302"/>
      <c r="EM35" s="2302"/>
      <c r="EN35" s="2302"/>
      <c r="EO35" s="2302"/>
      <c r="EP35" s="2302"/>
      <c r="EQ35" s="2302"/>
      <c r="ER35" s="2302"/>
      <c r="ES35" s="2302"/>
      <c r="ET35" s="2302"/>
      <c r="EU35" s="2302"/>
      <c r="EV35" s="2302"/>
      <c r="EW35" s="2302"/>
      <c r="EX35" s="2302"/>
      <c r="EY35" s="2302"/>
      <c r="EZ35" s="2302"/>
      <c r="FA35" s="2302"/>
      <c r="FB35" s="2302"/>
      <c r="FC35" s="2302"/>
      <c r="FD35" s="2302"/>
      <c r="FE35" s="2302"/>
      <c r="FF35" s="2302"/>
      <c r="FG35" s="2302"/>
      <c r="FH35" s="2302"/>
      <c r="FI35" s="2302"/>
      <c r="FJ35" s="2302"/>
      <c r="FK35" s="2302"/>
      <c r="FL35" s="2302"/>
      <c r="FM35" s="2302"/>
      <c r="FN35" s="2302"/>
      <c r="FO35" s="2302"/>
      <c r="FP35" s="2302"/>
      <c r="FQ35" s="2302"/>
      <c r="FR35" s="2302"/>
      <c r="FS35" s="2302"/>
      <c r="FT35" s="2302"/>
      <c r="FU35" s="2302"/>
      <c r="FV35" s="2302"/>
      <c r="FW35" s="2302"/>
      <c r="FX35" s="2302"/>
      <c r="FY35" s="2302"/>
      <c r="FZ35" s="2302"/>
      <c r="GA35" s="2302"/>
      <c r="GB35" s="2302"/>
      <c r="GC35" s="2302"/>
      <c r="GD35" s="2302"/>
      <c r="GE35" s="2302"/>
      <c r="GF35" s="2302"/>
      <c r="GG35" s="2302"/>
      <c r="GH35" s="2302"/>
      <c r="GI35" s="2302"/>
      <c r="GJ35" s="2302"/>
      <c r="GK35" s="2302"/>
      <c r="GL35" s="2302"/>
      <c r="GM35" s="2302"/>
      <c r="GN35" s="2302"/>
      <c r="GO35" s="2302"/>
      <c r="GP35" s="2302"/>
      <c r="GQ35" s="2302"/>
      <c r="GR35" s="2302"/>
      <c r="GS35" s="2302"/>
      <c r="GT35" s="2302"/>
      <c r="GU35" s="2302"/>
      <c r="GV35" s="2302"/>
      <c r="GW35" s="2302"/>
      <c r="GX35" s="2302"/>
      <c r="GY35" s="2302"/>
      <c r="GZ35" s="2302"/>
      <c r="HA35" s="2302"/>
      <c r="HB35" s="2302"/>
      <c r="HC35" s="2302"/>
      <c r="HD35" s="2302"/>
      <c r="HE35" s="2302"/>
      <c r="HF35" s="2302"/>
      <c r="HG35" s="2302"/>
      <c r="HH35" s="2302"/>
      <c r="HI35" s="2302"/>
      <c r="HJ35" s="2302"/>
      <c r="HK35" s="2302"/>
      <c r="HL35" s="2302"/>
      <c r="HM35" s="2302"/>
      <c r="HN35" s="2302"/>
      <c r="HO35" s="2302"/>
      <c r="HP35" s="2302"/>
      <c r="HQ35" s="2302"/>
      <c r="HR35" s="2302"/>
      <c r="HS35" s="2302"/>
      <c r="HT35" s="2302"/>
      <c r="HU35" s="2302"/>
      <c r="HV35" s="2302"/>
      <c r="HW35" s="2302"/>
      <c r="HX35" s="2302"/>
      <c r="HY35" s="2302"/>
      <c r="HZ35" s="2302"/>
      <c r="IA35" s="2302"/>
      <c r="IB35" s="2302"/>
      <c r="IC35" s="2302"/>
      <c r="ID35" s="2302"/>
      <c r="IE35" s="2302"/>
      <c r="IF35" s="2302"/>
      <c r="IG35" s="2302"/>
      <c r="IH35" s="2302"/>
      <c r="II35" s="2302"/>
      <c r="IJ35" s="2302"/>
      <c r="IK35" s="2302"/>
      <c r="IL35" s="2302"/>
      <c r="IM35" s="2302"/>
      <c r="IN35" s="2302"/>
      <c r="IO35" s="2302"/>
      <c r="IP35" s="2302"/>
      <c r="IQ35" s="2302"/>
      <c r="IR35" s="2302"/>
      <c r="IS35" s="2302"/>
      <c r="IT35" s="2302"/>
      <c r="IU35" s="2302"/>
      <c r="IV35" s="2302"/>
    </row>
    <row r="36" spans="1:256" ht="15">
      <c r="A36" s="2324" t="s">
        <v>1211</v>
      </c>
      <c r="B36" s="2302"/>
      <c r="C36" s="2325" t="s">
        <v>1275</v>
      </c>
      <c r="D36" s="2302"/>
      <c r="E36" s="2302"/>
      <c r="F36" s="2302"/>
      <c r="G36" s="2302"/>
      <c r="H36" s="2302"/>
      <c r="I36" s="2302"/>
      <c r="J36" s="2302"/>
      <c r="K36" s="2302"/>
      <c r="L36" s="2302"/>
      <c r="M36" s="2302"/>
      <c r="N36" s="2302"/>
      <c r="O36" s="2302"/>
      <c r="P36" s="2302"/>
      <c r="Q36" s="2302"/>
      <c r="R36" s="2302"/>
      <c r="S36" s="2302"/>
      <c r="T36" s="2302"/>
      <c r="U36" s="2302"/>
      <c r="V36" s="2302"/>
      <c r="W36" s="2302"/>
      <c r="X36" s="2302"/>
      <c r="Y36" s="2302"/>
      <c r="Z36" s="2302"/>
      <c r="AA36" s="2302"/>
      <c r="AB36" s="2302"/>
      <c r="AC36" s="2302"/>
      <c r="AD36" s="2302"/>
      <c r="AE36" s="2302"/>
      <c r="AF36" s="2302"/>
      <c r="AG36" s="2302"/>
      <c r="AH36" s="2302"/>
      <c r="AI36" s="2302"/>
      <c r="AJ36" s="2302"/>
      <c r="AK36" s="2302"/>
      <c r="AL36" s="2302"/>
      <c r="AM36" s="2302"/>
      <c r="AN36" s="2302"/>
      <c r="AO36" s="2302"/>
      <c r="AP36" s="2302"/>
      <c r="AQ36" s="2302"/>
      <c r="AR36" s="2302"/>
      <c r="AS36" s="2302"/>
      <c r="AT36" s="2302"/>
      <c r="AU36" s="2302"/>
      <c r="AV36" s="2302"/>
      <c r="AW36" s="2302"/>
      <c r="AX36" s="2302"/>
      <c r="AY36" s="2302"/>
      <c r="AZ36" s="2302"/>
      <c r="BA36" s="2302"/>
      <c r="BB36" s="2302"/>
      <c r="BC36" s="2302"/>
      <c r="BD36" s="2302"/>
      <c r="BE36" s="2302"/>
      <c r="BF36" s="2302"/>
      <c r="BG36" s="2302"/>
      <c r="BH36" s="2302"/>
      <c r="BI36" s="2302"/>
      <c r="BJ36" s="2302"/>
      <c r="BK36" s="2302"/>
      <c r="BL36" s="2302"/>
      <c r="BM36" s="2302"/>
      <c r="BN36" s="2302"/>
      <c r="BO36" s="2302"/>
      <c r="BP36" s="2302"/>
      <c r="BQ36" s="2302"/>
      <c r="BR36" s="2302"/>
      <c r="BS36" s="2302"/>
      <c r="BT36" s="2302"/>
      <c r="BU36" s="2302"/>
      <c r="BV36" s="2302"/>
      <c r="BW36" s="2302"/>
      <c r="BX36" s="2302"/>
      <c r="BY36" s="2302"/>
      <c r="BZ36" s="2302"/>
      <c r="CA36" s="2302"/>
      <c r="CB36" s="2302"/>
      <c r="CC36" s="2302"/>
      <c r="CD36" s="2302"/>
      <c r="CE36" s="2302"/>
      <c r="CF36" s="2302"/>
      <c r="CG36" s="2302"/>
      <c r="CH36" s="2302"/>
      <c r="CI36" s="2302"/>
      <c r="CJ36" s="2302"/>
      <c r="CK36" s="2302"/>
      <c r="CL36" s="2302"/>
      <c r="CM36" s="2302"/>
      <c r="CN36" s="2302"/>
      <c r="CO36" s="2302"/>
      <c r="CP36" s="2302"/>
      <c r="CQ36" s="2302"/>
      <c r="CR36" s="2302"/>
      <c r="CS36" s="2302"/>
      <c r="CT36" s="2302"/>
      <c r="CU36" s="2302"/>
      <c r="CV36" s="2302"/>
      <c r="CW36" s="2302"/>
      <c r="CX36" s="2302"/>
      <c r="CY36" s="2302"/>
      <c r="CZ36" s="2302"/>
      <c r="DA36" s="2302"/>
      <c r="DB36" s="2302"/>
      <c r="DC36" s="2302"/>
      <c r="DD36" s="2302"/>
      <c r="DE36" s="2302"/>
      <c r="DF36" s="2302"/>
      <c r="DG36" s="2302"/>
      <c r="DH36" s="2302"/>
      <c r="DI36" s="2302"/>
      <c r="DJ36" s="2302"/>
      <c r="DK36" s="2302"/>
      <c r="DL36" s="2302"/>
      <c r="DM36" s="2302"/>
      <c r="DN36" s="2302"/>
      <c r="DO36" s="2302"/>
      <c r="DP36" s="2302"/>
      <c r="DQ36" s="2302"/>
      <c r="DR36" s="2302"/>
      <c r="DS36" s="2302"/>
      <c r="DT36" s="2302"/>
      <c r="DU36" s="2302"/>
      <c r="DV36" s="2302"/>
      <c r="DW36" s="2302"/>
      <c r="DX36" s="2302"/>
      <c r="DY36" s="2302"/>
      <c r="DZ36" s="2302"/>
      <c r="EA36" s="2302"/>
      <c r="EB36" s="2302"/>
      <c r="EC36" s="2302"/>
      <c r="ED36" s="2302"/>
      <c r="EE36" s="2302"/>
      <c r="EF36" s="2302"/>
      <c r="EG36" s="2302"/>
      <c r="EH36" s="2302"/>
      <c r="EI36" s="2302"/>
      <c r="EJ36" s="2302"/>
      <c r="EK36" s="2302"/>
      <c r="EL36" s="2302"/>
      <c r="EM36" s="2302"/>
      <c r="EN36" s="2302"/>
      <c r="EO36" s="2302"/>
      <c r="EP36" s="2302"/>
      <c r="EQ36" s="2302"/>
      <c r="ER36" s="2302"/>
      <c r="ES36" s="2302"/>
      <c r="ET36" s="2302"/>
      <c r="EU36" s="2302"/>
      <c r="EV36" s="2302"/>
      <c r="EW36" s="2302"/>
      <c r="EX36" s="2302"/>
      <c r="EY36" s="2302"/>
      <c r="EZ36" s="2302"/>
      <c r="FA36" s="2302"/>
      <c r="FB36" s="2302"/>
      <c r="FC36" s="2302"/>
      <c r="FD36" s="2302"/>
      <c r="FE36" s="2302"/>
      <c r="FF36" s="2302"/>
      <c r="FG36" s="2302"/>
      <c r="FH36" s="2302"/>
      <c r="FI36" s="2302"/>
      <c r="FJ36" s="2302"/>
      <c r="FK36" s="2302"/>
      <c r="FL36" s="2302"/>
      <c r="FM36" s="2302"/>
      <c r="FN36" s="2302"/>
      <c r="FO36" s="2302"/>
      <c r="FP36" s="2302"/>
      <c r="FQ36" s="2302"/>
      <c r="FR36" s="2302"/>
      <c r="FS36" s="2302"/>
      <c r="FT36" s="2302"/>
      <c r="FU36" s="2302"/>
      <c r="FV36" s="2302"/>
      <c r="FW36" s="2302"/>
      <c r="FX36" s="2302"/>
      <c r="FY36" s="2302"/>
      <c r="FZ36" s="2302"/>
      <c r="GA36" s="2302"/>
      <c r="GB36" s="2302"/>
      <c r="GC36" s="2302"/>
      <c r="GD36" s="2302"/>
      <c r="GE36" s="2302"/>
      <c r="GF36" s="2302"/>
      <c r="GG36" s="2302"/>
      <c r="GH36" s="2302"/>
      <c r="GI36" s="2302"/>
      <c r="GJ36" s="2302"/>
      <c r="GK36" s="2302"/>
      <c r="GL36" s="2302"/>
      <c r="GM36" s="2302"/>
      <c r="GN36" s="2302"/>
      <c r="GO36" s="2302"/>
      <c r="GP36" s="2302"/>
      <c r="GQ36" s="2302"/>
      <c r="GR36" s="2302"/>
      <c r="GS36" s="2302"/>
      <c r="GT36" s="2302"/>
      <c r="GU36" s="2302"/>
      <c r="GV36" s="2302"/>
      <c r="GW36" s="2302"/>
      <c r="GX36" s="2302"/>
      <c r="GY36" s="2302"/>
      <c r="GZ36" s="2302"/>
      <c r="HA36" s="2302"/>
      <c r="HB36" s="2302"/>
      <c r="HC36" s="2302"/>
      <c r="HD36" s="2302"/>
      <c r="HE36" s="2302"/>
      <c r="HF36" s="2302"/>
      <c r="HG36" s="2302"/>
      <c r="HH36" s="2302"/>
      <c r="HI36" s="2302"/>
      <c r="HJ36" s="2302"/>
      <c r="HK36" s="2302"/>
      <c r="HL36" s="2302"/>
      <c r="HM36" s="2302"/>
      <c r="HN36" s="2302"/>
      <c r="HO36" s="2302"/>
      <c r="HP36" s="2302"/>
      <c r="HQ36" s="2302"/>
      <c r="HR36" s="2302"/>
      <c r="HS36" s="2302"/>
      <c r="HT36" s="2302"/>
      <c r="HU36" s="2302"/>
      <c r="HV36" s="2302"/>
      <c r="HW36" s="2302"/>
      <c r="HX36" s="2302"/>
      <c r="HY36" s="2302"/>
      <c r="HZ36" s="2302"/>
      <c r="IA36" s="2302"/>
      <c r="IB36" s="2302"/>
      <c r="IC36" s="2302"/>
      <c r="ID36" s="2302"/>
      <c r="IE36" s="2302"/>
      <c r="IF36" s="2302"/>
      <c r="IG36" s="2302"/>
      <c r="IH36" s="2302"/>
      <c r="II36" s="2302"/>
      <c r="IJ36" s="2302"/>
      <c r="IK36" s="2302"/>
      <c r="IL36" s="2302"/>
      <c r="IM36" s="2302"/>
      <c r="IN36" s="2302"/>
      <c r="IO36" s="2302"/>
      <c r="IP36" s="2302"/>
      <c r="IQ36" s="2302"/>
      <c r="IR36" s="2302"/>
      <c r="IS36" s="2302"/>
      <c r="IT36" s="2302"/>
      <c r="IU36" s="2302"/>
      <c r="IV36" s="2302"/>
    </row>
    <row r="37" spans="1:256" s="2287" customFormat="1" ht="138.75">
      <c r="C37" s="2326" t="s">
        <v>1015</v>
      </c>
      <c r="D37" s="2327" t="s">
        <v>634</v>
      </c>
      <c r="E37" s="2327" t="s">
        <v>786</v>
      </c>
      <c r="F37" s="2327" t="s">
        <v>789</v>
      </c>
      <c r="G37" s="2327" t="s">
        <v>787</v>
      </c>
      <c r="H37" s="2327" t="s">
        <v>788</v>
      </c>
      <c r="I37" s="2327" t="s">
        <v>893</v>
      </c>
      <c r="J37" s="2327" t="s">
        <v>473</v>
      </c>
      <c r="K37" s="2327" t="s">
        <v>1017</v>
      </c>
      <c r="L37" s="2327" t="s">
        <v>625</v>
      </c>
      <c r="Q37" s="126"/>
    </row>
    <row r="38" spans="1:256" s="2287" customFormat="1" ht="15">
      <c r="C38" s="2171" t="s">
        <v>23</v>
      </c>
      <c r="D38" s="2328" t="s">
        <v>1168</v>
      </c>
      <c r="E38" s="2328" t="s">
        <v>1168</v>
      </c>
      <c r="F38" s="2328" t="s">
        <v>1168</v>
      </c>
      <c r="G38" s="2329" t="s">
        <v>1168</v>
      </c>
      <c r="H38" s="2329" t="s">
        <v>1168</v>
      </c>
      <c r="I38" s="2329" t="s">
        <v>1168</v>
      </c>
      <c r="J38" s="2329" t="s">
        <v>1168</v>
      </c>
      <c r="K38" s="2329" t="s">
        <v>1168</v>
      </c>
      <c r="L38" s="2329" t="s">
        <v>1168</v>
      </c>
      <c r="Q38" s="126"/>
    </row>
    <row r="39" spans="1:256" s="2287" customFormat="1" ht="15">
      <c r="C39" s="2330"/>
      <c r="D39" s="2331">
        <v>3</v>
      </c>
      <c r="E39" s="2331">
        <f t="shared" ref="E39:L39" si="0">+D39+1</f>
        <v>4</v>
      </c>
      <c r="F39" s="2331">
        <f t="shared" si="0"/>
        <v>5</v>
      </c>
      <c r="G39" s="2331">
        <f t="shared" si="0"/>
        <v>6</v>
      </c>
      <c r="H39" s="2331">
        <f t="shared" si="0"/>
        <v>7</v>
      </c>
      <c r="I39" s="2331">
        <f t="shared" si="0"/>
        <v>8</v>
      </c>
      <c r="J39" s="2331">
        <f t="shared" si="0"/>
        <v>9</v>
      </c>
      <c r="K39" s="2331">
        <f t="shared" si="0"/>
        <v>10</v>
      </c>
      <c r="L39" s="2331">
        <f t="shared" si="0"/>
        <v>11</v>
      </c>
      <c r="Q39" s="126"/>
    </row>
    <row r="40" spans="1:256" s="2287" customFormat="1" ht="15">
      <c r="B40" s="2287">
        <v>1</v>
      </c>
      <c r="C40" s="2332" t="s">
        <v>450</v>
      </c>
      <c r="D40" s="2300">
        <f>F40-E40</f>
        <v>-54.2</v>
      </c>
      <c r="E40" s="2300">
        <v>0</v>
      </c>
      <c r="F40" s="2300">
        <v>-54.2</v>
      </c>
      <c r="G40" s="2300">
        <v>59.9</v>
      </c>
      <c r="H40" s="2300">
        <v>82.7</v>
      </c>
      <c r="I40" s="2300">
        <f>G40+D40</f>
        <v>5.6999999999999957</v>
      </c>
      <c r="J40" s="2300">
        <f>G40+E40</f>
        <v>59.9</v>
      </c>
      <c r="K40" s="2300">
        <v>20.399999999999999</v>
      </c>
      <c r="L40" s="2300">
        <v>27.7</v>
      </c>
      <c r="Q40" s="126"/>
    </row>
    <row r="41" spans="1:256" s="2287" customFormat="1" ht="15">
      <c r="B41" s="2287">
        <v>2</v>
      </c>
      <c r="C41" s="2332" t="s">
        <v>451</v>
      </c>
      <c r="D41" s="2300">
        <f>F41-E41</f>
        <v>-81.8</v>
      </c>
      <c r="E41" s="2300">
        <v>0</v>
      </c>
      <c r="F41" s="2300">
        <v>-81.8</v>
      </c>
      <c r="G41" s="2300">
        <v>128.24</v>
      </c>
      <c r="H41" s="2300">
        <v>58.34</v>
      </c>
      <c r="I41" s="2300">
        <f>G41+D41</f>
        <v>46.440000000000012</v>
      </c>
      <c r="J41" s="2300">
        <f>G41+E41</f>
        <v>128.24</v>
      </c>
      <c r="K41" s="2300">
        <v>19.2</v>
      </c>
      <c r="L41" s="2300">
        <v>24.14</v>
      </c>
      <c r="Q41" s="126"/>
    </row>
    <row r="42" spans="1:256" s="2287" customFormat="1" ht="15">
      <c r="B42" s="2287">
        <v>3</v>
      </c>
      <c r="C42" s="2332" t="s">
        <v>184</v>
      </c>
      <c r="D42" s="2300">
        <f t="shared" ref="D42:D53" si="1">F42-E42</f>
        <v>-68</v>
      </c>
      <c r="E42" s="2300">
        <v>-0.1</v>
      </c>
      <c r="F42" s="2300">
        <v>-68.099999999999994</v>
      </c>
      <c r="G42" s="2300">
        <v>82.9</v>
      </c>
      <c r="H42" s="2300">
        <v>2.2000000000000002</v>
      </c>
      <c r="I42" s="2300">
        <f t="shared" ref="I42:I53" si="2">G42+D42</f>
        <v>14.900000000000006</v>
      </c>
      <c r="J42" s="2300">
        <f t="shared" ref="J42:J53" si="3">G42+E42</f>
        <v>82.800000000000011</v>
      </c>
      <c r="K42" s="2300">
        <v>13.9</v>
      </c>
      <c r="L42" s="2300">
        <v>26.6</v>
      </c>
      <c r="Q42" s="126"/>
    </row>
    <row r="43" spans="1:256" s="2287" customFormat="1" ht="15">
      <c r="B43" s="2287">
        <v>4</v>
      </c>
      <c r="C43" s="2332" t="s">
        <v>242</v>
      </c>
      <c r="D43" s="2300">
        <f t="shared" si="1"/>
        <v>-33.4</v>
      </c>
      <c r="E43" s="2300">
        <v>0</v>
      </c>
      <c r="F43" s="2300">
        <v>-33.4</v>
      </c>
      <c r="G43" s="2300">
        <v>45.7</v>
      </c>
      <c r="H43" s="2300">
        <v>42.5</v>
      </c>
      <c r="I43" s="2300">
        <f t="shared" si="2"/>
        <v>12.300000000000004</v>
      </c>
      <c r="J43" s="2300">
        <f t="shared" si="3"/>
        <v>45.7</v>
      </c>
      <c r="K43" s="2300">
        <v>12.5</v>
      </c>
      <c r="L43" s="2300">
        <v>15.1</v>
      </c>
      <c r="Q43" s="126"/>
    </row>
    <row r="44" spans="1:256" s="2287" customFormat="1" ht="15">
      <c r="B44" s="2287">
        <v>5</v>
      </c>
      <c r="C44" s="2332" t="s">
        <v>243</v>
      </c>
      <c r="D44" s="2300">
        <f t="shared" si="1"/>
        <v>-52.6</v>
      </c>
      <c r="E44" s="2300">
        <v>0</v>
      </c>
      <c r="F44" s="2300">
        <v>-52.6</v>
      </c>
      <c r="G44" s="2300">
        <v>54.5</v>
      </c>
      <c r="H44" s="2300">
        <v>54.5</v>
      </c>
      <c r="I44" s="2300">
        <f t="shared" si="2"/>
        <v>1.8999999999999986</v>
      </c>
      <c r="J44" s="2300">
        <f t="shared" si="3"/>
        <v>54.5</v>
      </c>
      <c r="K44" s="2300">
        <v>18.100000000000001</v>
      </c>
      <c r="L44" s="2300">
        <v>19.100000000000001</v>
      </c>
      <c r="Q44" s="126"/>
    </row>
    <row r="45" spans="1:256" s="2287" customFormat="1" ht="15">
      <c r="B45" s="2287">
        <v>6</v>
      </c>
      <c r="C45" s="2332" t="s">
        <v>185</v>
      </c>
      <c r="D45" s="2300">
        <f t="shared" si="1"/>
        <v>-24.8</v>
      </c>
      <c r="E45" s="2300">
        <v>-0.3</v>
      </c>
      <c r="F45" s="2300">
        <v>-25.1</v>
      </c>
      <c r="G45" s="2300">
        <v>24.3</v>
      </c>
      <c r="H45" s="2300">
        <v>32.200000000000003</v>
      </c>
      <c r="I45" s="2300">
        <f t="shared" si="2"/>
        <v>-0.5</v>
      </c>
      <c r="J45" s="2300">
        <f t="shared" si="3"/>
        <v>24</v>
      </c>
      <c r="K45" s="2300">
        <v>9.9</v>
      </c>
      <c r="L45" s="2300">
        <v>14.1</v>
      </c>
      <c r="Q45" s="126"/>
    </row>
    <row r="46" spans="1:256" s="2287" customFormat="1" ht="15">
      <c r="B46" s="2287">
        <v>7</v>
      </c>
      <c r="C46" s="2332" t="s">
        <v>186</v>
      </c>
      <c r="D46" s="2300">
        <f t="shared" si="1"/>
        <v>-27.8</v>
      </c>
      <c r="E46" s="2300">
        <v>-1.3</v>
      </c>
      <c r="F46" s="2300">
        <v>-29.1</v>
      </c>
      <c r="G46" s="2300">
        <v>29.2</v>
      </c>
      <c r="H46" s="2300">
        <v>45.2</v>
      </c>
      <c r="I46" s="2300">
        <f t="shared" si="2"/>
        <v>1.3999999999999986</v>
      </c>
      <c r="J46" s="2300">
        <f t="shared" si="3"/>
        <v>27.9</v>
      </c>
      <c r="K46" s="2300">
        <v>15.7</v>
      </c>
      <c r="L46" s="2300">
        <v>17.3</v>
      </c>
      <c r="Q46" s="126"/>
    </row>
    <row r="47" spans="1:256" s="2287" customFormat="1" ht="15">
      <c r="B47" s="2287">
        <v>8</v>
      </c>
      <c r="C47" s="2332" t="s">
        <v>1134</v>
      </c>
      <c r="D47" s="2300">
        <f t="shared" si="1"/>
        <v>-60.4</v>
      </c>
      <c r="E47" s="2300">
        <v>-3</v>
      </c>
      <c r="F47" s="2300">
        <v>-63.4</v>
      </c>
      <c r="G47" s="2300">
        <v>78.3</v>
      </c>
      <c r="H47" s="2300">
        <v>54.1</v>
      </c>
      <c r="I47" s="2300">
        <f t="shared" si="2"/>
        <v>17.899999999999999</v>
      </c>
      <c r="J47" s="2300">
        <f t="shared" si="3"/>
        <v>75.3</v>
      </c>
      <c r="K47" s="2300">
        <v>17.7</v>
      </c>
      <c r="L47" s="2300">
        <v>24.4</v>
      </c>
      <c r="Q47" s="126"/>
    </row>
    <row r="48" spans="1:256" s="2287" customFormat="1" ht="15">
      <c r="B48" s="2287">
        <v>9</v>
      </c>
      <c r="C48" s="2332" t="s">
        <v>1135</v>
      </c>
      <c r="D48" s="2300">
        <f t="shared" si="1"/>
        <v>-40</v>
      </c>
      <c r="E48" s="2300">
        <v>0</v>
      </c>
      <c r="F48" s="2300">
        <v>-40</v>
      </c>
      <c r="G48" s="2300">
        <v>47.8</v>
      </c>
      <c r="H48" s="2300">
        <v>62</v>
      </c>
      <c r="I48" s="2300">
        <f t="shared" si="2"/>
        <v>7.7999999999999972</v>
      </c>
      <c r="J48" s="2300">
        <f t="shared" si="3"/>
        <v>47.8</v>
      </c>
      <c r="K48" s="2300">
        <v>17.8</v>
      </c>
      <c r="L48" s="2300">
        <v>22</v>
      </c>
      <c r="Q48" s="126"/>
    </row>
    <row r="49" spans="2:17" s="2287" customFormat="1" ht="15">
      <c r="B49" s="2287">
        <v>10</v>
      </c>
      <c r="C49" s="2332" t="s">
        <v>1136</v>
      </c>
      <c r="D49" s="2300">
        <f t="shared" si="1"/>
        <v>-73.099999999999994</v>
      </c>
      <c r="E49" s="2300">
        <v>0</v>
      </c>
      <c r="F49" s="2300">
        <v>-73.099999999999994</v>
      </c>
      <c r="G49" s="2300">
        <v>107.6</v>
      </c>
      <c r="H49" s="2300">
        <v>78.900000000000006</v>
      </c>
      <c r="I49" s="2300">
        <f t="shared" si="2"/>
        <v>34.5</v>
      </c>
      <c r="J49" s="2300">
        <f t="shared" si="3"/>
        <v>107.6</v>
      </c>
      <c r="K49" s="2300">
        <v>31.2</v>
      </c>
      <c r="L49" s="2300">
        <v>37.6</v>
      </c>
      <c r="Q49" s="126"/>
    </row>
    <row r="50" spans="2:17" s="2287" customFormat="1" ht="15">
      <c r="B50" s="2287">
        <v>11</v>
      </c>
      <c r="C50" s="2332" t="s">
        <v>187</v>
      </c>
      <c r="D50" s="2300">
        <f t="shared" si="1"/>
        <v>-41.300000000000004</v>
      </c>
      <c r="E50" s="2300">
        <v>-1.9</v>
      </c>
      <c r="F50" s="2300">
        <v>-43.2</v>
      </c>
      <c r="G50" s="2300">
        <v>49.1</v>
      </c>
      <c r="H50" s="2300">
        <v>68.099999999999994</v>
      </c>
      <c r="I50" s="2300">
        <f t="shared" si="2"/>
        <v>7.7999999999999972</v>
      </c>
      <c r="J50" s="2300">
        <f t="shared" si="3"/>
        <v>47.2</v>
      </c>
      <c r="K50" s="2300">
        <v>13.8</v>
      </c>
      <c r="L50" s="2300">
        <v>23.3</v>
      </c>
      <c r="Q50" s="126"/>
    </row>
    <row r="51" spans="2:17" s="2287" customFormat="1" ht="15">
      <c r="B51" s="2287">
        <v>12</v>
      </c>
      <c r="C51" s="2332" t="s">
        <v>1165</v>
      </c>
      <c r="D51" s="2300">
        <f t="shared" si="1"/>
        <v>-40.300000000000004</v>
      </c>
      <c r="E51" s="2300">
        <v>-0.3</v>
      </c>
      <c r="F51" s="2300">
        <v>-40.6</v>
      </c>
      <c r="G51" s="2300">
        <v>46.9</v>
      </c>
      <c r="H51" s="2300">
        <v>71.7</v>
      </c>
      <c r="I51" s="2300">
        <f t="shared" si="2"/>
        <v>6.5999999999999943</v>
      </c>
      <c r="J51" s="2300">
        <f t="shared" si="3"/>
        <v>46.6</v>
      </c>
      <c r="K51" s="2300">
        <v>14.5</v>
      </c>
      <c r="L51" s="2300">
        <v>22.4</v>
      </c>
      <c r="Q51" s="126"/>
    </row>
    <row r="52" spans="2:17" s="2287" customFormat="1" ht="15">
      <c r="B52" s="2287">
        <v>13</v>
      </c>
      <c r="C52" s="2332" t="s">
        <v>800</v>
      </c>
      <c r="D52" s="2300">
        <f t="shared" si="1"/>
        <v>-14.3</v>
      </c>
      <c r="E52" s="2300">
        <v>0</v>
      </c>
      <c r="F52" s="2300">
        <v>-14.3</v>
      </c>
      <c r="G52" s="2300">
        <v>16.8</v>
      </c>
      <c r="H52" s="2300">
        <v>28.3</v>
      </c>
      <c r="I52" s="2300">
        <f t="shared" si="2"/>
        <v>2.5</v>
      </c>
      <c r="J52" s="2300">
        <f t="shared" si="3"/>
        <v>16.8</v>
      </c>
      <c r="K52" s="2300">
        <v>9.8000000000000007</v>
      </c>
      <c r="L52" s="2300">
        <v>15.4</v>
      </c>
      <c r="Q52" s="126"/>
    </row>
    <row r="53" spans="2:17" s="2287" customFormat="1" ht="15">
      <c r="B53" s="2287">
        <v>14</v>
      </c>
      <c r="C53" s="2332" t="s">
        <v>510</v>
      </c>
      <c r="D53" s="2300">
        <f t="shared" si="1"/>
        <v>-58</v>
      </c>
      <c r="E53" s="2300">
        <v>0</v>
      </c>
      <c r="F53" s="2300">
        <v>-58</v>
      </c>
      <c r="G53" s="2300">
        <v>93.5</v>
      </c>
      <c r="H53" s="2300">
        <v>51.9</v>
      </c>
      <c r="I53" s="2300">
        <f t="shared" si="2"/>
        <v>35.5</v>
      </c>
      <c r="J53" s="2300">
        <f t="shared" si="3"/>
        <v>93.5</v>
      </c>
      <c r="K53" s="2300">
        <v>22</v>
      </c>
      <c r="L53" s="2300">
        <v>28.1</v>
      </c>
      <c r="Q53" s="126"/>
    </row>
    <row r="54" spans="2:17" s="2287" customFormat="1" ht="15">
      <c r="C54" s="2171" t="s">
        <v>22</v>
      </c>
      <c r="D54" s="2328" t="s">
        <v>1168</v>
      </c>
      <c r="E54" s="2328" t="s">
        <v>1168</v>
      </c>
      <c r="F54" s="2328" t="s">
        <v>1168</v>
      </c>
      <c r="G54" s="2329" t="s">
        <v>1168</v>
      </c>
      <c r="H54" s="2329" t="s">
        <v>1168</v>
      </c>
      <c r="I54" s="2329" t="s">
        <v>1168</v>
      </c>
      <c r="J54" s="2329" t="s">
        <v>1168</v>
      </c>
      <c r="K54" s="2329" t="s">
        <v>1168</v>
      </c>
      <c r="L54" s="2329" t="s">
        <v>1168</v>
      </c>
      <c r="Q54" s="126"/>
    </row>
    <row r="55" spans="2:17" s="2287" customFormat="1" ht="15">
      <c r="C55" s="2330"/>
      <c r="D55" s="2331">
        <v>3</v>
      </c>
      <c r="E55" s="2331">
        <f t="shared" ref="E55:L55" si="4">+D55+1</f>
        <v>4</v>
      </c>
      <c r="F55" s="2331">
        <f t="shared" si="4"/>
        <v>5</v>
      </c>
      <c r="G55" s="2331">
        <f t="shared" si="4"/>
        <v>6</v>
      </c>
      <c r="H55" s="2331">
        <f t="shared" si="4"/>
        <v>7</v>
      </c>
      <c r="I55" s="2331">
        <f t="shared" si="4"/>
        <v>8</v>
      </c>
      <c r="J55" s="2331">
        <f t="shared" si="4"/>
        <v>9</v>
      </c>
      <c r="K55" s="2331">
        <f t="shared" si="4"/>
        <v>10</v>
      </c>
      <c r="L55" s="2331">
        <f t="shared" si="4"/>
        <v>11</v>
      </c>
      <c r="Q55" s="126"/>
    </row>
    <row r="56" spans="2:17" s="2287" customFormat="1" ht="15">
      <c r="B56" s="2287">
        <v>1</v>
      </c>
      <c r="C56" s="2332" t="s">
        <v>450</v>
      </c>
      <c r="D56" s="2300">
        <v>-40.4</v>
      </c>
      <c r="E56" s="2300">
        <v>0</v>
      </c>
      <c r="F56" s="2300">
        <f t="shared" ref="F56:F69" si="5">SUM(D56:E56)</f>
        <v>-40.4</v>
      </c>
      <c r="G56" s="2300">
        <v>49.04069305286302</v>
      </c>
      <c r="H56" s="2300">
        <v>69.050320620092407</v>
      </c>
      <c r="I56" s="2300">
        <v>8.6406930528630213</v>
      </c>
      <c r="J56" s="2300">
        <v>69.050320620092407</v>
      </c>
      <c r="K56" s="2300">
        <v>19.5</v>
      </c>
      <c r="L56" s="2300">
        <v>25.8</v>
      </c>
      <c r="Q56" s="126"/>
    </row>
    <row r="57" spans="2:17" s="2287" customFormat="1" ht="15">
      <c r="B57" s="2287">
        <v>2</v>
      </c>
      <c r="C57" s="2332" t="s">
        <v>451</v>
      </c>
      <c r="D57" s="2300">
        <v>-48.4</v>
      </c>
      <c r="E57" s="2300">
        <v>0</v>
      </c>
      <c r="F57" s="2300">
        <f t="shared" si="5"/>
        <v>-48.4</v>
      </c>
      <c r="G57" s="2300">
        <v>62.551282694386487</v>
      </c>
      <c r="H57" s="2300">
        <v>41.901947565729692</v>
      </c>
      <c r="I57" s="2300">
        <v>14.151282694386488</v>
      </c>
      <c r="J57" s="2300">
        <v>41.901947565729692</v>
      </c>
      <c r="K57" s="2300">
        <v>19.5</v>
      </c>
      <c r="L57" s="2300">
        <v>25.9</v>
      </c>
      <c r="Q57" s="126"/>
    </row>
    <row r="58" spans="2:17" s="2287" customFormat="1" ht="15">
      <c r="B58" s="2287">
        <v>3</v>
      </c>
      <c r="C58" s="2332" t="s">
        <v>184</v>
      </c>
      <c r="D58" s="2300">
        <v>-67.633451000000008</v>
      </c>
      <c r="E58" s="2300">
        <v>-7.6100000000000362E-2</v>
      </c>
      <c r="F58" s="2300">
        <f t="shared" si="5"/>
        <v>-67.709551000000005</v>
      </c>
      <c r="G58" s="2300">
        <v>66.590885787521344</v>
      </c>
      <c r="H58" s="2300">
        <v>46.926753637644197</v>
      </c>
      <c r="I58" s="2300">
        <v>-1.0425652124786691</v>
      </c>
      <c r="J58" s="2300">
        <v>46.850653637644193</v>
      </c>
      <c r="K58" s="2300">
        <v>13.3</v>
      </c>
      <c r="L58" s="2300">
        <v>24.6</v>
      </c>
      <c r="Q58" s="126"/>
    </row>
    <row r="59" spans="2:17" s="2287" customFormat="1" ht="15">
      <c r="B59" s="2287">
        <v>4</v>
      </c>
      <c r="C59" s="2332" t="s">
        <v>242</v>
      </c>
      <c r="D59" s="2300">
        <v>-28.8</v>
      </c>
      <c r="E59" s="2300">
        <v>0</v>
      </c>
      <c r="F59" s="2300">
        <f t="shared" si="5"/>
        <v>-28.8</v>
      </c>
      <c r="G59" s="2300">
        <v>30.1</v>
      </c>
      <c r="H59" s="2300">
        <v>39</v>
      </c>
      <c r="I59" s="2300">
        <v>1.3</v>
      </c>
      <c r="J59" s="2300">
        <v>39</v>
      </c>
      <c r="K59" s="2300">
        <v>12.6</v>
      </c>
      <c r="L59" s="2300">
        <v>14.7</v>
      </c>
      <c r="Q59" s="126"/>
    </row>
    <row r="60" spans="2:17" s="2287" customFormat="1" ht="15">
      <c r="B60" s="2287">
        <v>5</v>
      </c>
      <c r="C60" s="2332" t="s">
        <v>243</v>
      </c>
      <c r="D60" s="2300">
        <v>-52.5</v>
      </c>
      <c r="E60" s="2300">
        <v>0</v>
      </c>
      <c r="F60" s="2300">
        <f t="shared" si="5"/>
        <v>-52.5</v>
      </c>
      <c r="G60" s="2300">
        <v>48.2</v>
      </c>
      <c r="H60" s="2300">
        <v>50.3</v>
      </c>
      <c r="I60" s="2300">
        <v>-4.3</v>
      </c>
      <c r="J60" s="2300">
        <v>50.3</v>
      </c>
      <c r="K60" s="2300">
        <v>15.9</v>
      </c>
      <c r="L60" s="2300">
        <v>16.7</v>
      </c>
      <c r="Q60" s="126"/>
    </row>
    <row r="61" spans="2:17" s="2287" customFormat="1" ht="15">
      <c r="B61" s="2287">
        <v>6</v>
      </c>
      <c r="C61" s="2332" t="s">
        <v>185</v>
      </c>
      <c r="D61" s="2300">
        <v>-20.2</v>
      </c>
      <c r="E61" s="2300">
        <v>-0.5</v>
      </c>
      <c r="F61" s="2300">
        <f t="shared" si="5"/>
        <v>-20.7</v>
      </c>
      <c r="G61" s="2300">
        <v>23</v>
      </c>
      <c r="H61" s="2300">
        <v>26</v>
      </c>
      <c r="I61" s="2300">
        <v>2.8</v>
      </c>
      <c r="J61" s="2300">
        <v>25.5</v>
      </c>
      <c r="K61" s="2300">
        <v>9.6</v>
      </c>
      <c r="L61" s="2300">
        <v>12.7</v>
      </c>
      <c r="Q61" s="126"/>
    </row>
    <row r="62" spans="2:17" s="2287" customFormat="1" ht="15">
      <c r="B62" s="2287">
        <v>7</v>
      </c>
      <c r="C62" s="2332" t="s">
        <v>186</v>
      </c>
      <c r="D62" s="2300">
        <v>-23</v>
      </c>
      <c r="E62" s="2300">
        <v>-1.2</v>
      </c>
      <c r="F62" s="2300">
        <f t="shared" si="5"/>
        <v>-24.2</v>
      </c>
      <c r="G62" s="2300">
        <v>29.5</v>
      </c>
      <c r="H62" s="2300">
        <v>39.799999999999997</v>
      </c>
      <c r="I62" s="2300">
        <v>6.5</v>
      </c>
      <c r="J62" s="2300">
        <v>38.6</v>
      </c>
      <c r="K62" s="2300">
        <v>15.4</v>
      </c>
      <c r="L62" s="2300">
        <v>16</v>
      </c>
      <c r="Q62" s="126"/>
    </row>
    <row r="63" spans="2:17" s="2287" customFormat="1" ht="15">
      <c r="B63" s="2287">
        <v>8</v>
      </c>
      <c r="C63" s="2332" t="s">
        <v>1134</v>
      </c>
      <c r="D63" s="2300">
        <v>-51.8</v>
      </c>
      <c r="E63" s="2300">
        <v>-0.1</v>
      </c>
      <c r="F63" s="2300">
        <f t="shared" si="5"/>
        <v>-51.9</v>
      </c>
      <c r="G63" s="2300">
        <v>48.3</v>
      </c>
      <c r="H63" s="2300">
        <v>68.7</v>
      </c>
      <c r="I63" s="2300">
        <v>-3.4999999999999858</v>
      </c>
      <c r="J63" s="2300">
        <v>68.599999999999994</v>
      </c>
      <c r="K63" s="2300">
        <v>16.2</v>
      </c>
      <c r="L63" s="2300">
        <v>20.399999999999999</v>
      </c>
      <c r="Q63" s="126"/>
    </row>
    <row r="64" spans="2:17" s="2287" customFormat="1" ht="15">
      <c r="B64" s="2287">
        <v>9</v>
      </c>
      <c r="C64" s="2332" t="s">
        <v>1135</v>
      </c>
      <c r="D64" s="2300">
        <v>-48.5</v>
      </c>
      <c r="E64" s="2300">
        <v>0</v>
      </c>
      <c r="F64" s="2300">
        <f t="shared" si="5"/>
        <v>-48.5</v>
      </c>
      <c r="G64" s="2300">
        <v>44.2</v>
      </c>
      <c r="H64" s="2300">
        <v>44</v>
      </c>
      <c r="I64" s="2300">
        <v>-4.2999999999999901</v>
      </c>
      <c r="J64" s="2300">
        <v>44</v>
      </c>
      <c r="K64" s="2300">
        <v>16.5</v>
      </c>
      <c r="L64" s="2300">
        <v>17.2</v>
      </c>
      <c r="Q64" s="126"/>
    </row>
    <row r="65" spans="2:17" s="2287" customFormat="1" ht="15">
      <c r="B65" s="2287">
        <v>10</v>
      </c>
      <c r="C65" s="2332" t="s">
        <v>1136</v>
      </c>
      <c r="D65" s="2300">
        <v>-73.2</v>
      </c>
      <c r="E65" s="2300">
        <v>-0.3</v>
      </c>
      <c r="F65" s="2300">
        <f t="shared" si="5"/>
        <v>-73.5</v>
      </c>
      <c r="G65" s="2300">
        <v>90.1</v>
      </c>
      <c r="H65" s="2300">
        <v>64.900000000000006</v>
      </c>
      <c r="I65" s="2300">
        <v>16.899999999999999</v>
      </c>
      <c r="J65" s="2300">
        <v>64.599999999999994</v>
      </c>
      <c r="K65" s="2300">
        <v>27.1</v>
      </c>
      <c r="L65" s="2300">
        <v>30.4</v>
      </c>
      <c r="Q65" s="126"/>
    </row>
    <row r="66" spans="2:17" s="2287" customFormat="1" ht="15">
      <c r="B66" s="2287">
        <v>11</v>
      </c>
      <c r="C66" s="2332" t="s">
        <v>187</v>
      </c>
      <c r="D66" s="2300">
        <v>-56</v>
      </c>
      <c r="E66" s="2300">
        <v>-0.5</v>
      </c>
      <c r="F66" s="2300">
        <f t="shared" si="5"/>
        <v>-56.5</v>
      </c>
      <c r="G66" s="2300">
        <v>61.689776242722765</v>
      </c>
      <c r="H66" s="2300">
        <v>54.313458226609214</v>
      </c>
      <c r="I66" s="2300">
        <v>5.6897762427227647</v>
      </c>
      <c r="J66" s="2300">
        <v>53.813458226609214</v>
      </c>
      <c r="K66" s="2300">
        <v>14.5</v>
      </c>
      <c r="L66" s="2300">
        <v>23.3</v>
      </c>
      <c r="Q66" s="126"/>
    </row>
    <row r="67" spans="2:17" s="2287" customFormat="1" ht="15">
      <c r="B67" s="2287">
        <v>12</v>
      </c>
      <c r="C67" s="2332" t="s">
        <v>1165</v>
      </c>
      <c r="D67" s="2300">
        <v>-24.61481986754967</v>
      </c>
      <c r="E67" s="2300">
        <v>-0.1</v>
      </c>
      <c r="F67" s="2300">
        <f t="shared" si="5"/>
        <v>-24.714819867549672</v>
      </c>
      <c r="G67" s="2300">
        <v>40.001037535698458</v>
      </c>
      <c r="H67" s="2300">
        <v>55.695732698448353</v>
      </c>
      <c r="I67" s="2300">
        <v>15.386217668148788</v>
      </c>
      <c r="J67" s="2300">
        <v>55.595732698448352</v>
      </c>
      <c r="K67" s="2300">
        <v>14.4</v>
      </c>
      <c r="L67" s="2300">
        <v>22.14</v>
      </c>
      <c r="Q67" s="126"/>
    </row>
    <row r="68" spans="2:17" s="2287" customFormat="1" ht="15">
      <c r="B68" s="2287">
        <v>13</v>
      </c>
      <c r="C68" s="2332" t="s">
        <v>800</v>
      </c>
      <c r="D68" s="2300">
        <v>-19.8</v>
      </c>
      <c r="E68" s="2300">
        <v>0</v>
      </c>
      <c r="F68" s="2300">
        <f t="shared" si="5"/>
        <v>-19.8</v>
      </c>
      <c r="G68" s="2300">
        <v>17.399999999999999</v>
      </c>
      <c r="H68" s="2300">
        <v>23.6</v>
      </c>
      <c r="I68" s="2300">
        <v>-2.4</v>
      </c>
      <c r="J68" s="2300">
        <v>23.6</v>
      </c>
      <c r="K68" s="2300">
        <v>9</v>
      </c>
      <c r="L68" s="2300">
        <v>14.5</v>
      </c>
      <c r="Q68" s="126"/>
    </row>
    <row r="69" spans="2:17" s="2287" customFormat="1" ht="15">
      <c r="B69" s="2287">
        <v>14</v>
      </c>
      <c r="C69" s="2332" t="s">
        <v>510</v>
      </c>
      <c r="D69" s="2300">
        <v>-52.3</v>
      </c>
      <c r="E69" s="2300">
        <v>0</v>
      </c>
      <c r="F69" s="2300">
        <f t="shared" si="5"/>
        <v>-52.3</v>
      </c>
      <c r="G69" s="2300">
        <v>61.4</v>
      </c>
      <c r="H69" s="2300">
        <v>46.2</v>
      </c>
      <c r="I69" s="2300">
        <v>9.1</v>
      </c>
      <c r="J69" s="2300">
        <v>46.2</v>
      </c>
      <c r="K69" s="2300">
        <v>20.6</v>
      </c>
      <c r="L69" s="2300">
        <v>25.2</v>
      </c>
      <c r="Q69" s="126"/>
    </row>
    <row r="70" spans="2:17" s="2287" customFormat="1" ht="15">
      <c r="C70" s="2171" t="s">
        <v>301</v>
      </c>
      <c r="D70" s="2333"/>
      <c r="E70" s="2333"/>
      <c r="F70" s="2333"/>
      <c r="G70" s="2333"/>
      <c r="H70" s="2333"/>
      <c r="I70" s="2333"/>
      <c r="J70" s="2333"/>
      <c r="K70" s="2333"/>
      <c r="L70" s="2333"/>
      <c r="Q70" s="126"/>
    </row>
    <row r="71" spans="2:17" s="2287" customFormat="1" ht="15">
      <c r="B71" s="2287">
        <v>1</v>
      </c>
      <c r="C71" s="2332" t="s">
        <v>450</v>
      </c>
      <c r="D71" s="2300">
        <v>-5.2315249999999995</v>
      </c>
      <c r="E71" s="2300">
        <v>0</v>
      </c>
      <c r="F71" s="2300">
        <f t="shared" ref="F71:F84" si="6">SUM(D71:E71)</f>
        <v>-5.2315249999999995</v>
      </c>
      <c r="G71" s="2300">
        <v>27.285344646819958</v>
      </c>
      <c r="H71" s="2300">
        <v>52.010151581557103</v>
      </c>
      <c r="I71" s="2300">
        <v>22.05381964681996</v>
      </c>
      <c r="J71" s="2300">
        <v>52.010151581557103</v>
      </c>
      <c r="K71" s="2300">
        <v>17.399999999999999</v>
      </c>
      <c r="L71" s="2300">
        <v>22.212897026852438</v>
      </c>
      <c r="Q71" s="126"/>
    </row>
    <row r="72" spans="2:17" s="2287" customFormat="1" ht="15">
      <c r="B72" s="2287">
        <v>2</v>
      </c>
      <c r="C72" s="2332" t="s">
        <v>451</v>
      </c>
      <c r="D72" s="2300">
        <v>-56.111401999999998</v>
      </c>
      <c r="E72" s="2300">
        <v>0</v>
      </c>
      <c r="F72" s="2300">
        <f t="shared" si="6"/>
        <v>-56.111401999999998</v>
      </c>
      <c r="G72" s="2300">
        <v>73.506144274489685</v>
      </c>
      <c r="H72" s="2300">
        <v>35.088115916993331</v>
      </c>
      <c r="I72" s="2300">
        <v>17.394742274489687</v>
      </c>
      <c r="J72" s="2300">
        <v>35.088115916993331</v>
      </c>
      <c r="K72" s="2300">
        <v>20.9</v>
      </c>
      <c r="L72" s="2300">
        <v>19.048329579332055</v>
      </c>
      <c r="Q72" s="126"/>
    </row>
    <row r="73" spans="2:17" s="2287" customFormat="1" ht="15">
      <c r="B73" s="2287">
        <v>3</v>
      </c>
      <c r="C73" s="2332" t="s">
        <v>184</v>
      </c>
      <c r="D73" s="2300">
        <v>-36.808</v>
      </c>
      <c r="E73" s="2300">
        <v>-0.13957600000000001</v>
      </c>
      <c r="F73" s="2300">
        <f t="shared" si="6"/>
        <v>-36.947575999999998</v>
      </c>
      <c r="G73" s="2300">
        <v>49.121829036969267</v>
      </c>
      <c r="H73" s="2300">
        <v>36.161600113672847</v>
      </c>
      <c r="I73" s="2300">
        <v>12.313829036969267</v>
      </c>
      <c r="J73" s="2300">
        <v>36.022024113672849</v>
      </c>
      <c r="K73" s="2300">
        <v>12.3</v>
      </c>
      <c r="L73" s="2300">
        <v>43.426199372849851</v>
      </c>
      <c r="Q73" s="126"/>
    </row>
    <row r="74" spans="2:17" s="2287" customFormat="1" ht="15">
      <c r="B74" s="2287">
        <v>4</v>
      </c>
      <c r="C74" s="2332" t="s">
        <v>242</v>
      </c>
      <c r="D74" s="2300">
        <v>-31.9</v>
      </c>
      <c r="E74" s="2300">
        <v>0</v>
      </c>
      <c r="F74" s="2300">
        <f t="shared" si="6"/>
        <v>-31.9</v>
      </c>
      <c r="G74" s="2300">
        <v>37.799999999999997</v>
      </c>
      <c r="H74" s="2300">
        <v>33.9</v>
      </c>
      <c r="I74" s="2300">
        <v>5.8999999999999915</v>
      </c>
      <c r="J74" s="2300">
        <v>33.9</v>
      </c>
      <c r="K74" s="2300">
        <v>11</v>
      </c>
      <c r="L74" s="2300">
        <v>14.910622429058243</v>
      </c>
      <c r="Q74" s="126"/>
    </row>
    <row r="75" spans="2:17" s="2287" customFormat="1" ht="15">
      <c r="B75" s="2287">
        <v>5</v>
      </c>
      <c r="C75" s="2332" t="s">
        <v>243</v>
      </c>
      <c r="D75" s="2300">
        <v>-49.6</v>
      </c>
      <c r="E75" s="2300">
        <v>0</v>
      </c>
      <c r="F75" s="2300">
        <f t="shared" si="6"/>
        <v>-49.6</v>
      </c>
      <c r="G75" s="2300">
        <v>62.5</v>
      </c>
      <c r="H75" s="2300">
        <v>55.6</v>
      </c>
      <c r="I75" s="2300">
        <v>12.9</v>
      </c>
      <c r="J75" s="2300">
        <v>55.6</v>
      </c>
      <c r="K75" s="2300">
        <v>12.7</v>
      </c>
      <c r="L75" s="2300">
        <v>20.795878190413418</v>
      </c>
      <c r="Q75" s="126"/>
    </row>
    <row r="76" spans="2:17" s="2287" customFormat="1" ht="15">
      <c r="B76" s="2287">
        <v>6</v>
      </c>
      <c r="C76" s="2332" t="s">
        <v>185</v>
      </c>
      <c r="D76" s="2300">
        <v>-17</v>
      </c>
      <c r="E76" s="2300">
        <v>-0.6</v>
      </c>
      <c r="F76" s="2300">
        <f t="shared" si="6"/>
        <v>-17.600000000000001</v>
      </c>
      <c r="G76" s="2300">
        <v>22.5</v>
      </c>
      <c r="H76" s="2300">
        <v>17.899999999999999</v>
      </c>
      <c r="I76" s="2300">
        <v>5.5</v>
      </c>
      <c r="J76" s="2300">
        <v>17.3</v>
      </c>
      <c r="K76" s="2300">
        <v>9</v>
      </c>
      <c r="L76" s="2300">
        <v>15.786666824636487</v>
      </c>
      <c r="Q76" s="126"/>
    </row>
    <row r="77" spans="2:17" s="2287" customFormat="1" ht="15">
      <c r="B77" s="2287">
        <v>7</v>
      </c>
      <c r="C77" s="2332" t="s">
        <v>186</v>
      </c>
      <c r="D77" s="2300">
        <v>-20.2</v>
      </c>
      <c r="E77" s="2300">
        <v>-1.2</v>
      </c>
      <c r="F77" s="2300">
        <f t="shared" si="6"/>
        <v>-21.4</v>
      </c>
      <c r="G77" s="2300">
        <v>29.3</v>
      </c>
      <c r="H77" s="2300">
        <v>30.7</v>
      </c>
      <c r="I77" s="2300">
        <v>9.1</v>
      </c>
      <c r="J77" s="2300">
        <v>29.5</v>
      </c>
      <c r="K77" s="2300">
        <v>16.899999999999999</v>
      </c>
      <c r="L77" s="2300">
        <v>7.460665196679777</v>
      </c>
      <c r="Q77" s="126"/>
    </row>
    <row r="78" spans="2:17" s="2287" customFormat="1" ht="15">
      <c r="B78" s="2287">
        <v>8</v>
      </c>
      <c r="C78" s="2332" t="s">
        <v>1134</v>
      </c>
      <c r="D78" s="2300">
        <v>-37.799999999999997</v>
      </c>
      <c r="E78" s="2300">
        <v>0</v>
      </c>
      <c r="F78" s="2300">
        <f t="shared" si="6"/>
        <v>-37.799999999999997</v>
      </c>
      <c r="G78" s="2300">
        <v>44.4</v>
      </c>
      <c r="H78" s="2300">
        <v>49.5</v>
      </c>
      <c r="I78" s="2300">
        <v>6.6</v>
      </c>
      <c r="J78" s="2300">
        <v>49.5</v>
      </c>
      <c r="K78" s="2300">
        <v>13.6</v>
      </c>
      <c r="L78" s="2300">
        <v>22.329755137269665</v>
      </c>
      <c r="Q78" s="126"/>
    </row>
    <row r="79" spans="2:17" s="2287" customFormat="1" ht="15">
      <c r="B79" s="2287">
        <v>9</v>
      </c>
      <c r="C79" s="2332" t="s">
        <v>1135</v>
      </c>
      <c r="D79" s="2300">
        <v>-36.5</v>
      </c>
      <c r="E79" s="2300">
        <v>-3.7</v>
      </c>
      <c r="F79" s="2300">
        <f t="shared" si="6"/>
        <v>-40.200000000000003</v>
      </c>
      <c r="G79" s="2300">
        <v>44</v>
      </c>
      <c r="H79" s="2300">
        <v>54</v>
      </c>
      <c r="I79" s="2300">
        <v>7.5</v>
      </c>
      <c r="J79" s="2300">
        <v>50.3</v>
      </c>
      <c r="K79" s="2300">
        <v>18.7</v>
      </c>
      <c r="L79" s="2300">
        <v>12.171739821222012</v>
      </c>
      <c r="Q79" s="126"/>
    </row>
    <row r="80" spans="2:17" s="2287" customFormat="1" ht="15">
      <c r="B80" s="2287">
        <v>10</v>
      </c>
      <c r="C80" s="2332" t="s">
        <v>1136</v>
      </c>
      <c r="D80" s="2300">
        <v>-74.5</v>
      </c>
      <c r="E80" s="2300">
        <v>-0.2</v>
      </c>
      <c r="F80" s="2300">
        <f t="shared" si="6"/>
        <v>-74.7</v>
      </c>
      <c r="G80" s="2300">
        <v>86.1</v>
      </c>
      <c r="H80" s="2300">
        <v>55.3</v>
      </c>
      <c r="I80" s="2300">
        <v>11.6</v>
      </c>
      <c r="J80" s="2300">
        <v>55.1</v>
      </c>
      <c r="K80" s="2300">
        <v>27.6</v>
      </c>
      <c r="L80" s="2300">
        <v>13.858123193834963</v>
      </c>
      <c r="Q80" s="126"/>
    </row>
    <row r="81" spans="1:17" s="2287" customFormat="1" ht="15">
      <c r="B81" s="2287">
        <v>11</v>
      </c>
      <c r="C81" s="2332" t="s">
        <v>187</v>
      </c>
      <c r="D81" s="2300">
        <v>-43.2</v>
      </c>
      <c r="E81" s="2300">
        <v>0</v>
      </c>
      <c r="F81" s="2300">
        <f t="shared" si="6"/>
        <v>-43.2</v>
      </c>
      <c r="G81" s="2300">
        <v>45.8</v>
      </c>
      <c r="H81" s="2300">
        <v>34.6</v>
      </c>
      <c r="I81" s="2300">
        <v>2.6</v>
      </c>
      <c r="J81" s="2300">
        <v>34.6</v>
      </c>
      <c r="K81" s="2300">
        <v>12</v>
      </c>
      <c r="L81" s="2300">
        <v>49.441527777777779</v>
      </c>
      <c r="Q81" s="126"/>
    </row>
    <row r="82" spans="1:17" s="2287" customFormat="1" ht="15">
      <c r="B82" s="2287">
        <v>12</v>
      </c>
      <c r="C82" s="2332" t="s">
        <v>1165</v>
      </c>
      <c r="D82" s="2300">
        <v>-29.7</v>
      </c>
      <c r="E82" s="2300">
        <v>0</v>
      </c>
      <c r="F82" s="2300">
        <f t="shared" si="6"/>
        <v>-29.7</v>
      </c>
      <c r="G82" s="2300">
        <v>42.5</v>
      </c>
      <c r="H82" s="2300">
        <v>39.299999999999997</v>
      </c>
      <c r="I82" s="2300">
        <v>12.8</v>
      </c>
      <c r="J82" s="2300">
        <v>39.299999999999997</v>
      </c>
      <c r="K82" s="2300">
        <v>12</v>
      </c>
      <c r="L82" s="2300">
        <v>51.22757577723435</v>
      </c>
      <c r="Q82" s="126"/>
    </row>
    <row r="83" spans="1:17" s="2287" customFormat="1" ht="15">
      <c r="B83" s="2287">
        <v>13</v>
      </c>
      <c r="C83" s="2332" t="s">
        <v>800</v>
      </c>
      <c r="D83" s="2300">
        <v>-22.8</v>
      </c>
      <c r="E83" s="2300">
        <v>0</v>
      </c>
      <c r="F83" s="2300">
        <f t="shared" si="6"/>
        <v>-22.8</v>
      </c>
      <c r="G83" s="2300">
        <v>20.399999999999999</v>
      </c>
      <c r="H83" s="2300">
        <v>20.8</v>
      </c>
      <c r="I83" s="2300">
        <v>-2.4</v>
      </c>
      <c r="J83" s="2300">
        <v>20.8</v>
      </c>
      <c r="K83" s="2300">
        <v>7.2</v>
      </c>
      <c r="L83" s="2300">
        <v>23.470404860078421</v>
      </c>
      <c r="Q83" s="126"/>
    </row>
    <row r="84" spans="1:17" s="2287" customFormat="1" ht="15">
      <c r="B84" s="2287">
        <v>14</v>
      </c>
      <c r="C84" s="2332" t="s">
        <v>510</v>
      </c>
      <c r="D84" s="2300">
        <v>-51.5</v>
      </c>
      <c r="E84" s="2300">
        <v>0</v>
      </c>
      <c r="F84" s="2300">
        <f t="shared" si="6"/>
        <v>-51.5</v>
      </c>
      <c r="G84" s="2300">
        <v>66.8</v>
      </c>
      <c r="H84" s="2300">
        <v>46.1</v>
      </c>
      <c r="I84" s="2300">
        <v>15.3</v>
      </c>
      <c r="J84" s="2300">
        <v>46.1</v>
      </c>
      <c r="K84" s="2300">
        <v>16.899999999999999</v>
      </c>
      <c r="L84" s="2300">
        <v>26.775619479124714</v>
      </c>
      <c r="Q84" s="126"/>
    </row>
    <row r="85" spans="1:17" s="2287" customFormat="1" ht="15">
      <c r="Q85" s="126"/>
    </row>
    <row r="87" spans="1:17" ht="15">
      <c r="A87" s="2324" t="s">
        <v>1210</v>
      </c>
    </row>
    <row r="88" spans="1:17" ht="15" thickBot="1"/>
    <row r="89" spans="1:17" ht="15">
      <c r="B89" s="973"/>
      <c r="C89" s="2442" t="s">
        <v>1277</v>
      </c>
      <c r="D89" s="2443"/>
      <c r="E89" s="2444"/>
      <c r="F89" s="2444"/>
      <c r="G89" s="2444"/>
      <c r="H89" s="2445"/>
      <c r="L89" s="234"/>
    </row>
    <row r="90" spans="1:17" ht="105">
      <c r="B90" s="974"/>
      <c r="C90" s="2439" t="s">
        <v>764</v>
      </c>
      <c r="D90" s="2440" t="s">
        <v>1279</v>
      </c>
      <c r="F90" s="2441" t="s">
        <v>1278</v>
      </c>
      <c r="L90" s="234"/>
    </row>
    <row r="91" spans="1:17">
      <c r="B91" s="2334">
        <v>1</v>
      </c>
      <c r="C91" s="2335" t="s">
        <v>450</v>
      </c>
      <c r="D91" s="2437">
        <v>0.91</v>
      </c>
      <c r="F91" s="2336">
        <v>0.64</v>
      </c>
      <c r="L91" s="234"/>
    </row>
    <row r="92" spans="1:17">
      <c r="B92" s="2334">
        <v>2</v>
      </c>
      <c r="C92" s="2335" t="s">
        <v>451</v>
      </c>
      <c r="D92" s="2437">
        <v>0.91</v>
      </c>
      <c r="F92" s="2336">
        <v>0.66</v>
      </c>
      <c r="L92" s="234"/>
    </row>
    <row r="93" spans="1:17">
      <c r="B93" s="2334">
        <v>3</v>
      </c>
      <c r="C93" s="2335" t="s">
        <v>883</v>
      </c>
      <c r="D93" s="2437">
        <v>1</v>
      </c>
      <c r="F93" s="2336">
        <v>0.66</v>
      </c>
      <c r="L93" s="234"/>
    </row>
    <row r="94" spans="1:17">
      <c r="B94" s="2334">
        <v>4</v>
      </c>
      <c r="C94" s="2335" t="s">
        <v>242</v>
      </c>
      <c r="D94" s="2437">
        <v>0.71</v>
      </c>
      <c r="F94" s="2336">
        <v>0.71</v>
      </c>
      <c r="L94" s="234"/>
    </row>
    <row r="95" spans="1:17">
      <c r="B95" s="2334">
        <v>5</v>
      </c>
      <c r="C95" s="2335" t="s">
        <v>243</v>
      </c>
      <c r="D95" s="2437">
        <v>0.95</v>
      </c>
      <c r="F95" s="2336">
        <v>0.95</v>
      </c>
      <c r="L95" s="234"/>
    </row>
    <row r="96" spans="1:17">
      <c r="B96" s="2334">
        <v>6</v>
      </c>
      <c r="C96" s="2335" t="s">
        <v>884</v>
      </c>
      <c r="D96" s="2437">
        <v>0.69</v>
      </c>
      <c r="F96" s="2336">
        <v>0.69</v>
      </c>
      <c r="L96" s="234"/>
    </row>
    <row r="97" spans="1:20">
      <c r="B97" s="2334">
        <v>7</v>
      </c>
      <c r="C97" s="2335" t="s">
        <v>885</v>
      </c>
      <c r="D97" s="2437">
        <v>0.61</v>
      </c>
      <c r="F97" s="2336">
        <v>0.61</v>
      </c>
      <c r="L97" s="234"/>
    </row>
    <row r="98" spans="1:20">
      <c r="B98" s="2334">
        <v>8</v>
      </c>
      <c r="C98" s="2335" t="s">
        <v>1134</v>
      </c>
      <c r="D98" s="2437">
        <v>0.75</v>
      </c>
      <c r="F98" s="2336">
        <v>0.75</v>
      </c>
      <c r="L98" s="234"/>
    </row>
    <row r="99" spans="1:20">
      <c r="B99" s="2334">
        <v>9</v>
      </c>
      <c r="C99" s="2335" t="s">
        <v>1135</v>
      </c>
      <c r="D99" s="2437">
        <v>0.68</v>
      </c>
      <c r="F99" s="2336">
        <v>0.68</v>
      </c>
    </row>
    <row r="100" spans="1:20">
      <c r="B100" s="2334">
        <v>10</v>
      </c>
      <c r="C100" s="2335" t="s">
        <v>1136</v>
      </c>
      <c r="D100" s="2437">
        <v>1</v>
      </c>
      <c r="F100" s="2336">
        <v>1</v>
      </c>
    </row>
    <row r="101" spans="1:20">
      <c r="B101" s="2334">
        <v>11</v>
      </c>
      <c r="C101" s="2335" t="s">
        <v>188</v>
      </c>
      <c r="D101" s="2437">
        <v>0</v>
      </c>
      <c r="F101" s="2336">
        <v>0</v>
      </c>
    </row>
    <row r="102" spans="1:20">
      <c r="B102" s="2334">
        <v>12</v>
      </c>
      <c r="C102" s="2335" t="s">
        <v>1165</v>
      </c>
      <c r="D102" s="2437">
        <v>0.79</v>
      </c>
      <c r="F102" s="2336">
        <v>0.79</v>
      </c>
    </row>
    <row r="103" spans="1:20">
      <c r="B103" s="2334">
        <v>13</v>
      </c>
      <c r="C103" s="2335" t="s">
        <v>800</v>
      </c>
      <c r="D103" s="2437">
        <v>0.55000000000000004</v>
      </c>
      <c r="F103" s="2336">
        <v>0</v>
      </c>
    </row>
    <row r="104" spans="1:20" ht="15" thickBot="1">
      <c r="B104" s="2337">
        <v>14</v>
      </c>
      <c r="C104" s="2338" t="s">
        <v>510</v>
      </c>
      <c r="D104" s="2438">
        <v>0.67</v>
      </c>
      <c r="F104" s="2339">
        <v>0.76</v>
      </c>
      <c r="L104" s="234"/>
    </row>
    <row r="105" spans="1:20">
      <c r="D105" s="234"/>
      <c r="L105" s="234"/>
    </row>
    <row r="107" spans="1:20" ht="15">
      <c r="A107" s="2294" t="s">
        <v>1212</v>
      </c>
    </row>
    <row r="108" spans="1:20" s="2287" customFormat="1">
      <c r="E108" s="2340">
        <f>+'Names and date input'!D20</f>
        <v>1</v>
      </c>
      <c r="F108" s="2341" t="str">
        <f>+'Names and date input'!D21</f>
        <v>CN West</v>
      </c>
    </row>
    <row r="109" spans="1:20" s="2287" customFormat="1" ht="14.25" customHeight="1">
      <c r="E109" s="2342"/>
      <c r="F109" s="2343" t="s">
        <v>20</v>
      </c>
      <c r="G109" s="2343"/>
      <c r="H109" s="2343"/>
      <c r="I109" s="2343"/>
      <c r="J109" s="2343"/>
      <c r="K109" s="2343"/>
      <c r="L109" s="2343"/>
      <c r="M109" s="2343"/>
      <c r="N109" s="3102" t="s">
        <v>940</v>
      </c>
      <c r="O109" s="2344"/>
      <c r="P109" s="2345"/>
      <c r="Q109" s="2345"/>
      <c r="R109" s="2345"/>
      <c r="S109" s="2345"/>
      <c r="T109" s="2345"/>
    </row>
    <row r="110" spans="1:20" s="2287" customFormat="1">
      <c r="E110" s="2346"/>
      <c r="F110" s="2345"/>
      <c r="G110" s="2345"/>
      <c r="H110" s="2347"/>
      <c r="I110" s="3095" t="s">
        <v>18</v>
      </c>
      <c r="J110" s="3096"/>
      <c r="K110" s="3096"/>
      <c r="L110" s="3096"/>
      <c r="M110" s="3096"/>
      <c r="N110" s="3103"/>
      <c r="O110" s="2344"/>
      <c r="P110" s="2345"/>
      <c r="Q110" s="2345"/>
      <c r="R110" s="2345"/>
      <c r="S110" s="2345"/>
      <c r="T110" s="2345"/>
    </row>
    <row r="111" spans="1:20" s="2287" customFormat="1">
      <c r="E111" s="2346"/>
      <c r="F111" s="2348"/>
      <c r="G111" s="2348"/>
      <c r="H111" s="2349" t="s">
        <v>281</v>
      </c>
      <c r="I111" s="2350" t="s">
        <v>301</v>
      </c>
      <c r="J111" s="2350" t="s">
        <v>22</v>
      </c>
      <c r="K111" s="2350" t="s">
        <v>23</v>
      </c>
      <c r="L111" s="2350" t="s">
        <v>24</v>
      </c>
      <c r="M111" s="2350" t="s">
        <v>25</v>
      </c>
      <c r="N111" s="3104"/>
      <c r="O111" s="2344"/>
      <c r="P111" s="2351"/>
      <c r="Q111" s="2351"/>
      <c r="R111" s="2351"/>
      <c r="S111" s="2351"/>
      <c r="T111" s="2351"/>
    </row>
    <row r="112" spans="1:20" s="2287" customFormat="1">
      <c r="E112" s="2346"/>
      <c r="F112" s="2345" t="s">
        <v>19</v>
      </c>
      <c r="G112" s="2345"/>
      <c r="H112" s="2346"/>
      <c r="I112" s="2345"/>
      <c r="J112" s="2345"/>
      <c r="K112" s="2345"/>
      <c r="L112" s="2345"/>
      <c r="M112" s="2345"/>
      <c r="N112" s="2346"/>
      <c r="O112" s="2345"/>
      <c r="P112" s="2345"/>
      <c r="Q112" s="2345"/>
      <c r="R112" s="2345"/>
      <c r="S112" s="2345"/>
      <c r="T112" s="2345"/>
    </row>
    <row r="113" spans="5:25" s="2287" customFormat="1">
      <c r="E113" s="2352">
        <v>1</v>
      </c>
      <c r="F113" s="2299" t="s">
        <v>450</v>
      </c>
      <c r="G113" s="2345"/>
      <c r="H113" s="2346"/>
      <c r="I113" s="2300">
        <v>49.2</v>
      </c>
      <c r="J113" s="2300">
        <v>47.8</v>
      </c>
      <c r="K113" s="2300">
        <v>46.4</v>
      </c>
      <c r="L113" s="2300">
        <v>45</v>
      </c>
      <c r="M113" s="2300">
        <v>44.4</v>
      </c>
      <c r="N113" s="2353">
        <v>1.1000000000000001</v>
      </c>
      <c r="O113" s="515"/>
      <c r="P113" s="2345"/>
      <c r="Q113" s="2345"/>
      <c r="R113" s="2345"/>
      <c r="S113" s="2345"/>
      <c r="T113" s="2345"/>
    </row>
    <row r="114" spans="5:25" s="2287" customFormat="1">
      <c r="E114" s="2352">
        <v>2</v>
      </c>
      <c r="F114" s="2299" t="s">
        <v>451</v>
      </c>
      <c r="G114" s="2345"/>
      <c r="H114" s="2346"/>
      <c r="I114" s="2300">
        <v>52.3</v>
      </c>
      <c r="J114" s="2300">
        <v>51</v>
      </c>
      <c r="K114" s="2300">
        <v>49.7</v>
      </c>
      <c r="L114" s="2300">
        <v>48.4</v>
      </c>
      <c r="M114" s="2300">
        <v>47.7</v>
      </c>
      <c r="N114" s="2353">
        <v>1.1000000000000001</v>
      </c>
      <c r="O114" s="515"/>
      <c r="P114" s="2345"/>
      <c r="Q114" s="2345"/>
      <c r="R114" s="2345"/>
      <c r="S114" s="2345"/>
      <c r="T114" s="2345"/>
    </row>
    <row r="115" spans="5:25" s="2287" customFormat="1">
      <c r="E115" s="2352">
        <v>3</v>
      </c>
      <c r="F115" s="2299" t="s">
        <v>883</v>
      </c>
      <c r="G115" s="2345"/>
      <c r="H115" s="2346"/>
      <c r="I115" s="2300">
        <v>47.7</v>
      </c>
      <c r="J115" s="2300">
        <v>46.2</v>
      </c>
      <c r="K115" s="2300">
        <v>46.1</v>
      </c>
      <c r="L115" s="2300">
        <v>44.7</v>
      </c>
      <c r="M115" s="2300">
        <v>42.8</v>
      </c>
      <c r="N115" s="2353">
        <v>1.1000000000000001</v>
      </c>
      <c r="O115" s="515"/>
      <c r="P115" s="2345"/>
      <c r="Q115" s="2345"/>
      <c r="R115" s="2345"/>
      <c r="S115" s="2345"/>
      <c r="T115" s="2345"/>
    </row>
    <row r="116" spans="5:25" s="2287" customFormat="1">
      <c r="E116" s="2352">
        <v>4</v>
      </c>
      <c r="F116" s="2299" t="s">
        <v>242</v>
      </c>
      <c r="G116" s="2345"/>
      <c r="H116" s="2346"/>
      <c r="I116" s="2300">
        <v>34.700000000000003</v>
      </c>
      <c r="J116" s="2300">
        <v>34.6</v>
      </c>
      <c r="K116" s="2300">
        <v>34</v>
      </c>
      <c r="L116" s="2300">
        <v>33.299999999999997</v>
      </c>
      <c r="M116" s="2300">
        <v>32.799999999999997</v>
      </c>
      <c r="N116" s="2353">
        <v>0.7</v>
      </c>
      <c r="O116" s="515"/>
      <c r="P116" s="2345"/>
      <c r="Q116" s="2345"/>
      <c r="R116" s="2345"/>
      <c r="S116" s="2345"/>
      <c r="T116" s="2345"/>
    </row>
    <row r="117" spans="5:25" s="2287" customFormat="1">
      <c r="E117" s="2352">
        <v>5</v>
      </c>
      <c r="F117" s="2299" t="s">
        <v>243</v>
      </c>
      <c r="G117" s="2345"/>
      <c r="H117" s="2346"/>
      <c r="I117" s="2300">
        <v>42.9</v>
      </c>
      <c r="J117" s="2300">
        <v>43.1</v>
      </c>
      <c r="K117" s="2300">
        <v>42.5</v>
      </c>
      <c r="L117" s="2300">
        <v>42</v>
      </c>
      <c r="M117" s="2300">
        <v>41.5</v>
      </c>
      <c r="N117" s="2353">
        <v>1</v>
      </c>
      <c r="O117" s="515"/>
      <c r="P117" s="2345"/>
      <c r="Q117" s="2345"/>
      <c r="R117" s="2345"/>
      <c r="S117" s="2345"/>
      <c r="T117" s="2345"/>
    </row>
    <row r="118" spans="5:25" s="2287" customFormat="1">
      <c r="E118" s="2352">
        <v>6</v>
      </c>
      <c r="F118" s="2299" t="s">
        <v>884</v>
      </c>
      <c r="G118" s="2345"/>
      <c r="H118" s="2346"/>
      <c r="I118" s="2300">
        <v>31.2</v>
      </c>
      <c r="J118" s="2300">
        <v>30.9</v>
      </c>
      <c r="K118" s="2300">
        <v>30.5</v>
      </c>
      <c r="L118" s="2300">
        <v>29.9</v>
      </c>
      <c r="M118" s="2300">
        <v>29.5</v>
      </c>
      <c r="N118" s="2353">
        <v>0.5</v>
      </c>
      <c r="O118" s="515"/>
      <c r="P118" s="2299"/>
      <c r="Q118" s="2345"/>
      <c r="R118" s="2345"/>
      <c r="S118" s="2345"/>
      <c r="T118" s="2345"/>
      <c r="U118" s="2345"/>
      <c r="V118" s="2345"/>
      <c r="W118" s="2345"/>
      <c r="X118" s="515"/>
      <c r="Y118" s="2345"/>
    </row>
    <row r="119" spans="5:25" s="2287" customFormat="1">
      <c r="E119" s="2352">
        <v>7</v>
      </c>
      <c r="F119" s="2299" t="s">
        <v>885</v>
      </c>
      <c r="G119" s="2345"/>
      <c r="H119" s="2346"/>
      <c r="I119" s="2300">
        <v>36.9</v>
      </c>
      <c r="J119" s="2300">
        <v>36.700000000000003</v>
      </c>
      <c r="K119" s="2300">
        <v>36.1</v>
      </c>
      <c r="L119" s="2300">
        <v>36.799999999999997</v>
      </c>
      <c r="M119" s="2300">
        <v>35.1</v>
      </c>
      <c r="N119" s="2353">
        <v>0.7</v>
      </c>
      <c r="O119" s="515"/>
      <c r="P119" s="2345"/>
      <c r="Q119" s="2345"/>
      <c r="R119" s="2345"/>
      <c r="S119" s="2345"/>
      <c r="T119" s="2345"/>
      <c r="U119" s="2345"/>
      <c r="V119" s="2345"/>
      <c r="W119" s="2345"/>
      <c r="X119" s="2345"/>
      <c r="Y119" s="2345"/>
    </row>
    <row r="120" spans="5:25" s="2287" customFormat="1">
      <c r="E120" s="2352">
        <v>8</v>
      </c>
      <c r="F120" s="2299" t="s">
        <v>1134</v>
      </c>
      <c r="G120" s="2345"/>
      <c r="H120" s="2346"/>
      <c r="I120" s="2300">
        <v>41</v>
      </c>
      <c r="J120" s="2300">
        <v>40.4</v>
      </c>
      <c r="K120" s="2300">
        <v>39.799999999999997</v>
      </c>
      <c r="L120" s="2300">
        <v>39.200000000000003</v>
      </c>
      <c r="M120" s="2300">
        <v>38.6</v>
      </c>
      <c r="N120" s="2353">
        <v>1</v>
      </c>
      <c r="O120" s="515"/>
      <c r="P120" s="2345"/>
      <c r="Q120" s="2345"/>
      <c r="R120" s="2345"/>
      <c r="S120" s="2345"/>
      <c r="T120" s="2345"/>
    </row>
    <row r="121" spans="5:25" s="2287" customFormat="1">
      <c r="E121" s="2352">
        <v>9</v>
      </c>
      <c r="F121" s="2299" t="s">
        <v>1135</v>
      </c>
      <c r="G121" s="2345"/>
      <c r="H121" s="2352"/>
      <c r="I121" s="2300">
        <v>43.6</v>
      </c>
      <c r="J121" s="2300">
        <v>40.9</v>
      </c>
      <c r="K121" s="2300">
        <v>38.1</v>
      </c>
      <c r="L121" s="2300">
        <v>37.6</v>
      </c>
      <c r="M121" s="2300">
        <v>37.1</v>
      </c>
      <c r="N121" s="2353">
        <v>1</v>
      </c>
      <c r="O121" s="515"/>
      <c r="P121" s="2345"/>
      <c r="Q121" s="2345"/>
      <c r="R121" s="2345"/>
      <c r="S121" s="2345"/>
      <c r="T121" s="2345"/>
    </row>
    <row r="122" spans="5:25" s="2287" customFormat="1">
      <c r="E122" s="2352">
        <v>10</v>
      </c>
      <c r="F122" s="2299" t="s">
        <v>1136</v>
      </c>
      <c r="G122" s="2345"/>
      <c r="H122" s="2346"/>
      <c r="I122" s="2300">
        <v>64.099999999999994</v>
      </c>
      <c r="J122" s="2300">
        <v>63.3</v>
      </c>
      <c r="K122" s="2300">
        <v>62.4</v>
      </c>
      <c r="L122" s="2300">
        <v>61.6</v>
      </c>
      <c r="M122" s="2300">
        <v>60.8</v>
      </c>
      <c r="N122" s="2353">
        <v>1.6</v>
      </c>
      <c r="O122" s="515"/>
      <c r="P122" s="2345"/>
      <c r="Q122" s="2345"/>
      <c r="R122" s="2345"/>
      <c r="S122" s="2345"/>
      <c r="T122" s="2345"/>
    </row>
    <row r="123" spans="5:25" s="2287" customFormat="1">
      <c r="E123" s="2352">
        <v>11</v>
      </c>
      <c r="F123" s="2299" t="s">
        <v>188</v>
      </c>
      <c r="G123" s="2345"/>
      <c r="H123" s="2346"/>
      <c r="I123" s="2300">
        <v>43.7</v>
      </c>
      <c r="J123" s="2300">
        <v>43.1</v>
      </c>
      <c r="K123" s="2300">
        <v>42.5</v>
      </c>
      <c r="L123" s="2300">
        <v>41.9</v>
      </c>
      <c r="M123" s="2300">
        <v>41.4</v>
      </c>
      <c r="N123" s="2353">
        <v>0.9</v>
      </c>
      <c r="O123" s="515"/>
      <c r="P123" s="2345"/>
      <c r="Q123" s="2345"/>
      <c r="R123" s="2345"/>
      <c r="S123" s="2345"/>
      <c r="T123" s="2345"/>
    </row>
    <row r="124" spans="5:25" s="2287" customFormat="1">
      <c r="E124" s="2352">
        <v>12</v>
      </c>
      <c r="F124" s="2299" t="s">
        <v>1165</v>
      </c>
      <c r="G124" s="2345"/>
      <c r="H124" s="2346"/>
      <c r="I124" s="2300">
        <v>36.299999999999997</v>
      </c>
      <c r="J124" s="2300">
        <v>35.9</v>
      </c>
      <c r="K124" s="2300">
        <v>35.299999999999997</v>
      </c>
      <c r="L124" s="2300">
        <v>34.9</v>
      </c>
      <c r="M124" s="2300">
        <v>34.4</v>
      </c>
      <c r="N124" s="2353">
        <v>0.7</v>
      </c>
      <c r="O124" s="515"/>
      <c r="P124" s="2345"/>
      <c r="Q124" s="2345"/>
      <c r="R124" s="2345"/>
      <c r="S124" s="2345"/>
      <c r="T124" s="2345"/>
    </row>
    <row r="125" spans="5:25" s="2287" customFormat="1">
      <c r="E125" s="2352">
        <v>13</v>
      </c>
      <c r="F125" s="2299" t="s">
        <v>800</v>
      </c>
      <c r="G125" s="2345"/>
      <c r="H125" s="2346"/>
      <c r="I125" s="2300">
        <v>30.2</v>
      </c>
      <c r="J125" s="2300">
        <v>29.3</v>
      </c>
      <c r="K125" s="2300">
        <v>28.8</v>
      </c>
      <c r="L125" s="2300">
        <v>28.4</v>
      </c>
      <c r="M125" s="2300">
        <v>28.1</v>
      </c>
      <c r="N125" s="2353">
        <v>0.3</v>
      </c>
      <c r="O125" s="515"/>
      <c r="P125" s="2345"/>
      <c r="Q125" s="2345"/>
      <c r="R125" s="2345"/>
      <c r="S125" s="2345"/>
      <c r="T125" s="2345"/>
    </row>
    <row r="126" spans="5:25" s="2287" customFormat="1">
      <c r="E126" s="2354">
        <v>14</v>
      </c>
      <c r="F126" s="2355" t="s">
        <v>510</v>
      </c>
      <c r="G126" s="2356"/>
      <c r="H126" s="2357"/>
      <c r="I126" s="2300">
        <v>54.3</v>
      </c>
      <c r="J126" s="2300">
        <v>53.5</v>
      </c>
      <c r="K126" s="2300">
        <v>52.8</v>
      </c>
      <c r="L126" s="2300">
        <v>52.1</v>
      </c>
      <c r="M126" s="2300">
        <v>51.4</v>
      </c>
      <c r="N126" s="2353">
        <v>1.3</v>
      </c>
      <c r="O126" s="515"/>
      <c r="P126" s="2345"/>
      <c r="Q126" s="2345"/>
      <c r="R126" s="2345"/>
      <c r="S126" s="2345"/>
      <c r="T126" s="2345"/>
    </row>
    <row r="127" spans="5:25" s="2287" customFormat="1" ht="15" thickBot="1">
      <c r="E127" s="2357"/>
      <c r="F127" s="2358" t="s">
        <v>160</v>
      </c>
      <c r="G127" s="2358"/>
      <c r="H127" s="2359"/>
      <c r="I127" s="2360">
        <v>608.1</v>
      </c>
      <c r="J127" s="2360">
        <v>596.69999999999993</v>
      </c>
      <c r="K127" s="2360">
        <v>585</v>
      </c>
      <c r="L127" s="2360">
        <v>575.80000000000007</v>
      </c>
      <c r="M127" s="2360">
        <v>565.6</v>
      </c>
      <c r="N127" s="2361">
        <v>13</v>
      </c>
      <c r="O127" s="2345"/>
      <c r="P127" s="2345"/>
      <c r="Q127" s="2345"/>
      <c r="R127" s="2345"/>
      <c r="S127" s="2345"/>
      <c r="T127" s="2345"/>
    </row>
    <row r="128" spans="5:25" s="2287" customFormat="1" ht="15" thickTop="1">
      <c r="O128" s="2362"/>
      <c r="P128" s="2345"/>
      <c r="Q128" s="2345"/>
      <c r="R128" s="2345"/>
      <c r="S128" s="2345"/>
      <c r="T128" s="2345"/>
    </row>
    <row r="129" spans="5:41" s="2287" customFormat="1">
      <c r="E129" s="2347"/>
      <c r="F129" s="2363" t="s">
        <v>557</v>
      </c>
      <c r="G129" s="2343"/>
      <c r="H129" s="2364">
        <v>4</v>
      </c>
      <c r="I129" s="2364">
        <v>5</v>
      </c>
      <c r="J129" s="2364">
        <v>6</v>
      </c>
      <c r="K129" s="2364">
        <v>7</v>
      </c>
      <c r="L129" s="2364">
        <v>8</v>
      </c>
      <c r="M129" s="2364">
        <v>9</v>
      </c>
      <c r="N129" s="1532" t="s">
        <v>959</v>
      </c>
      <c r="O129" s="2362"/>
      <c r="P129" s="3095" t="s">
        <v>588</v>
      </c>
      <c r="Q129" s="3096"/>
      <c r="R129" s="3096"/>
      <c r="S129" s="3096"/>
      <c r="T129" s="3097"/>
    </row>
    <row r="130" spans="5:41" s="2287" customFormat="1" ht="28.5">
      <c r="E130" s="2346"/>
      <c r="F130" s="2345"/>
      <c r="G130" s="2345"/>
      <c r="H130" s="2347"/>
      <c r="I130" s="3096" t="s">
        <v>18</v>
      </c>
      <c r="J130" s="3096"/>
      <c r="K130" s="3096"/>
      <c r="L130" s="3096"/>
      <c r="M130" s="3097"/>
      <c r="N130" s="2365" t="s">
        <v>1153</v>
      </c>
      <c r="O130" s="2362"/>
      <c r="P130" s="3099" t="s">
        <v>19</v>
      </c>
      <c r="Q130" s="3100"/>
      <c r="R130" s="3100"/>
      <c r="S130" s="3100"/>
      <c r="T130" s="3101"/>
    </row>
    <row r="131" spans="5:41" s="2287" customFormat="1">
      <c r="E131" s="2346"/>
      <c r="F131" s="2348" t="s">
        <v>19</v>
      </c>
      <c r="G131" s="2366"/>
      <c r="H131" s="2349" t="s">
        <v>281</v>
      </c>
      <c r="I131" s="2350" t="s">
        <v>301</v>
      </c>
      <c r="J131" s="2350" t="s">
        <v>22</v>
      </c>
      <c r="K131" s="2350" t="s">
        <v>23</v>
      </c>
      <c r="L131" s="2350" t="s">
        <v>24</v>
      </c>
      <c r="M131" s="2367" t="s">
        <v>25</v>
      </c>
      <c r="N131" s="2368" t="s">
        <v>481</v>
      </c>
      <c r="O131" s="2362"/>
      <c r="P131" s="2330" t="s">
        <v>301</v>
      </c>
      <c r="Q131" s="2350" t="s">
        <v>22</v>
      </c>
      <c r="R131" s="2350" t="s">
        <v>23</v>
      </c>
      <c r="S131" s="2350" t="s">
        <v>24</v>
      </c>
      <c r="T131" s="2367" t="s">
        <v>25</v>
      </c>
    </row>
    <row r="132" spans="5:41" s="2287" customFormat="1">
      <c r="E132" s="2352">
        <v>1</v>
      </c>
      <c r="F132" s="2299" t="s">
        <v>450</v>
      </c>
      <c r="G132" s="2369"/>
      <c r="H132" s="2370"/>
      <c r="I132" s="2300">
        <v>111.5</v>
      </c>
      <c r="J132" s="2300">
        <v>111.1</v>
      </c>
      <c r="K132" s="2300">
        <v>110.7</v>
      </c>
      <c r="L132" s="2300">
        <v>110.2</v>
      </c>
      <c r="M132" s="2300">
        <v>110</v>
      </c>
      <c r="N132" s="2353">
        <v>6.3</v>
      </c>
      <c r="O132" s="2362"/>
      <c r="P132" s="2371">
        <v>1.26</v>
      </c>
      <c r="Q132" s="2372">
        <v>2.52</v>
      </c>
      <c r="R132" s="2372">
        <v>3.7800000000000002</v>
      </c>
      <c r="S132" s="2372">
        <v>5.04</v>
      </c>
      <c r="T132" s="2373">
        <v>6.3</v>
      </c>
    </row>
    <row r="133" spans="5:41" s="2287" customFormat="1">
      <c r="E133" s="2352">
        <v>2</v>
      </c>
      <c r="F133" s="2299" t="s">
        <v>451</v>
      </c>
      <c r="G133" s="2369"/>
      <c r="H133" s="2370"/>
      <c r="I133" s="2300">
        <v>110.3</v>
      </c>
      <c r="J133" s="2300">
        <v>109.9</v>
      </c>
      <c r="K133" s="2300">
        <v>109.5</v>
      </c>
      <c r="L133" s="2300">
        <v>109.1</v>
      </c>
      <c r="M133" s="2300">
        <v>108.8</v>
      </c>
      <c r="N133" s="2353">
        <v>2</v>
      </c>
      <c r="O133" s="2362"/>
      <c r="P133" s="2371">
        <v>0.4</v>
      </c>
      <c r="Q133" s="2372">
        <v>0.8</v>
      </c>
      <c r="R133" s="2372">
        <v>1.2000000000000002</v>
      </c>
      <c r="S133" s="2372">
        <v>1.6</v>
      </c>
      <c r="T133" s="2373">
        <v>2</v>
      </c>
    </row>
    <row r="134" spans="5:41" s="2287" customFormat="1">
      <c r="E134" s="2352">
        <v>3</v>
      </c>
      <c r="F134" s="2299" t="s">
        <v>883</v>
      </c>
      <c r="G134" s="2369"/>
      <c r="H134" s="2370"/>
      <c r="I134" s="2300">
        <v>103.6</v>
      </c>
      <c r="J134" s="2300">
        <v>103.1</v>
      </c>
      <c r="K134" s="2300">
        <v>105.7</v>
      </c>
      <c r="L134" s="2300">
        <v>107</v>
      </c>
      <c r="M134" s="2300">
        <v>105.1</v>
      </c>
      <c r="N134" s="2353">
        <v>5</v>
      </c>
      <c r="O134" s="2362"/>
      <c r="P134" s="2371">
        <v>1</v>
      </c>
      <c r="Q134" s="2372">
        <v>2</v>
      </c>
      <c r="R134" s="2372">
        <v>3</v>
      </c>
      <c r="S134" s="2372">
        <v>4</v>
      </c>
      <c r="T134" s="2373">
        <v>5</v>
      </c>
    </row>
    <row r="135" spans="5:41" s="2287" customFormat="1">
      <c r="E135" s="2352">
        <v>4</v>
      </c>
      <c r="F135" s="2299" t="s">
        <v>242</v>
      </c>
      <c r="G135" s="2369"/>
      <c r="H135" s="2370"/>
      <c r="I135" s="2300">
        <v>62.6</v>
      </c>
      <c r="J135" s="2300">
        <v>62.8</v>
      </c>
      <c r="K135" s="2300">
        <v>62.5</v>
      </c>
      <c r="L135" s="2300">
        <v>62.2</v>
      </c>
      <c r="M135" s="2300">
        <v>62</v>
      </c>
      <c r="N135" s="2353">
        <v>5.5</v>
      </c>
      <c r="O135" s="2362"/>
      <c r="P135" s="2371">
        <v>1.1000000000000001</v>
      </c>
      <c r="Q135" s="2372">
        <v>2.2000000000000002</v>
      </c>
      <c r="R135" s="2372">
        <v>3.3000000000000003</v>
      </c>
      <c r="S135" s="2372">
        <v>4.4000000000000004</v>
      </c>
      <c r="T135" s="2373">
        <v>5.5</v>
      </c>
    </row>
    <row r="136" spans="5:41" s="2287" customFormat="1">
      <c r="E136" s="2352">
        <v>5</v>
      </c>
      <c r="F136" s="2299" t="s">
        <v>243</v>
      </c>
      <c r="G136" s="2369"/>
      <c r="H136" s="2370"/>
      <c r="I136" s="2300">
        <v>83.6</v>
      </c>
      <c r="J136" s="2300">
        <v>83.8</v>
      </c>
      <c r="K136" s="2300">
        <v>83.4</v>
      </c>
      <c r="L136" s="2300">
        <v>83</v>
      </c>
      <c r="M136" s="2300">
        <v>83.1</v>
      </c>
      <c r="N136" s="2353">
        <v>1.1000000000000001</v>
      </c>
      <c r="O136" s="2362"/>
      <c r="P136" s="2371">
        <v>0.22000000000000003</v>
      </c>
      <c r="Q136" s="2372">
        <v>0.44000000000000006</v>
      </c>
      <c r="R136" s="2372">
        <v>0.66000000000000014</v>
      </c>
      <c r="S136" s="2372">
        <v>0.88000000000000012</v>
      </c>
      <c r="T136" s="2373">
        <v>1.1000000000000001</v>
      </c>
    </row>
    <row r="137" spans="5:41" s="2287" customFormat="1">
      <c r="E137" s="2352">
        <v>6</v>
      </c>
      <c r="F137" s="2299" t="s">
        <v>884</v>
      </c>
      <c r="G137" s="2369"/>
      <c r="H137" s="2370"/>
      <c r="I137" s="2300">
        <v>44.1</v>
      </c>
      <c r="J137" s="2300">
        <v>44</v>
      </c>
      <c r="K137" s="2300">
        <v>43.9</v>
      </c>
      <c r="L137" s="2300">
        <v>44.1</v>
      </c>
      <c r="M137" s="2300">
        <v>44.3</v>
      </c>
      <c r="N137" s="2353">
        <v>4.9000000000000004</v>
      </c>
      <c r="O137" s="2362"/>
      <c r="P137" s="2371">
        <v>0.98000000000000009</v>
      </c>
      <c r="Q137" s="2372">
        <v>1.9600000000000002</v>
      </c>
      <c r="R137" s="2372">
        <v>2.9400000000000004</v>
      </c>
      <c r="S137" s="2372">
        <v>3.9200000000000004</v>
      </c>
      <c r="T137" s="2373">
        <v>4.9000000000000004</v>
      </c>
    </row>
    <row r="138" spans="5:41" s="2287" customFormat="1">
      <c r="E138" s="2352">
        <v>7</v>
      </c>
      <c r="F138" s="2299" t="s">
        <v>885</v>
      </c>
      <c r="G138" s="2369"/>
      <c r="H138" s="2370"/>
      <c r="I138" s="2300">
        <v>63.9</v>
      </c>
      <c r="J138" s="2300">
        <v>63.9</v>
      </c>
      <c r="K138" s="2300">
        <v>63.7</v>
      </c>
      <c r="L138" s="2300">
        <v>66</v>
      </c>
      <c r="M138" s="2300">
        <v>66.900000000000006</v>
      </c>
      <c r="N138" s="2353">
        <v>13.6</v>
      </c>
      <c r="O138" s="2362"/>
      <c r="P138" s="2371">
        <v>2.7199999999999998</v>
      </c>
      <c r="Q138" s="2372">
        <v>5.4399999999999995</v>
      </c>
      <c r="R138" s="2372">
        <v>8.16</v>
      </c>
      <c r="S138" s="2372">
        <v>10.879999999999999</v>
      </c>
      <c r="T138" s="2373">
        <v>13.599999999999998</v>
      </c>
      <c r="V138" s="2299"/>
      <c r="W138" s="2369"/>
      <c r="X138" s="2369"/>
      <c r="Y138" s="2345"/>
      <c r="Z138" s="2345"/>
      <c r="AA138" s="2345"/>
      <c r="AB138" s="2345"/>
      <c r="AC138" s="2345"/>
      <c r="AD138" s="515"/>
      <c r="AE138" s="2345"/>
      <c r="AF138" s="2372"/>
      <c r="AG138" s="2372"/>
      <c r="AH138" s="2372"/>
      <c r="AI138" s="2372"/>
      <c r="AJ138" s="2372"/>
      <c r="AK138" s="2345"/>
      <c r="AL138" s="2345"/>
      <c r="AM138" s="2345"/>
      <c r="AN138" s="2345"/>
      <c r="AO138" s="2345"/>
    </row>
    <row r="139" spans="5:41" s="2287" customFormat="1">
      <c r="E139" s="2352">
        <v>8</v>
      </c>
      <c r="F139" s="2299" t="s">
        <v>1134</v>
      </c>
      <c r="G139" s="2369"/>
      <c r="H139" s="2370"/>
      <c r="I139" s="2300">
        <v>99.2</v>
      </c>
      <c r="J139" s="2300">
        <v>99</v>
      </c>
      <c r="K139" s="2300">
        <v>98.8</v>
      </c>
      <c r="L139" s="2300">
        <v>98.6</v>
      </c>
      <c r="M139" s="2300">
        <v>98.5</v>
      </c>
      <c r="N139" s="2353">
        <v>0</v>
      </c>
      <c r="O139" s="2362"/>
      <c r="P139" s="2371">
        <v>0</v>
      </c>
      <c r="Q139" s="2372">
        <v>0</v>
      </c>
      <c r="R139" s="2372">
        <v>0</v>
      </c>
      <c r="S139" s="2372">
        <v>0</v>
      </c>
      <c r="T139" s="2373">
        <v>0</v>
      </c>
    </row>
    <row r="140" spans="5:41" s="2287" customFormat="1">
      <c r="E140" s="2352">
        <v>9</v>
      </c>
      <c r="F140" s="2299" t="s">
        <v>1135</v>
      </c>
      <c r="G140" s="2369"/>
      <c r="H140" s="2370"/>
      <c r="I140" s="2300">
        <v>106.8</v>
      </c>
      <c r="J140" s="2300">
        <v>106</v>
      </c>
      <c r="K140" s="2300">
        <v>105.1</v>
      </c>
      <c r="L140" s="2300">
        <v>104.9</v>
      </c>
      <c r="M140" s="2300">
        <v>104.8</v>
      </c>
      <c r="N140" s="2353">
        <v>7.7</v>
      </c>
      <c r="O140" s="2362"/>
      <c r="P140" s="2371">
        <v>1.54</v>
      </c>
      <c r="Q140" s="2372">
        <v>3.08</v>
      </c>
      <c r="R140" s="2372">
        <v>4.62</v>
      </c>
      <c r="S140" s="2372">
        <v>6.16</v>
      </c>
      <c r="T140" s="2373">
        <v>7.7</v>
      </c>
    </row>
    <row r="141" spans="5:41" s="2287" customFormat="1">
      <c r="E141" s="2352">
        <v>10</v>
      </c>
      <c r="F141" s="2299" t="s">
        <v>1136</v>
      </c>
      <c r="G141" s="2369"/>
      <c r="H141" s="2370"/>
      <c r="I141" s="2300">
        <v>154</v>
      </c>
      <c r="J141" s="2300">
        <v>153.69999999999999</v>
      </c>
      <c r="K141" s="2300">
        <v>153.5</v>
      </c>
      <c r="L141" s="2300">
        <v>153.19999999999999</v>
      </c>
      <c r="M141" s="2300">
        <v>153</v>
      </c>
      <c r="N141" s="2353">
        <v>2.9</v>
      </c>
      <c r="O141" s="2362"/>
      <c r="P141" s="2371">
        <v>0.57999999999999996</v>
      </c>
      <c r="Q141" s="2372">
        <v>1.1599999999999999</v>
      </c>
      <c r="R141" s="2372">
        <v>1.7399999999999998</v>
      </c>
      <c r="S141" s="2372">
        <v>2.3199999999999998</v>
      </c>
      <c r="T141" s="2373">
        <v>2.9</v>
      </c>
    </row>
    <row r="142" spans="5:41" s="2287" customFormat="1">
      <c r="E142" s="2352">
        <v>11</v>
      </c>
      <c r="F142" s="2299" t="s">
        <v>188</v>
      </c>
      <c r="G142" s="2369"/>
      <c r="H142" s="2370"/>
      <c r="I142" s="2300">
        <v>83.1</v>
      </c>
      <c r="J142" s="2300">
        <v>82.9</v>
      </c>
      <c r="K142" s="2300">
        <v>82.8</v>
      </c>
      <c r="L142" s="2300">
        <v>82.6</v>
      </c>
      <c r="M142" s="2300">
        <v>82.4</v>
      </c>
      <c r="N142" s="2353">
        <v>0.8</v>
      </c>
      <c r="O142" s="2362"/>
      <c r="P142" s="2371">
        <v>0.16</v>
      </c>
      <c r="Q142" s="2372">
        <v>0.32</v>
      </c>
      <c r="R142" s="2372">
        <v>0.48</v>
      </c>
      <c r="S142" s="2372">
        <v>0.64</v>
      </c>
      <c r="T142" s="2373">
        <v>0.8</v>
      </c>
    </row>
    <row r="143" spans="5:41" s="2287" customFormat="1">
      <c r="E143" s="2352">
        <v>12</v>
      </c>
      <c r="F143" s="2299" t="s">
        <v>1165</v>
      </c>
      <c r="G143" s="2369"/>
      <c r="H143" s="2370"/>
      <c r="I143" s="2300">
        <v>89.3</v>
      </c>
      <c r="J143" s="2300">
        <v>89.1</v>
      </c>
      <c r="K143" s="2300">
        <v>89</v>
      </c>
      <c r="L143" s="2300">
        <v>88.8</v>
      </c>
      <c r="M143" s="2300">
        <v>88.7</v>
      </c>
      <c r="N143" s="2353">
        <v>5.4</v>
      </c>
      <c r="O143" s="2362"/>
      <c r="P143" s="2371">
        <v>1.08</v>
      </c>
      <c r="Q143" s="2372">
        <v>2.16</v>
      </c>
      <c r="R143" s="2372">
        <v>3.24</v>
      </c>
      <c r="S143" s="2372">
        <v>4.32</v>
      </c>
      <c r="T143" s="2373">
        <v>5.4</v>
      </c>
    </row>
    <row r="144" spans="5:41" s="2287" customFormat="1">
      <c r="E144" s="2352">
        <v>13</v>
      </c>
      <c r="F144" s="2299" t="s">
        <v>800</v>
      </c>
      <c r="G144" s="2369"/>
      <c r="H144" s="2370"/>
      <c r="I144" s="2300">
        <v>47.4</v>
      </c>
      <c r="J144" s="2300">
        <v>47.3</v>
      </c>
      <c r="K144" s="2300">
        <v>47.2</v>
      </c>
      <c r="L144" s="2300">
        <v>47.1</v>
      </c>
      <c r="M144" s="2300">
        <v>46.9</v>
      </c>
      <c r="N144" s="2353">
        <v>4.7</v>
      </c>
      <c r="O144" s="2362"/>
      <c r="P144" s="2371">
        <v>0.94000000000000006</v>
      </c>
      <c r="Q144" s="2372">
        <v>1.8800000000000001</v>
      </c>
      <c r="R144" s="2372">
        <v>2.8200000000000003</v>
      </c>
      <c r="S144" s="2372">
        <v>3.7600000000000002</v>
      </c>
      <c r="T144" s="2373">
        <v>4.7</v>
      </c>
    </row>
    <row r="145" spans="5:46" s="2287" customFormat="1">
      <c r="E145" s="2354">
        <v>14</v>
      </c>
      <c r="F145" s="2355" t="s">
        <v>510</v>
      </c>
      <c r="G145" s="2374"/>
      <c r="H145" s="2365"/>
      <c r="I145" s="2300">
        <v>124.9</v>
      </c>
      <c r="J145" s="2300">
        <v>124.6</v>
      </c>
      <c r="K145" s="2300">
        <v>124.4</v>
      </c>
      <c r="L145" s="2300">
        <v>124.2</v>
      </c>
      <c r="M145" s="2300">
        <v>124</v>
      </c>
      <c r="N145" s="2375">
        <v>4.0999999999999996</v>
      </c>
      <c r="O145" s="2362"/>
      <c r="P145" s="2376">
        <v>0.82</v>
      </c>
      <c r="Q145" s="2377">
        <v>1.64</v>
      </c>
      <c r="R145" s="2377">
        <v>2.46</v>
      </c>
      <c r="S145" s="2377">
        <v>3.28</v>
      </c>
      <c r="T145" s="2378">
        <v>4.0999999999999996</v>
      </c>
    </row>
    <row r="146" spans="5:46" s="2287" customFormat="1" ht="15" thickBot="1">
      <c r="E146" s="2357"/>
      <c r="F146" s="2358" t="s">
        <v>160</v>
      </c>
      <c r="G146" s="2379"/>
      <c r="H146" s="2379"/>
      <c r="I146" s="2380">
        <v>1284.3000000000002</v>
      </c>
      <c r="J146" s="2380">
        <v>1281.1999999999998</v>
      </c>
      <c r="K146" s="2380">
        <v>1280.2</v>
      </c>
      <c r="L146" s="2380">
        <v>1281</v>
      </c>
      <c r="M146" s="2380">
        <v>1278.5</v>
      </c>
      <c r="N146" s="2381">
        <v>64</v>
      </c>
      <c r="O146" s="2362"/>
    </row>
    <row r="147" spans="5:46" s="2287" customFormat="1" ht="15" thickTop="1">
      <c r="H147" s="2341">
        <f>+I147-1</f>
        <v>8</v>
      </c>
      <c r="I147" s="2341">
        <f>HLOOKUP('1.1 DPCR4 Summary Indicators'!$A$3,I149:M150,2)</f>
        <v>9</v>
      </c>
      <c r="O147" s="2341">
        <f>+P147-1</f>
        <v>14</v>
      </c>
      <c r="P147" s="2341">
        <f>HLOOKUP('[3]1.1 DPCR4 Summary Indicators'!$A$3,P149:T150,2)</f>
        <v>15</v>
      </c>
    </row>
    <row r="148" spans="5:46" s="2287" customFormat="1" ht="28.5" customHeight="1">
      <c r="E148" s="2347"/>
      <c r="F148" s="2382" t="s">
        <v>21</v>
      </c>
      <c r="G148" s="2343"/>
      <c r="H148" s="2383"/>
      <c r="I148" s="3094" t="s">
        <v>26</v>
      </c>
      <c r="J148" s="3094"/>
      <c r="K148" s="3094"/>
      <c r="L148" s="3094"/>
      <c r="M148" s="3094"/>
      <c r="N148" s="2364" t="s">
        <v>27</v>
      </c>
      <c r="O148" s="2362"/>
      <c r="P148" s="3094" t="s">
        <v>957</v>
      </c>
      <c r="Q148" s="3094"/>
      <c r="R148" s="3094"/>
      <c r="S148" s="3094"/>
      <c r="T148" s="3094"/>
    </row>
    <row r="149" spans="5:46" s="2287" customFormat="1" ht="42.75">
      <c r="E149" s="2346"/>
      <c r="F149" s="2362"/>
      <c r="G149" s="2345"/>
      <c r="H149" s="2349" t="s">
        <v>281</v>
      </c>
      <c r="I149" s="2349" t="s">
        <v>301</v>
      </c>
      <c r="J149" s="2349" t="s">
        <v>22</v>
      </c>
      <c r="K149" s="2349" t="s">
        <v>23</v>
      </c>
      <c r="L149" s="2349" t="s">
        <v>24</v>
      </c>
      <c r="M149" s="2349" t="s">
        <v>25</v>
      </c>
      <c r="N149" s="2384" t="s">
        <v>958</v>
      </c>
      <c r="O149" s="2362"/>
      <c r="P149" s="2349" t="s">
        <v>301</v>
      </c>
      <c r="Q149" s="2349" t="s">
        <v>22</v>
      </c>
      <c r="R149" s="2349" t="s">
        <v>23</v>
      </c>
      <c r="S149" s="2349" t="s">
        <v>24</v>
      </c>
      <c r="T149" s="2349" t="s">
        <v>25</v>
      </c>
    </row>
    <row r="150" spans="5:46" s="2287" customFormat="1">
      <c r="E150" s="2346"/>
      <c r="F150" s="2362" t="s">
        <v>19</v>
      </c>
      <c r="G150" s="2345"/>
      <c r="H150" s="2364">
        <v>4</v>
      </c>
      <c r="I150" s="2364">
        <v>5</v>
      </c>
      <c r="J150" s="2364">
        <v>6</v>
      </c>
      <c r="K150" s="2364">
        <v>7</v>
      </c>
      <c r="L150" s="2364">
        <v>8</v>
      </c>
      <c r="M150" s="2364">
        <v>9</v>
      </c>
      <c r="N150" s="2364">
        <v>10</v>
      </c>
      <c r="O150" s="2362"/>
      <c r="P150" s="2364">
        <v>12</v>
      </c>
      <c r="Q150" s="2364">
        <v>13</v>
      </c>
      <c r="R150" s="2364">
        <v>14</v>
      </c>
      <c r="S150" s="2364">
        <v>15</v>
      </c>
      <c r="T150" s="2364">
        <v>16</v>
      </c>
    </row>
    <row r="151" spans="5:46" s="2287" customFormat="1">
      <c r="E151" s="2352">
        <v>1</v>
      </c>
      <c r="F151" s="2385" t="s">
        <v>450</v>
      </c>
      <c r="G151" s="2345"/>
      <c r="H151" s="2370"/>
      <c r="I151" s="2386">
        <v>6.4</v>
      </c>
      <c r="J151" s="2387">
        <v>6.4</v>
      </c>
      <c r="K151" s="2387">
        <v>6.4</v>
      </c>
      <c r="L151" s="2387">
        <v>6.4</v>
      </c>
      <c r="M151" s="2388">
        <v>6.3</v>
      </c>
      <c r="N151" s="2389">
        <v>9.9</v>
      </c>
      <c r="O151" s="2362"/>
      <c r="P151" s="2386">
        <v>16.2</v>
      </c>
      <c r="Q151" s="2387">
        <v>16.2</v>
      </c>
      <c r="R151" s="2387">
        <v>16.2</v>
      </c>
      <c r="S151" s="2387">
        <v>16.2</v>
      </c>
      <c r="T151" s="2388">
        <v>16.2</v>
      </c>
    </row>
    <row r="152" spans="5:46" s="2287" customFormat="1">
      <c r="E152" s="2352">
        <v>2</v>
      </c>
      <c r="F152" s="2385" t="s">
        <v>451</v>
      </c>
      <c r="G152" s="2345"/>
      <c r="H152" s="2370"/>
      <c r="I152" s="2386">
        <v>5</v>
      </c>
      <c r="J152" s="2387">
        <v>5.0999999999999996</v>
      </c>
      <c r="K152" s="2387">
        <v>5.0999999999999996</v>
      </c>
      <c r="L152" s="2387">
        <v>5.0999999999999996</v>
      </c>
      <c r="M152" s="2388">
        <v>5.0999999999999996</v>
      </c>
      <c r="N152" s="2389">
        <v>8</v>
      </c>
      <c r="O152" s="2362"/>
      <c r="P152" s="2386">
        <v>13</v>
      </c>
      <c r="Q152" s="2387">
        <v>13.1</v>
      </c>
      <c r="R152" s="2387">
        <v>13.1</v>
      </c>
      <c r="S152" s="2387">
        <v>13.1</v>
      </c>
      <c r="T152" s="2388">
        <v>13.1</v>
      </c>
    </row>
    <row r="153" spans="5:46" s="2287" customFormat="1">
      <c r="E153" s="2352">
        <v>3</v>
      </c>
      <c r="F153" s="2385" t="s">
        <v>883</v>
      </c>
      <c r="G153" s="2345"/>
      <c r="H153" s="2370"/>
      <c r="I153" s="2386">
        <v>7.4</v>
      </c>
      <c r="J153" s="2387">
        <v>7.5</v>
      </c>
      <c r="K153" s="2387">
        <v>7.5</v>
      </c>
      <c r="L153" s="2387">
        <v>7.5</v>
      </c>
      <c r="M153" s="2388">
        <v>7.5</v>
      </c>
      <c r="N153" s="2389">
        <v>8.6</v>
      </c>
      <c r="O153" s="2362"/>
      <c r="P153" s="2386">
        <v>16</v>
      </c>
      <c r="Q153" s="2387">
        <v>16</v>
      </c>
      <c r="R153" s="2387">
        <v>16</v>
      </c>
      <c r="S153" s="2387">
        <v>16</v>
      </c>
      <c r="T153" s="2388">
        <v>16</v>
      </c>
    </row>
    <row r="154" spans="5:46" s="2287" customFormat="1">
      <c r="E154" s="2352">
        <v>4</v>
      </c>
      <c r="F154" s="2385" t="s">
        <v>242</v>
      </c>
      <c r="G154" s="2345"/>
      <c r="H154" s="2370"/>
      <c r="I154" s="2386">
        <v>5.7</v>
      </c>
      <c r="J154" s="2387">
        <v>5.9</v>
      </c>
      <c r="K154" s="2387">
        <v>6.1</v>
      </c>
      <c r="L154" s="2387">
        <v>6.2</v>
      </c>
      <c r="M154" s="2388">
        <v>6.4</v>
      </c>
      <c r="N154" s="2389">
        <v>11.6</v>
      </c>
      <c r="O154" s="2362"/>
      <c r="P154" s="2386">
        <v>17.399999999999999</v>
      </c>
      <c r="Q154" s="2387">
        <v>17.5</v>
      </c>
      <c r="R154" s="2387">
        <v>17.7</v>
      </c>
      <c r="S154" s="2387">
        <v>17.899999999999999</v>
      </c>
      <c r="T154" s="2388">
        <v>18</v>
      </c>
    </row>
    <row r="155" spans="5:46" s="2287" customFormat="1">
      <c r="E155" s="2352">
        <v>5</v>
      </c>
      <c r="F155" s="2385" t="s">
        <v>243</v>
      </c>
      <c r="G155" s="2345"/>
      <c r="H155" s="2370"/>
      <c r="I155" s="2386">
        <v>6</v>
      </c>
      <c r="J155" s="2387">
        <v>6.2</v>
      </c>
      <c r="K155" s="2387">
        <v>6.3</v>
      </c>
      <c r="L155" s="2387">
        <v>6.5</v>
      </c>
      <c r="M155" s="2388">
        <v>6.7</v>
      </c>
      <c r="N155" s="2389">
        <v>4.0999999999999996</v>
      </c>
      <c r="O155" s="2362"/>
      <c r="P155" s="2386">
        <v>10.1</v>
      </c>
      <c r="Q155" s="2387">
        <v>10.3</v>
      </c>
      <c r="R155" s="2387">
        <v>10.5</v>
      </c>
      <c r="S155" s="2387">
        <v>10.7</v>
      </c>
      <c r="T155" s="2388">
        <v>10.8</v>
      </c>
    </row>
    <row r="156" spans="5:46" s="2287" customFormat="1">
      <c r="E156" s="2352">
        <v>6</v>
      </c>
      <c r="F156" s="2385" t="s">
        <v>884</v>
      </c>
      <c r="G156" s="2345"/>
      <c r="H156" s="2370"/>
      <c r="I156" s="2386">
        <v>4.2</v>
      </c>
      <c r="J156" s="2387">
        <v>4.0999999999999996</v>
      </c>
      <c r="K156" s="2387">
        <v>4.4000000000000004</v>
      </c>
      <c r="L156" s="2387">
        <v>4.5999999999999996</v>
      </c>
      <c r="M156" s="2388">
        <v>4.7</v>
      </c>
      <c r="N156" s="2389">
        <v>5.8</v>
      </c>
      <c r="O156" s="2362"/>
      <c r="P156" s="2386">
        <v>10</v>
      </c>
      <c r="Q156" s="2387">
        <v>9.9</v>
      </c>
      <c r="R156" s="2387">
        <v>10.199999999999999</v>
      </c>
      <c r="S156" s="2387">
        <v>10.4</v>
      </c>
      <c r="T156" s="2388">
        <v>10.5</v>
      </c>
      <c r="V156" s="2390"/>
      <c r="W156" s="515"/>
      <c r="X156" s="2391"/>
      <c r="Y156" s="2392"/>
      <c r="Z156" s="515"/>
      <c r="AA156" s="515"/>
      <c r="AB156" s="515"/>
      <c r="AC156" s="2393"/>
      <c r="AD156" s="2394"/>
      <c r="AE156" s="2392"/>
      <c r="AF156" s="2392"/>
      <c r="AG156" s="515"/>
      <c r="AH156" s="515"/>
      <c r="AI156" s="515"/>
      <c r="AJ156" s="2393"/>
      <c r="AK156" s="2333"/>
      <c r="AL156" s="2333"/>
      <c r="AM156" s="2333"/>
      <c r="AN156" s="2333"/>
      <c r="AO156" s="2333"/>
      <c r="AP156" s="2333"/>
      <c r="AQ156" s="2333"/>
      <c r="AR156" s="2333"/>
      <c r="AS156" s="2333"/>
      <c r="AT156" s="2333"/>
    </row>
    <row r="157" spans="5:46" s="2287" customFormat="1">
      <c r="E157" s="2352">
        <v>7</v>
      </c>
      <c r="F157" s="2385" t="s">
        <v>885</v>
      </c>
      <c r="G157" s="2345"/>
      <c r="H157" s="2370"/>
      <c r="I157" s="2386">
        <v>6.5</v>
      </c>
      <c r="J157" s="2387">
        <v>6.7</v>
      </c>
      <c r="K157" s="2387">
        <v>6.9</v>
      </c>
      <c r="L157" s="2387">
        <v>7.1</v>
      </c>
      <c r="M157" s="2388">
        <v>7.3</v>
      </c>
      <c r="N157" s="2389">
        <v>7.9</v>
      </c>
      <c r="O157" s="2362"/>
      <c r="P157" s="2386">
        <v>14.4</v>
      </c>
      <c r="Q157" s="2387">
        <v>14.6</v>
      </c>
      <c r="R157" s="2387">
        <v>14.8</v>
      </c>
      <c r="S157" s="2387">
        <v>15</v>
      </c>
      <c r="T157" s="2388">
        <v>15.2</v>
      </c>
    </row>
    <row r="158" spans="5:46" s="2287" customFormat="1">
      <c r="E158" s="2352">
        <v>8</v>
      </c>
      <c r="F158" s="2385" t="s">
        <v>1134</v>
      </c>
      <c r="G158" s="2345"/>
      <c r="H158" s="2370"/>
      <c r="I158" s="2386">
        <v>6.6</v>
      </c>
      <c r="J158" s="2387">
        <v>6.8</v>
      </c>
      <c r="K158" s="2387">
        <v>6.9</v>
      </c>
      <c r="L158" s="2387">
        <v>7.1</v>
      </c>
      <c r="M158" s="2388">
        <v>7.2</v>
      </c>
      <c r="N158" s="2389">
        <v>15</v>
      </c>
      <c r="O158" s="2362"/>
      <c r="P158" s="2386">
        <v>21.7</v>
      </c>
      <c r="Q158" s="2387">
        <v>21.8</v>
      </c>
      <c r="R158" s="2387">
        <v>21.9</v>
      </c>
      <c r="S158" s="2387">
        <v>22.1</v>
      </c>
      <c r="T158" s="2388">
        <v>22.2</v>
      </c>
    </row>
    <row r="159" spans="5:46" s="2287" customFormat="1">
      <c r="E159" s="2352">
        <v>9</v>
      </c>
      <c r="F159" s="2385" t="s">
        <v>1135</v>
      </c>
      <c r="G159" s="2345"/>
      <c r="H159" s="2370"/>
      <c r="I159" s="2386">
        <v>6.5</v>
      </c>
      <c r="J159" s="2387">
        <v>6.6</v>
      </c>
      <c r="K159" s="2387">
        <v>6.7</v>
      </c>
      <c r="L159" s="2387">
        <v>6.8</v>
      </c>
      <c r="M159" s="2388">
        <v>7</v>
      </c>
      <c r="N159" s="2389">
        <v>13.9</v>
      </c>
      <c r="O159" s="2362"/>
      <c r="P159" s="2386">
        <v>20.399999999999999</v>
      </c>
      <c r="Q159" s="2387">
        <v>20.5</v>
      </c>
      <c r="R159" s="2387">
        <v>20.6</v>
      </c>
      <c r="S159" s="2387">
        <v>20.7</v>
      </c>
      <c r="T159" s="2388">
        <v>20.9</v>
      </c>
    </row>
    <row r="160" spans="5:46" s="2287" customFormat="1">
      <c r="E160" s="2352">
        <v>10</v>
      </c>
      <c r="F160" s="2385" t="s">
        <v>1136</v>
      </c>
      <c r="G160" s="2345"/>
      <c r="H160" s="2370"/>
      <c r="I160" s="2386">
        <v>8.3000000000000007</v>
      </c>
      <c r="J160" s="2387">
        <v>8.5</v>
      </c>
      <c r="K160" s="2387">
        <v>8.6999999999999993</v>
      </c>
      <c r="L160" s="2387">
        <v>8.9</v>
      </c>
      <c r="M160" s="2388">
        <v>9.1</v>
      </c>
      <c r="N160" s="2389">
        <v>3.8</v>
      </c>
      <c r="O160" s="2362"/>
      <c r="P160" s="2386">
        <v>12.1</v>
      </c>
      <c r="Q160" s="2387">
        <v>12.3</v>
      </c>
      <c r="R160" s="2387">
        <v>12.5</v>
      </c>
      <c r="S160" s="2387">
        <v>12.7</v>
      </c>
      <c r="T160" s="2388">
        <v>12.9</v>
      </c>
    </row>
    <row r="161" spans="5:21" s="2287" customFormat="1">
      <c r="E161" s="2352">
        <v>11</v>
      </c>
      <c r="F161" s="2385" t="s">
        <v>188</v>
      </c>
      <c r="G161" s="2345"/>
      <c r="H161" s="2370"/>
      <c r="I161" s="2386">
        <v>4.8</v>
      </c>
      <c r="J161" s="2387">
        <v>4.8</v>
      </c>
      <c r="K161" s="2387">
        <v>4.8</v>
      </c>
      <c r="L161" s="2387">
        <v>4.8</v>
      </c>
      <c r="M161" s="2388">
        <v>4.8</v>
      </c>
      <c r="N161" s="2389">
        <v>0</v>
      </c>
      <c r="O161" s="2362"/>
      <c r="P161" s="2386">
        <v>4.8</v>
      </c>
      <c r="Q161" s="2387">
        <v>4.8</v>
      </c>
      <c r="R161" s="2387">
        <v>4.8</v>
      </c>
      <c r="S161" s="2387">
        <v>4.8</v>
      </c>
      <c r="T161" s="2388">
        <v>4.8</v>
      </c>
    </row>
    <row r="162" spans="5:21" s="2287" customFormat="1">
      <c r="E162" s="2352">
        <v>12</v>
      </c>
      <c r="F162" s="2385" t="s">
        <v>1165</v>
      </c>
      <c r="G162" s="2345"/>
      <c r="H162" s="2370"/>
      <c r="I162" s="2386">
        <v>4.5</v>
      </c>
      <c r="J162" s="2387">
        <v>4.5</v>
      </c>
      <c r="K162" s="2387">
        <v>4.5</v>
      </c>
      <c r="L162" s="2387">
        <v>4.5</v>
      </c>
      <c r="M162" s="2388">
        <v>4.5</v>
      </c>
      <c r="N162" s="2389">
        <v>11.2</v>
      </c>
      <c r="O162" s="2362"/>
      <c r="P162" s="2386">
        <v>15.7</v>
      </c>
      <c r="Q162" s="2387">
        <v>15.7</v>
      </c>
      <c r="R162" s="2387">
        <v>15.7</v>
      </c>
      <c r="S162" s="2387">
        <v>15.7</v>
      </c>
      <c r="T162" s="2388">
        <v>15.7</v>
      </c>
    </row>
    <row r="163" spans="5:21" s="2287" customFormat="1">
      <c r="E163" s="2352">
        <v>13</v>
      </c>
      <c r="F163" s="2385" t="s">
        <v>800</v>
      </c>
      <c r="G163" s="2345"/>
      <c r="H163" s="2370"/>
      <c r="I163" s="2386">
        <v>3.9</v>
      </c>
      <c r="J163" s="2387">
        <v>3.9</v>
      </c>
      <c r="K163" s="2387">
        <v>3.9</v>
      </c>
      <c r="L163" s="2387">
        <v>3.9</v>
      </c>
      <c r="M163" s="2388">
        <v>3.9</v>
      </c>
      <c r="N163" s="2389">
        <v>0</v>
      </c>
      <c r="O163" s="2362"/>
      <c r="P163" s="2386">
        <v>3.9</v>
      </c>
      <c r="Q163" s="2387">
        <v>3.9</v>
      </c>
      <c r="R163" s="2387">
        <v>3.9</v>
      </c>
      <c r="S163" s="2387">
        <v>3.9</v>
      </c>
      <c r="T163" s="2388">
        <v>3.9</v>
      </c>
    </row>
    <row r="164" spans="5:21" s="2287" customFormat="1">
      <c r="E164" s="2352">
        <v>14</v>
      </c>
      <c r="F164" s="2385" t="s">
        <v>510</v>
      </c>
      <c r="G164" s="2345"/>
      <c r="H164" s="2370"/>
      <c r="I164" s="2386">
        <v>7.3</v>
      </c>
      <c r="J164" s="2387">
        <v>7.3</v>
      </c>
      <c r="K164" s="2387">
        <v>7.3</v>
      </c>
      <c r="L164" s="2387">
        <v>7.4</v>
      </c>
      <c r="M164" s="2388">
        <v>7.4</v>
      </c>
      <c r="N164" s="2389">
        <v>22.9</v>
      </c>
      <c r="O164" s="2362"/>
      <c r="P164" s="2386">
        <v>30.2</v>
      </c>
      <c r="Q164" s="2387">
        <v>30.2</v>
      </c>
      <c r="R164" s="2387">
        <v>30.2</v>
      </c>
      <c r="S164" s="2387">
        <v>30.3</v>
      </c>
      <c r="T164" s="2388">
        <v>30.3</v>
      </c>
    </row>
    <row r="165" spans="5:21" s="2287" customFormat="1" ht="15" thickBot="1">
      <c r="E165" s="2357"/>
      <c r="F165" s="2395" t="s">
        <v>160</v>
      </c>
      <c r="G165" s="2348"/>
      <c r="H165" s="2384"/>
      <c r="I165" s="2396">
        <v>83.100000000000009</v>
      </c>
      <c r="J165" s="2380">
        <v>84.3</v>
      </c>
      <c r="K165" s="2380">
        <v>85.5</v>
      </c>
      <c r="L165" s="2380">
        <v>86.800000000000011</v>
      </c>
      <c r="M165" s="2381">
        <v>87.9</v>
      </c>
      <c r="N165" s="2361">
        <v>122.70000000000002</v>
      </c>
      <c r="O165" s="2362"/>
      <c r="P165" s="2396">
        <v>205.9</v>
      </c>
      <c r="Q165" s="2380">
        <v>206.79999999999998</v>
      </c>
      <c r="R165" s="2380">
        <v>208.1</v>
      </c>
      <c r="S165" s="2380">
        <v>209.5</v>
      </c>
      <c r="T165" s="2381">
        <v>210.50000000000003</v>
      </c>
      <c r="U165" s="2287">
        <v>1040.8</v>
      </c>
    </row>
    <row r="166" spans="5:21" s="2287" customFormat="1" ht="15" thickTop="1">
      <c r="O166" s="2345"/>
    </row>
    <row r="167" spans="5:21" s="2287" customFormat="1">
      <c r="E167" s="2342"/>
      <c r="F167" s="2343" t="s">
        <v>937</v>
      </c>
      <c r="G167" s="2343"/>
      <c r="H167" s="2343"/>
      <c r="I167" s="2343"/>
      <c r="J167" s="2343"/>
      <c r="K167" s="2343"/>
      <c r="L167" s="2343"/>
      <c r="M167" s="2397"/>
      <c r="O167" s="2345"/>
      <c r="P167" s="2345"/>
    </row>
    <row r="168" spans="5:21" s="2287" customFormat="1">
      <c r="E168" s="2346"/>
      <c r="F168" s="2345"/>
      <c r="G168" s="2345"/>
      <c r="H168" s="2347"/>
      <c r="I168" s="3095" t="s">
        <v>18</v>
      </c>
      <c r="J168" s="3096"/>
      <c r="K168" s="3096"/>
      <c r="L168" s="3096"/>
      <c r="M168" s="3097"/>
      <c r="O168" s="2345"/>
      <c r="P168" s="2345"/>
    </row>
    <row r="169" spans="5:21" s="2287" customFormat="1">
      <c r="E169" s="2346"/>
      <c r="F169" s="2348"/>
      <c r="G169" s="2348"/>
      <c r="H169" s="2349" t="s">
        <v>281</v>
      </c>
      <c r="I169" s="2350" t="s">
        <v>301</v>
      </c>
      <c r="J169" s="2350" t="s">
        <v>22</v>
      </c>
      <c r="K169" s="2350" t="s">
        <v>23</v>
      </c>
      <c r="L169" s="2350" t="s">
        <v>24</v>
      </c>
      <c r="M169" s="2367" t="s">
        <v>25</v>
      </c>
      <c r="N169" s="2398" t="s">
        <v>938</v>
      </c>
      <c r="O169" s="2351"/>
      <c r="P169" s="2345"/>
    </row>
    <row r="170" spans="5:21" s="2287" customFormat="1">
      <c r="E170" s="2346"/>
      <c r="F170" s="2345" t="s">
        <v>19</v>
      </c>
      <c r="G170" s="2345"/>
      <c r="H170" s="2346"/>
      <c r="I170" s="2345"/>
      <c r="J170" s="2345"/>
      <c r="K170" s="2345"/>
      <c r="L170" s="2345"/>
      <c r="M170" s="2399"/>
      <c r="O170" s="2345"/>
      <c r="P170" s="2345"/>
    </row>
    <row r="171" spans="5:21" s="2287" customFormat="1">
      <c r="E171" s="2352">
        <v>1</v>
      </c>
      <c r="F171" s="2299" t="s">
        <v>450</v>
      </c>
      <c r="G171" s="2345"/>
      <c r="H171" s="2346"/>
      <c r="I171" s="2372">
        <v>22.23</v>
      </c>
      <c r="J171" s="2372">
        <v>21.118499999999997</v>
      </c>
      <c r="K171" s="2372">
        <v>20.476247877288149</v>
      </c>
      <c r="L171" s="2372">
        <v>20.476247877288149</v>
      </c>
      <c r="M171" s="2373">
        <v>20.476247877288149</v>
      </c>
      <c r="N171" s="2400">
        <f t="shared" ref="N171:N184" si="7">AVERAGE(I171:M171)</f>
        <v>20.955448726372886</v>
      </c>
      <c r="O171" s="2345"/>
      <c r="P171" s="2345"/>
    </row>
    <row r="172" spans="5:21" s="2287" customFormat="1">
      <c r="E172" s="2352">
        <v>2</v>
      </c>
      <c r="F172" s="2299" t="s">
        <v>451</v>
      </c>
      <c r="G172" s="2345"/>
      <c r="H172" s="2346"/>
      <c r="I172" s="2372">
        <v>21.786780397846542</v>
      </c>
      <c r="J172" s="2372">
        <v>25.599466967469688</v>
      </c>
      <c r="K172" s="2372">
        <v>27.413219602153461</v>
      </c>
      <c r="L172" s="2372">
        <v>27.413219602153461</v>
      </c>
      <c r="M172" s="2373">
        <v>27.413219602153461</v>
      </c>
      <c r="N172" s="2400">
        <f t="shared" si="7"/>
        <v>25.925181234355325</v>
      </c>
      <c r="O172" s="2345"/>
      <c r="P172" s="2345"/>
    </row>
    <row r="173" spans="5:21" s="2287" customFormat="1">
      <c r="E173" s="2352">
        <v>3</v>
      </c>
      <c r="F173" s="2299" t="s">
        <v>883</v>
      </c>
      <c r="G173" s="2345"/>
      <c r="H173" s="2346"/>
      <c r="I173" s="2372">
        <v>18.278866551849596</v>
      </c>
      <c r="J173" s="2372">
        <v>17.364923224257115</v>
      </c>
      <c r="K173" s="2372">
        <v>17.321133448150405</v>
      </c>
      <c r="L173" s="2372">
        <v>17.321133448150405</v>
      </c>
      <c r="M173" s="2373">
        <v>17.321133448150405</v>
      </c>
      <c r="N173" s="2400">
        <f t="shared" si="7"/>
        <v>17.521438024111585</v>
      </c>
      <c r="O173" s="2345"/>
      <c r="P173" s="2345"/>
    </row>
    <row r="174" spans="5:21" s="2287" customFormat="1">
      <c r="E174" s="2352">
        <v>4</v>
      </c>
      <c r="F174" s="2299" t="s">
        <v>242</v>
      </c>
      <c r="G174" s="2345"/>
      <c r="H174" s="2346"/>
      <c r="I174" s="2372">
        <v>11.862879617203097</v>
      </c>
      <c r="J174" s="2372">
        <v>13.737120382796903</v>
      </c>
      <c r="K174" s="2372">
        <v>13.737120382796906</v>
      </c>
      <c r="L174" s="2372">
        <v>13.737120382796904</v>
      </c>
      <c r="M174" s="2373">
        <v>13.737120382796904</v>
      </c>
      <c r="N174" s="2400">
        <f t="shared" si="7"/>
        <v>13.362272229678144</v>
      </c>
      <c r="O174" s="2345"/>
      <c r="P174" s="2345"/>
    </row>
    <row r="175" spans="5:21" s="2287" customFormat="1">
      <c r="E175" s="2352">
        <v>5</v>
      </c>
      <c r="F175" s="2299" t="s">
        <v>243</v>
      </c>
      <c r="G175" s="2345"/>
      <c r="H175" s="2346"/>
      <c r="I175" s="2372">
        <v>20.52</v>
      </c>
      <c r="J175" s="2372">
        <v>19.494</v>
      </c>
      <c r="K175" s="2372">
        <v>18.519299999999998</v>
      </c>
      <c r="L175" s="2372">
        <v>18.373226853518101</v>
      </c>
      <c r="M175" s="2373">
        <v>18.373226853518101</v>
      </c>
      <c r="N175" s="2400">
        <f t="shared" si="7"/>
        <v>19.055950741407241</v>
      </c>
      <c r="O175" s="2345"/>
      <c r="P175" s="2345"/>
    </row>
    <row r="176" spans="5:21" s="2287" customFormat="1">
      <c r="E176" s="2352">
        <v>6</v>
      </c>
      <c r="F176" s="2299" t="s">
        <v>884</v>
      </c>
      <c r="G176" s="2345"/>
      <c r="H176" s="2346"/>
      <c r="I176" s="2372">
        <v>10.925168059684442</v>
      </c>
      <c r="J176" s="2372">
        <v>12.83707247012922</v>
      </c>
      <c r="K176" s="2372">
        <v>13.874831940315559</v>
      </c>
      <c r="L176" s="2372">
        <v>13.874831940315559</v>
      </c>
      <c r="M176" s="2373">
        <v>13.874831940315559</v>
      </c>
      <c r="N176" s="2400">
        <f t="shared" si="7"/>
        <v>13.077347270152069</v>
      </c>
      <c r="O176" s="2345"/>
      <c r="P176" s="2345"/>
    </row>
    <row r="177" spans="4:27" s="2287" customFormat="1">
      <c r="E177" s="2352">
        <v>7</v>
      </c>
      <c r="F177" s="2299" t="s">
        <v>885</v>
      </c>
      <c r="G177" s="2345"/>
      <c r="H177" s="2346"/>
      <c r="I177" s="2372">
        <v>14.393077915568915</v>
      </c>
      <c r="J177" s="2372">
        <v>16.911866550793476</v>
      </c>
      <c r="K177" s="2372">
        <v>18.206922084431085</v>
      </c>
      <c r="L177" s="2372">
        <v>18.206922084431085</v>
      </c>
      <c r="M177" s="2373">
        <v>18.206922084431085</v>
      </c>
      <c r="N177" s="2400">
        <f t="shared" si="7"/>
        <v>17.185142143931131</v>
      </c>
      <c r="O177" s="2345"/>
      <c r="P177" s="2305"/>
      <c r="Q177" s="515"/>
      <c r="R177" s="515"/>
      <c r="S177" s="515"/>
      <c r="T177" s="515"/>
      <c r="U177" s="515"/>
      <c r="V177" s="515"/>
      <c r="W177" s="515"/>
      <c r="X177" s="515"/>
      <c r="Y177" s="515"/>
      <c r="Z177" s="515"/>
      <c r="AA177" s="515"/>
    </row>
    <row r="178" spans="4:27" s="2287" customFormat="1">
      <c r="E178" s="2352">
        <v>8</v>
      </c>
      <c r="F178" s="2299" t="s">
        <v>1134</v>
      </c>
      <c r="G178" s="2345"/>
      <c r="H178" s="2346"/>
      <c r="I178" s="2372">
        <v>18.054858386269483</v>
      </c>
      <c r="J178" s="2372">
        <v>21.214458603866643</v>
      </c>
      <c r="K178" s="2372">
        <v>23.345141613730515</v>
      </c>
      <c r="L178" s="2372">
        <v>23.345141613730515</v>
      </c>
      <c r="M178" s="2373">
        <v>23.345141613730515</v>
      </c>
      <c r="N178" s="2400">
        <f t="shared" si="7"/>
        <v>21.860948366265536</v>
      </c>
      <c r="O178" s="2345"/>
      <c r="P178" s="2345"/>
    </row>
    <row r="179" spans="4:27" s="2287" customFormat="1">
      <c r="E179" s="2352">
        <v>9</v>
      </c>
      <c r="F179" s="2299" t="s">
        <v>1135</v>
      </c>
      <c r="G179" s="2345"/>
      <c r="H179" s="2346"/>
      <c r="I179" s="2372">
        <v>14.154999999999999</v>
      </c>
      <c r="J179" s="2372">
        <v>13.447249999999999</v>
      </c>
      <c r="K179" s="2372">
        <v>12.774887499999998</v>
      </c>
      <c r="L179" s="2372">
        <v>10.858654374999999</v>
      </c>
      <c r="M179" s="2373">
        <v>7.0086443305627419</v>
      </c>
      <c r="N179" s="2400">
        <f t="shared" si="7"/>
        <v>11.648887241112547</v>
      </c>
      <c r="O179" s="2345"/>
      <c r="P179" s="2345"/>
    </row>
    <row r="180" spans="4:27" s="2287" customFormat="1">
      <c r="E180" s="2352">
        <v>10</v>
      </c>
      <c r="F180" s="2299" t="s">
        <v>1136</v>
      </c>
      <c r="G180" s="2345"/>
      <c r="H180" s="2346"/>
      <c r="I180" s="2372">
        <v>24.517367152550467</v>
      </c>
      <c r="J180" s="2372">
        <v>25.882632847449536</v>
      </c>
      <c r="K180" s="2372">
        <v>25.882632847449532</v>
      </c>
      <c r="L180" s="2372">
        <v>25.882632847449532</v>
      </c>
      <c r="M180" s="2373">
        <v>25.882632847449532</v>
      </c>
      <c r="N180" s="2400">
        <f t="shared" si="7"/>
        <v>25.60957970846972</v>
      </c>
      <c r="O180" s="2345"/>
      <c r="P180" s="2345"/>
    </row>
    <row r="181" spans="4:27" s="2287" customFormat="1">
      <c r="E181" s="2352">
        <v>11</v>
      </c>
      <c r="F181" s="2299" t="s">
        <v>188</v>
      </c>
      <c r="G181" s="2345"/>
      <c r="H181" s="2346"/>
      <c r="I181" s="2372">
        <v>28.405000000000001</v>
      </c>
      <c r="J181" s="2372">
        <v>33.375875000000001</v>
      </c>
      <c r="K181" s="2372">
        <v>33.403763767217633</v>
      </c>
      <c r="L181" s="2372">
        <v>33.403763767217633</v>
      </c>
      <c r="M181" s="2373">
        <v>33.403763767217633</v>
      </c>
      <c r="N181" s="2400">
        <f t="shared" si="7"/>
        <v>32.398433260330577</v>
      </c>
      <c r="O181" s="2345"/>
      <c r="P181" s="2345"/>
    </row>
    <row r="182" spans="4:27" s="2287" customFormat="1">
      <c r="E182" s="2352">
        <v>12</v>
      </c>
      <c r="F182" s="2299" t="s">
        <v>1165</v>
      </c>
      <c r="G182" s="2345"/>
      <c r="H182" s="2346"/>
      <c r="I182" s="2372">
        <v>14.25</v>
      </c>
      <c r="J182" s="2372">
        <v>13.5375</v>
      </c>
      <c r="K182" s="2372">
        <v>12.860625000000001</v>
      </c>
      <c r="L182" s="2372">
        <v>11.650198501360229</v>
      </c>
      <c r="M182" s="2373">
        <v>11.650198501360229</v>
      </c>
      <c r="N182" s="2400">
        <f t="shared" si="7"/>
        <v>12.789704400544093</v>
      </c>
      <c r="O182" s="2345"/>
      <c r="P182" s="2345"/>
    </row>
    <row r="183" spans="4:27" s="2287" customFormat="1">
      <c r="E183" s="2352">
        <v>13</v>
      </c>
      <c r="F183" s="2299" t="s">
        <v>800</v>
      </c>
      <c r="G183" s="2345"/>
      <c r="H183" s="2346"/>
      <c r="I183" s="2372">
        <v>9.5449999999999999</v>
      </c>
      <c r="J183" s="2372">
        <v>11.215375</v>
      </c>
      <c r="K183" s="2372">
        <v>13.178065625</v>
      </c>
      <c r="L183" s="2372">
        <v>14.661341332331849</v>
      </c>
      <c r="M183" s="2373">
        <v>14.661341332331849</v>
      </c>
      <c r="N183" s="2400">
        <f t="shared" si="7"/>
        <v>12.65222465793274</v>
      </c>
      <c r="O183" s="2345"/>
      <c r="P183" s="2345"/>
    </row>
    <row r="184" spans="4:27" s="2287" customFormat="1">
      <c r="E184" s="2354">
        <v>14</v>
      </c>
      <c r="F184" s="2355" t="s">
        <v>510</v>
      </c>
      <c r="G184" s="2356"/>
      <c r="H184" s="2357"/>
      <c r="I184" s="2377">
        <v>30.189426127115425</v>
      </c>
      <c r="J184" s="2377">
        <v>35.472575699360625</v>
      </c>
      <c r="K184" s="2377">
        <v>38.010573872884578</v>
      </c>
      <c r="L184" s="2377">
        <v>38.010573872884578</v>
      </c>
      <c r="M184" s="2378">
        <v>38.010573872884578</v>
      </c>
      <c r="N184" s="2400">
        <f t="shared" si="7"/>
        <v>35.93874468902596</v>
      </c>
      <c r="O184" s="2345"/>
      <c r="P184" s="2345"/>
    </row>
    <row r="185" spans="4:27" s="2287" customFormat="1" ht="15" thickBot="1">
      <c r="E185" s="2357"/>
      <c r="F185" s="2358" t="s">
        <v>160</v>
      </c>
      <c r="G185" s="2358"/>
      <c r="H185" s="2359"/>
      <c r="I185" s="2401">
        <f>SUM(I171:I184)</f>
        <v>259.11342420808796</v>
      </c>
      <c r="J185" s="2401">
        <f>SUM(J171:J184)</f>
        <v>281.2086167461232</v>
      </c>
      <c r="K185" s="2401">
        <f>SUM(K171:K184)</f>
        <v>289.00446556141782</v>
      </c>
      <c r="L185" s="2401">
        <f>SUM(L171:L184)</f>
        <v>287.21500849862798</v>
      </c>
      <c r="M185" s="2401">
        <f>SUM(M171:M184)</f>
        <v>283.36499845419075</v>
      </c>
      <c r="N185" s="2400"/>
      <c r="O185" s="2345"/>
      <c r="P185" s="2345"/>
    </row>
    <row r="186" spans="4:27" s="2287" customFormat="1" ht="15" thickTop="1">
      <c r="F186" s="2305" t="s">
        <v>50</v>
      </c>
      <c r="H186" s="2287">
        <f>+'[3]4.1 RAV rollforward'!T302</f>
        <v>188.15</v>
      </c>
      <c r="I186" s="2400">
        <f>+'[3]4.1 RAV rollforward'!U302</f>
        <v>193.10830000000001</v>
      </c>
      <c r="J186" s="2400">
        <f>+'[3]4.1 RAV rollforward'!V302</f>
        <v>200.3167</v>
      </c>
      <c r="K186" s="2400">
        <f>+'[3]4.1 RAV rollforward'!W302</f>
        <v>208.5917</v>
      </c>
      <c r="L186" s="2400">
        <f>+'[3]4.1 RAV rollforward'!X302</f>
        <v>214.7833</v>
      </c>
      <c r="M186" s="2400">
        <f>+'[3]4.1 RAV rollforward'!Y302</f>
        <v>211.61505648839707</v>
      </c>
      <c r="N186" s="2400"/>
    </row>
    <row r="187" spans="4:27" s="2287" customFormat="1"/>
    <row r="188" spans="4:27" s="2287" customFormat="1" ht="15" thickBot="1">
      <c r="D188" s="2345"/>
      <c r="E188" s="2345"/>
      <c r="F188" s="2345"/>
      <c r="G188" s="2345"/>
      <c r="H188" s="2345"/>
      <c r="I188" s="2345"/>
      <c r="J188" s="2345"/>
      <c r="K188" s="2345"/>
      <c r="L188" s="2345"/>
      <c r="M188" s="2345"/>
    </row>
    <row r="189" spans="4:27" s="2287" customFormat="1">
      <c r="E189" s="2402"/>
      <c r="F189" s="2403"/>
      <c r="G189" s="2404"/>
      <c r="H189" s="2405"/>
      <c r="I189" s="2406" t="s">
        <v>263</v>
      </c>
      <c r="J189" s="2406"/>
      <c r="K189" s="2406"/>
      <c r="L189" s="2406"/>
      <c r="M189" s="2407"/>
    </row>
    <row r="190" spans="4:27" s="2287" customFormat="1">
      <c r="E190" s="2408"/>
      <c r="F190" s="2395"/>
      <c r="G190" s="2348"/>
      <c r="H190" s="2409" t="s">
        <v>281</v>
      </c>
      <c r="I190" s="2350" t="s">
        <v>301</v>
      </c>
      <c r="J190" s="2350" t="s">
        <v>22</v>
      </c>
      <c r="K190" s="2350" t="s">
        <v>23</v>
      </c>
      <c r="L190" s="2350" t="s">
        <v>24</v>
      </c>
      <c r="M190" s="2410" t="s">
        <v>25</v>
      </c>
    </row>
    <row r="191" spans="4:27" s="2287" customFormat="1" ht="15" thickBot="1">
      <c r="E191" s="2408"/>
      <c r="F191" s="2362" t="s">
        <v>264</v>
      </c>
      <c r="G191" s="2345"/>
      <c r="H191" s="897"/>
      <c r="I191" s="2345"/>
      <c r="J191" s="2345"/>
      <c r="K191" s="2345"/>
      <c r="L191" s="2345"/>
      <c r="M191" s="2459" t="s">
        <v>1337</v>
      </c>
    </row>
    <row r="192" spans="4:27" s="2287" customFormat="1">
      <c r="E192" s="2412">
        <v>1</v>
      </c>
      <c r="F192" s="2385" t="s">
        <v>450</v>
      </c>
      <c r="G192" s="2345"/>
      <c r="H192" s="2413"/>
      <c r="I192" s="651">
        <v>52.720437090227577</v>
      </c>
      <c r="J192" s="651">
        <v>61.070525505566181</v>
      </c>
      <c r="K192" s="651">
        <v>66.027124678468667</v>
      </c>
      <c r="L192" s="2414">
        <v>67.519417111662534</v>
      </c>
      <c r="M192" s="2460"/>
    </row>
    <row r="193" spans="5:30" s="2287" customFormat="1">
      <c r="E193" s="2412">
        <v>2</v>
      </c>
      <c r="F193" s="2385" t="s">
        <v>451</v>
      </c>
      <c r="G193" s="2345"/>
      <c r="H193" s="2413"/>
      <c r="I193" s="651">
        <v>58.882015905929869</v>
      </c>
      <c r="J193" s="651">
        <v>58.677528426822875</v>
      </c>
      <c r="K193" s="651">
        <v>61.73479883181566</v>
      </c>
      <c r="L193" s="2414">
        <v>64.123758079507866</v>
      </c>
      <c r="M193" s="2460"/>
    </row>
    <row r="194" spans="5:30" s="2287" customFormat="1">
      <c r="E194" s="2412">
        <v>3</v>
      </c>
      <c r="F194" s="2385" t="s">
        <v>883</v>
      </c>
      <c r="G194" s="2345"/>
      <c r="H194" s="2413"/>
      <c r="I194" s="651">
        <v>50.003709892751836</v>
      </c>
      <c r="J194" s="651">
        <v>43.426214021195939</v>
      </c>
      <c r="K194" s="651">
        <v>45.417429701676916</v>
      </c>
      <c r="L194" s="2414">
        <v>57.983493578870664</v>
      </c>
      <c r="M194" s="2460"/>
    </row>
    <row r="195" spans="5:30" s="2287" customFormat="1">
      <c r="E195" s="2412">
        <v>4</v>
      </c>
      <c r="F195" s="2385" t="s">
        <v>242</v>
      </c>
      <c r="G195" s="2345"/>
      <c r="H195" s="2413"/>
      <c r="I195" s="651">
        <v>36.305395877577915</v>
      </c>
      <c r="J195" s="651">
        <v>40.654124055724246</v>
      </c>
      <c r="K195" s="651">
        <v>40.710062360224654</v>
      </c>
      <c r="L195" s="2414">
        <v>45.051917055831268</v>
      </c>
      <c r="M195" s="2460"/>
    </row>
    <row r="196" spans="5:30" s="2287" customFormat="1">
      <c r="E196" s="2412">
        <v>5</v>
      </c>
      <c r="F196" s="2385" t="s">
        <v>243</v>
      </c>
      <c r="G196" s="2345"/>
      <c r="H196" s="2413"/>
      <c r="I196" s="651">
        <v>45.04592371434849</v>
      </c>
      <c r="J196" s="651">
        <v>51.259622796689882</v>
      </c>
      <c r="K196" s="651">
        <v>58.890145507190873</v>
      </c>
      <c r="L196" s="2414">
        <v>62.687806463606293</v>
      </c>
      <c r="M196" s="2460"/>
    </row>
    <row r="197" spans="5:30" s="2287" customFormat="1">
      <c r="E197" s="2412">
        <v>6</v>
      </c>
      <c r="F197" s="2385" t="s">
        <v>884</v>
      </c>
      <c r="G197" s="2345"/>
      <c r="H197" s="2413"/>
      <c r="I197" s="651">
        <v>31.717565979596319</v>
      </c>
      <c r="J197" s="651">
        <v>31.3456873426207</v>
      </c>
      <c r="K197" s="651">
        <v>32.105010393370783</v>
      </c>
      <c r="L197" s="2414">
        <v>32.991986175971874</v>
      </c>
      <c r="M197" s="2460"/>
    </row>
    <row r="198" spans="5:30" s="2287" customFormat="1">
      <c r="E198" s="2412">
        <v>7</v>
      </c>
      <c r="F198" s="2385" t="s">
        <v>136</v>
      </c>
      <c r="G198" s="2345"/>
      <c r="H198" s="2413"/>
      <c r="I198" s="651">
        <v>42.744706704146658</v>
      </c>
      <c r="J198" s="651">
        <v>49.142466468000244</v>
      </c>
      <c r="K198" s="651">
        <v>51.145250703876243</v>
      </c>
      <c r="L198" s="2414">
        <v>47.018799551592252</v>
      </c>
      <c r="M198" s="2460"/>
    </row>
    <row r="199" spans="5:30" s="2287" customFormat="1">
      <c r="E199" s="2412">
        <v>8</v>
      </c>
      <c r="F199" s="2385" t="s">
        <v>1134</v>
      </c>
      <c r="G199" s="2345"/>
      <c r="H199" s="2413"/>
      <c r="I199" s="651">
        <v>43.681055673541131</v>
      </c>
      <c r="J199" s="651">
        <v>52.91099748193129</v>
      </c>
      <c r="K199" s="651">
        <v>57.660166293932406</v>
      </c>
      <c r="L199" s="2414">
        <v>68.871778815550059</v>
      </c>
      <c r="M199" s="2460"/>
      <c r="AD199" s="2302"/>
    </row>
    <row r="200" spans="5:30" s="2287" customFormat="1">
      <c r="E200" s="2412">
        <v>9</v>
      </c>
      <c r="F200" s="2385" t="s">
        <v>1135</v>
      </c>
      <c r="G200" s="2345"/>
      <c r="H200" s="2413"/>
      <c r="I200" s="651">
        <v>53.740527836770553</v>
      </c>
      <c r="J200" s="651">
        <v>53.905498740965655</v>
      </c>
      <c r="K200" s="651">
        <v>58.080083146966203</v>
      </c>
      <c r="L200" s="2414">
        <v>77.453115309286559</v>
      </c>
      <c r="M200" s="2460"/>
      <c r="AD200" s="2303"/>
    </row>
    <row r="201" spans="5:30" s="2287" customFormat="1">
      <c r="E201" s="2412">
        <v>10</v>
      </c>
      <c r="F201" s="2385" t="s">
        <v>1136</v>
      </c>
      <c r="G201" s="2345"/>
      <c r="H201" s="2413"/>
      <c r="I201" s="651">
        <v>77.266876806165058</v>
      </c>
      <c r="J201" s="651">
        <v>89.144029754896707</v>
      </c>
      <c r="K201" s="651">
        <v>101.63259873702238</v>
      </c>
      <c r="L201" s="2414">
        <v>111.49886867173284</v>
      </c>
      <c r="M201" s="2460"/>
      <c r="AD201" s="2303"/>
    </row>
    <row r="202" spans="5:30" s="2287" customFormat="1">
      <c r="E202" s="2412">
        <v>11</v>
      </c>
      <c r="F202" s="2385" t="s">
        <v>188</v>
      </c>
      <c r="G202" s="2345"/>
      <c r="H202" s="2413"/>
      <c r="I202" s="651">
        <v>49.600000000000009</v>
      </c>
      <c r="J202" s="651">
        <v>47.37725478337542</v>
      </c>
      <c r="K202" s="651">
        <v>44.817837576766266</v>
      </c>
      <c r="L202" s="2414">
        <v>45.363407099888349</v>
      </c>
      <c r="M202" s="2460"/>
      <c r="AD202" s="2303"/>
    </row>
    <row r="203" spans="5:30" s="2287" customFormat="1">
      <c r="E203" s="2412">
        <v>12</v>
      </c>
      <c r="F203" s="2385" t="s">
        <v>1165</v>
      </c>
      <c r="G203" s="2345"/>
      <c r="H203" s="2413"/>
      <c r="I203" s="651">
        <v>51.456295190507575</v>
      </c>
      <c r="J203" s="651">
        <v>46.907514529137345</v>
      </c>
      <c r="K203" s="651">
        <v>47.056426013306321</v>
      </c>
      <c r="L203" s="2414">
        <v>49.686554126963529</v>
      </c>
      <c r="M203" s="2460"/>
      <c r="AD203" s="2302"/>
    </row>
    <row r="204" spans="5:30" s="2287" customFormat="1">
      <c r="E204" s="2412">
        <v>13</v>
      </c>
      <c r="F204" s="2385" t="s">
        <v>800</v>
      </c>
      <c r="G204" s="2345"/>
      <c r="H204" s="2413"/>
      <c r="I204" s="651">
        <v>29.943914948990805</v>
      </c>
      <c r="J204" s="651">
        <v>29.364218356551767</v>
      </c>
      <c r="K204" s="651">
        <v>31.797525983426933</v>
      </c>
      <c r="L204" s="2414">
        <v>35.504965439929698</v>
      </c>
      <c r="M204" s="2460"/>
    </row>
    <row r="205" spans="5:30" s="2287" customFormat="1">
      <c r="E205" s="2416">
        <v>14</v>
      </c>
      <c r="F205" s="2417" t="s">
        <v>510</v>
      </c>
      <c r="G205" s="2356"/>
      <c r="H205" s="2418"/>
      <c r="I205" s="2419">
        <v>53.366876806165045</v>
      </c>
      <c r="J205" s="2419">
        <v>66.924029754896708</v>
      </c>
      <c r="K205" s="2419">
        <v>71.722598737022366</v>
      </c>
      <c r="L205" s="2420">
        <v>73.298868671732833</v>
      </c>
      <c r="M205" s="2461"/>
    </row>
    <row r="206" spans="5:30" s="2287" customFormat="1" ht="15" thickBot="1">
      <c r="E206" s="2422"/>
      <c r="F206" s="2423" t="s">
        <v>160</v>
      </c>
      <c r="G206" s="2424"/>
      <c r="H206" s="2425">
        <f t="shared" ref="H206:M206" si="8">SUM(H191:H205)</f>
        <v>0</v>
      </c>
      <c r="I206" s="2426">
        <v>676.47530242671883</v>
      </c>
      <c r="J206" s="2426">
        <v>722.10971201837492</v>
      </c>
      <c r="K206" s="2427">
        <v>768.79705866506663</v>
      </c>
      <c r="L206" s="2428">
        <v>839.05473615212668</v>
      </c>
      <c r="M206" s="2429">
        <f t="shared" si="8"/>
        <v>0</v>
      </c>
    </row>
    <row r="207" spans="5:30" s="2287" customFormat="1" ht="15" thickBot="1"/>
    <row r="208" spans="5:30" s="2287" customFormat="1">
      <c r="E208" s="2402"/>
      <c r="F208" s="2403"/>
      <c r="G208" s="2404"/>
      <c r="H208" s="3091" t="s">
        <v>941</v>
      </c>
      <c r="I208" s="3092"/>
      <c r="J208" s="3092"/>
      <c r="K208" s="3092"/>
      <c r="L208" s="3092"/>
      <c r="M208" s="3093"/>
    </row>
    <row r="209" spans="5:13" s="2287" customFormat="1">
      <c r="E209" s="2408"/>
      <c r="F209" s="2395"/>
      <c r="G209" s="2348"/>
      <c r="H209" s="2409" t="s">
        <v>281</v>
      </c>
      <c r="I209" s="2350" t="s">
        <v>301</v>
      </c>
      <c r="J209" s="2350" t="s">
        <v>22</v>
      </c>
      <c r="K209" s="2350" t="s">
        <v>23</v>
      </c>
      <c r="L209" s="2350" t="s">
        <v>24</v>
      </c>
      <c r="M209" s="2410" t="s">
        <v>25</v>
      </c>
    </row>
    <row r="210" spans="5:13" s="2287" customFormat="1" ht="15" thickBot="1">
      <c r="E210" s="2408"/>
      <c r="F210" s="2362" t="s">
        <v>264</v>
      </c>
      <c r="G210" s="2345"/>
      <c r="H210" s="897"/>
      <c r="I210" s="2345"/>
      <c r="J210" s="2345"/>
      <c r="K210" s="2345"/>
      <c r="L210" s="2345"/>
      <c r="M210" s="2459" t="s">
        <v>1337</v>
      </c>
    </row>
    <row r="211" spans="5:13" s="2287" customFormat="1">
      <c r="E211" s="2412">
        <v>1</v>
      </c>
      <c r="F211" s="2385" t="s">
        <v>450</v>
      </c>
      <c r="G211" s="2345"/>
      <c r="H211" s="2413"/>
      <c r="I211" s="651">
        <v>109.1</v>
      </c>
      <c r="J211" s="651">
        <v>130</v>
      </c>
      <c r="K211" s="2430">
        <v>138.4</v>
      </c>
      <c r="L211" s="2430">
        <v>156.20000000000002</v>
      </c>
      <c r="M211" s="2460"/>
    </row>
    <row r="212" spans="5:13" s="2287" customFormat="1">
      <c r="E212" s="2412">
        <v>2</v>
      </c>
      <c r="F212" s="2385" t="s">
        <v>451</v>
      </c>
      <c r="G212" s="2345"/>
      <c r="H212" s="2413"/>
      <c r="I212" s="651">
        <v>86.800000000000011</v>
      </c>
      <c r="J212" s="651">
        <v>113.8</v>
      </c>
      <c r="K212" s="2430">
        <v>145.5</v>
      </c>
      <c r="L212" s="2430">
        <v>167</v>
      </c>
      <c r="M212" s="2460"/>
    </row>
    <row r="213" spans="5:13" s="2287" customFormat="1">
      <c r="E213" s="2412">
        <v>3</v>
      </c>
      <c r="F213" s="2385" t="s">
        <v>883</v>
      </c>
      <c r="G213" s="2345"/>
      <c r="H213" s="2413"/>
      <c r="I213" s="651">
        <v>85.9</v>
      </c>
      <c r="J213" s="651">
        <v>87</v>
      </c>
      <c r="K213" s="2430">
        <v>111.7</v>
      </c>
      <c r="L213" s="2430">
        <v>120</v>
      </c>
      <c r="M213" s="2460"/>
    </row>
    <row r="214" spans="5:13" s="2287" customFormat="1">
      <c r="E214" s="2412">
        <v>4</v>
      </c>
      <c r="F214" s="2385" t="s">
        <v>242</v>
      </c>
      <c r="G214" s="2345"/>
      <c r="H214" s="2413"/>
      <c r="I214" s="651">
        <v>60.5</v>
      </c>
      <c r="J214" s="651">
        <v>66.5</v>
      </c>
      <c r="K214" s="2430">
        <v>79.7</v>
      </c>
      <c r="L214" s="2430">
        <v>81</v>
      </c>
      <c r="M214" s="2460"/>
    </row>
    <row r="215" spans="5:13" s="2287" customFormat="1">
      <c r="E215" s="2412">
        <v>5</v>
      </c>
      <c r="F215" s="2385" t="s">
        <v>243</v>
      </c>
      <c r="G215" s="2345"/>
      <c r="H215" s="2413"/>
      <c r="I215" s="651">
        <v>92</v>
      </c>
      <c r="J215" s="651">
        <v>77.2</v>
      </c>
      <c r="K215" s="2430">
        <v>92</v>
      </c>
      <c r="L215" s="2430">
        <v>104.7</v>
      </c>
      <c r="M215" s="2460"/>
    </row>
    <row r="216" spans="5:13" s="2287" customFormat="1">
      <c r="E216" s="2412">
        <v>6</v>
      </c>
      <c r="F216" s="2385" t="s">
        <v>884</v>
      </c>
      <c r="G216" s="2345"/>
      <c r="H216" s="2413"/>
      <c r="I216" s="651">
        <v>44.2</v>
      </c>
      <c r="J216" s="651">
        <v>49.2</v>
      </c>
      <c r="K216" s="2430">
        <v>53.9</v>
      </c>
      <c r="L216" s="2430">
        <v>52.5</v>
      </c>
      <c r="M216" s="2460"/>
    </row>
    <row r="217" spans="5:13" s="2287" customFormat="1">
      <c r="E217" s="2412">
        <v>7</v>
      </c>
      <c r="F217" s="2385" t="s">
        <v>136</v>
      </c>
      <c r="G217" s="2345"/>
      <c r="H217" s="2413"/>
      <c r="I217" s="651">
        <v>67.399999999999991</v>
      </c>
      <c r="J217" s="651">
        <v>73.899999999999991</v>
      </c>
      <c r="K217" s="2430">
        <v>75.7</v>
      </c>
      <c r="L217" s="2430">
        <v>79.800000000000011</v>
      </c>
      <c r="M217" s="2460"/>
    </row>
    <row r="218" spans="5:13" s="2287" customFormat="1">
      <c r="E218" s="2412">
        <v>8</v>
      </c>
      <c r="F218" s="2385" t="s">
        <v>1134</v>
      </c>
      <c r="G218" s="2345"/>
      <c r="H218" s="2413"/>
      <c r="I218" s="651">
        <v>83.4</v>
      </c>
      <c r="J218" s="651">
        <v>99.100000000000009</v>
      </c>
      <c r="K218" s="2430">
        <v>109.10000000000001</v>
      </c>
      <c r="L218" s="2430">
        <v>111.3</v>
      </c>
      <c r="M218" s="2460"/>
    </row>
    <row r="219" spans="5:13" s="2287" customFormat="1">
      <c r="E219" s="2412">
        <v>9</v>
      </c>
      <c r="F219" s="2385" t="s">
        <v>1135</v>
      </c>
      <c r="G219" s="2345"/>
      <c r="H219" s="2413"/>
      <c r="I219" s="651">
        <v>89.2</v>
      </c>
      <c r="J219" s="651">
        <v>69.8</v>
      </c>
      <c r="K219" s="2430">
        <v>108.1</v>
      </c>
      <c r="L219" s="2430">
        <v>135.1</v>
      </c>
      <c r="M219" s="2460"/>
    </row>
    <row r="220" spans="5:13" s="2287" customFormat="1">
      <c r="E220" s="2412">
        <v>10</v>
      </c>
      <c r="F220" s="2385" t="s">
        <v>1136</v>
      </c>
      <c r="G220" s="2345"/>
      <c r="H220" s="2413"/>
      <c r="I220" s="651">
        <v>108.3</v>
      </c>
      <c r="J220" s="651">
        <v>134.4</v>
      </c>
      <c r="K220" s="2430">
        <v>179.7</v>
      </c>
      <c r="L220" s="2430">
        <v>219.2</v>
      </c>
      <c r="M220" s="2460"/>
    </row>
    <row r="221" spans="5:13" s="2287" customFormat="1">
      <c r="E221" s="2412">
        <v>11</v>
      </c>
      <c r="F221" s="2385" t="s">
        <v>188</v>
      </c>
      <c r="G221" s="2345"/>
      <c r="H221" s="2413"/>
      <c r="I221" s="651">
        <v>74.5</v>
      </c>
      <c r="J221" s="651">
        <v>87.9</v>
      </c>
      <c r="K221" s="2430">
        <v>99.5</v>
      </c>
      <c r="L221" s="2430">
        <v>99.7</v>
      </c>
      <c r="M221" s="2460"/>
    </row>
    <row r="222" spans="5:13" s="2287" customFormat="1">
      <c r="E222" s="2412">
        <v>12</v>
      </c>
      <c r="F222" s="2385" t="s">
        <v>1165</v>
      </c>
      <c r="G222" s="2345"/>
      <c r="H222" s="2413"/>
      <c r="I222" s="651">
        <v>88.899999999999991</v>
      </c>
      <c r="J222" s="651">
        <v>96.7</v>
      </c>
      <c r="K222" s="2431">
        <v>101.8</v>
      </c>
      <c r="L222" s="2430">
        <v>118.2</v>
      </c>
      <c r="M222" s="2460"/>
    </row>
    <row r="223" spans="5:13" s="2287" customFormat="1">
      <c r="E223" s="2412">
        <v>13</v>
      </c>
      <c r="F223" s="2385" t="s">
        <v>800</v>
      </c>
      <c r="G223" s="2345"/>
      <c r="H223" s="2413"/>
      <c r="I223" s="651">
        <v>35</v>
      </c>
      <c r="J223" s="651">
        <v>41.1</v>
      </c>
      <c r="K223" s="2430">
        <v>53.099999999999994</v>
      </c>
      <c r="L223" s="2430">
        <v>61.8</v>
      </c>
      <c r="M223" s="2460"/>
    </row>
    <row r="224" spans="5:13" s="2287" customFormat="1">
      <c r="E224" s="2416">
        <v>14</v>
      </c>
      <c r="F224" s="2417" t="s">
        <v>510</v>
      </c>
      <c r="G224" s="2356"/>
      <c r="H224" s="2418"/>
      <c r="I224" s="2419">
        <v>87.800000000000011</v>
      </c>
      <c r="J224" s="2419">
        <v>95.1</v>
      </c>
      <c r="K224" s="2432">
        <v>123.9</v>
      </c>
      <c r="L224" s="2432">
        <v>157.80000000000001</v>
      </c>
      <c r="M224" s="2461"/>
    </row>
    <row r="225" spans="5:13" s="2287" customFormat="1" ht="15" thickBot="1">
      <c r="E225" s="2422"/>
      <c r="F225" s="2423" t="s">
        <v>160</v>
      </c>
      <c r="G225" s="2424"/>
      <c r="H225" s="2425">
        <f t="shared" ref="H225:M225" si="9">SUM(H210:H224)</f>
        <v>0</v>
      </c>
      <c r="I225" s="2426">
        <v>1112.9999999999998</v>
      </c>
      <c r="J225" s="2426">
        <v>1221.6999999999998</v>
      </c>
      <c r="K225" s="2424">
        <v>1472.1</v>
      </c>
      <c r="L225" s="2424">
        <v>1664.3</v>
      </c>
      <c r="M225" s="2429">
        <f t="shared" si="9"/>
        <v>0</v>
      </c>
    </row>
    <row r="226" spans="5:13" s="2287" customFormat="1" ht="15" thickBot="1"/>
    <row r="227" spans="5:13" s="2287" customFormat="1">
      <c r="E227" s="2402"/>
      <c r="F227" s="2403"/>
      <c r="G227" s="2404"/>
      <c r="H227" s="3091" t="s">
        <v>220</v>
      </c>
      <c r="I227" s="3092"/>
      <c r="J227" s="3092"/>
      <c r="K227" s="3092"/>
      <c r="L227" s="3092"/>
      <c r="M227" s="3093"/>
    </row>
    <row r="228" spans="5:13" s="2287" customFormat="1">
      <c r="E228" s="2408"/>
      <c r="F228" s="2395"/>
      <c r="G228" s="2348"/>
      <c r="H228" s="2409" t="s">
        <v>281</v>
      </c>
      <c r="I228" s="2350" t="s">
        <v>301</v>
      </c>
      <c r="J228" s="2350" t="s">
        <v>22</v>
      </c>
      <c r="K228" s="2350" t="s">
        <v>23</v>
      </c>
      <c r="L228" s="2350" t="s">
        <v>24</v>
      </c>
      <c r="M228" s="2410" t="s">
        <v>25</v>
      </c>
    </row>
    <row r="229" spans="5:13" s="2287" customFormat="1" ht="15" thickBot="1">
      <c r="E229" s="2408"/>
      <c r="F229" s="2362" t="s">
        <v>264</v>
      </c>
      <c r="G229" s="2345"/>
      <c r="H229" s="897"/>
      <c r="I229" s="2345"/>
      <c r="J229" s="2345"/>
      <c r="K229" s="2345"/>
      <c r="L229" s="2345"/>
      <c r="M229" s="2459" t="s">
        <v>1337</v>
      </c>
    </row>
    <row r="230" spans="5:13" s="2287" customFormat="1">
      <c r="E230" s="2412">
        <v>1</v>
      </c>
      <c r="F230" s="2385" t="s">
        <v>450</v>
      </c>
      <c r="G230" s="2345"/>
      <c r="H230" s="2413"/>
      <c r="I230" s="651">
        <v>49.282000000000004</v>
      </c>
      <c r="J230" s="651">
        <v>9.08798284477</v>
      </c>
      <c r="K230" s="651">
        <v>14.553973060000001</v>
      </c>
      <c r="L230" s="2431">
        <v>16.556000000000001</v>
      </c>
      <c r="M230" s="2469">
        <v>17.957752452605561</v>
      </c>
    </row>
    <row r="231" spans="5:13" s="2287" customFormat="1">
      <c r="E231" s="2412">
        <v>2</v>
      </c>
      <c r="F231" s="2385" t="s">
        <v>451</v>
      </c>
      <c r="G231" s="2345"/>
      <c r="H231" s="2413"/>
      <c r="I231" s="651">
        <v>35.644153457001615</v>
      </c>
      <c r="J231" s="651">
        <v>5.7649999999999997</v>
      </c>
      <c r="K231" s="651">
        <v>14.314773060000002</v>
      </c>
      <c r="L231" s="2431">
        <v>16.175000000000001</v>
      </c>
      <c r="M231" s="2469">
        <v>17.244128364814362</v>
      </c>
    </row>
    <row r="232" spans="5:13" s="2287" customFormat="1">
      <c r="E232" s="2412">
        <v>3</v>
      </c>
      <c r="F232" s="2385" t="s">
        <v>883</v>
      </c>
      <c r="G232" s="2345"/>
      <c r="H232" s="2413"/>
      <c r="I232" s="651">
        <v>82.505080238633568</v>
      </c>
      <c r="J232" s="651">
        <v>0.33458149519525571</v>
      </c>
      <c r="K232" s="651">
        <v>0.42300172839849726</v>
      </c>
      <c r="L232" s="2431">
        <v>11.436279669229545</v>
      </c>
      <c r="M232" s="2469">
        <v>14.81511174065403</v>
      </c>
    </row>
    <row r="233" spans="5:13" s="2287" customFormat="1">
      <c r="E233" s="2412">
        <v>4</v>
      </c>
      <c r="F233" s="2385" t="s">
        <v>242</v>
      </c>
      <c r="G233" s="2345"/>
      <c r="H233" s="2413"/>
      <c r="I233" s="651">
        <v>18.151</v>
      </c>
      <c r="J233" s="651">
        <v>18.447999999999997</v>
      </c>
      <c r="K233" s="651">
        <v>21.299781530892325</v>
      </c>
      <c r="L233" s="2431">
        <v>22.175000000000001</v>
      </c>
      <c r="M233" s="2469">
        <v>21.465555743017955</v>
      </c>
    </row>
    <row r="234" spans="5:13" s="2287" customFormat="1">
      <c r="E234" s="2412">
        <v>5</v>
      </c>
      <c r="F234" s="2385" t="s">
        <v>243</v>
      </c>
      <c r="G234" s="2345"/>
      <c r="H234" s="2413"/>
      <c r="I234" s="651">
        <v>10.45</v>
      </c>
      <c r="J234" s="651">
        <v>10.285</v>
      </c>
      <c r="K234" s="651">
        <v>12.004999999999999</v>
      </c>
      <c r="L234" s="2431">
        <v>13.605</v>
      </c>
      <c r="M234" s="2469">
        <v>13.267912556611687</v>
      </c>
    </row>
    <row r="235" spans="5:13" s="2287" customFormat="1">
      <c r="E235" s="2412">
        <v>6</v>
      </c>
      <c r="F235" s="2385" t="s">
        <v>884</v>
      </c>
      <c r="G235" s="2345"/>
      <c r="H235" s="2413"/>
      <c r="I235" s="651">
        <v>6.4669999999999996</v>
      </c>
      <c r="J235" s="651">
        <v>11.967939226519338</v>
      </c>
      <c r="K235" s="651">
        <v>10.922000000000001</v>
      </c>
      <c r="L235" s="2431">
        <v>15.652518553341466</v>
      </c>
      <c r="M235" s="2469">
        <v>15.534339299999997</v>
      </c>
    </row>
    <row r="236" spans="5:13" s="2287" customFormat="1">
      <c r="E236" s="2412">
        <v>7</v>
      </c>
      <c r="F236" s="2385" t="s">
        <v>136</v>
      </c>
      <c r="G236" s="2345"/>
      <c r="H236" s="2413"/>
      <c r="I236" s="651">
        <v>10.339548897338815</v>
      </c>
      <c r="J236" s="651">
        <v>16.662813664596275</v>
      </c>
      <c r="K236" s="651">
        <v>14.504999999999999</v>
      </c>
      <c r="L236" s="2431">
        <v>21.77918572885746</v>
      </c>
      <c r="M236" s="2469">
        <v>21.428244208799995</v>
      </c>
    </row>
    <row r="237" spans="5:13" s="2287" customFormat="1">
      <c r="E237" s="2412">
        <v>8</v>
      </c>
      <c r="F237" s="2385" t="s">
        <v>1134</v>
      </c>
      <c r="G237" s="2345"/>
      <c r="H237" s="2413"/>
      <c r="I237" s="651">
        <v>21.625</v>
      </c>
      <c r="J237" s="651">
        <v>24.925000000000004</v>
      </c>
      <c r="K237" s="651">
        <v>22.725000000000001</v>
      </c>
      <c r="L237" s="2431">
        <v>19.349999999999994</v>
      </c>
      <c r="M237" s="2469">
        <v>18.305658972240245</v>
      </c>
    </row>
    <row r="238" spans="5:13" s="2287" customFormat="1">
      <c r="E238" s="2412">
        <v>9</v>
      </c>
      <c r="F238" s="2385" t="s">
        <v>1135</v>
      </c>
      <c r="G238" s="2345"/>
      <c r="H238" s="2413"/>
      <c r="I238" s="651">
        <v>17.284000000000002</v>
      </c>
      <c r="J238" s="651">
        <v>20.684000000000001</v>
      </c>
      <c r="K238" s="651">
        <v>18.584000000000003</v>
      </c>
      <c r="L238" s="2431">
        <v>16.932000000000002</v>
      </c>
      <c r="M238" s="2469">
        <v>16.895006862187753</v>
      </c>
    </row>
    <row r="239" spans="5:13" s="2287" customFormat="1">
      <c r="E239" s="2412">
        <v>10</v>
      </c>
      <c r="F239" s="2385" t="s">
        <v>1136</v>
      </c>
      <c r="G239" s="2345"/>
      <c r="H239" s="2413"/>
      <c r="I239" s="651">
        <v>11.799999999999999</v>
      </c>
      <c r="J239" s="651">
        <v>16.4438</v>
      </c>
      <c r="K239" s="651">
        <v>13</v>
      </c>
      <c r="L239" s="2431">
        <v>15.2</v>
      </c>
      <c r="M239" s="2469">
        <v>13.569264184240343</v>
      </c>
    </row>
    <row r="240" spans="5:13" s="2287" customFormat="1">
      <c r="E240" s="2412">
        <v>11</v>
      </c>
      <c r="F240" s="2385" t="s">
        <v>188</v>
      </c>
      <c r="G240" s="2345"/>
      <c r="H240" s="2413"/>
      <c r="I240" s="651">
        <v>5.3</v>
      </c>
      <c r="J240" s="651">
        <v>5.533979627874448</v>
      </c>
      <c r="K240" s="651">
        <v>5.6148823190171875</v>
      </c>
      <c r="L240" s="2431">
        <v>6.9347100079225452</v>
      </c>
      <c r="M240" s="2469">
        <v>8.663621651950379</v>
      </c>
    </row>
    <row r="241" spans="5:13" s="2287" customFormat="1">
      <c r="E241" s="2412">
        <v>12</v>
      </c>
      <c r="F241" s="2385" t="s">
        <v>1165</v>
      </c>
      <c r="G241" s="2345"/>
      <c r="H241" s="2413"/>
      <c r="I241" s="651">
        <v>15.952666666666666</v>
      </c>
      <c r="J241" s="651">
        <v>79.248581227928895</v>
      </c>
      <c r="K241" s="651">
        <v>5.9431391406342238</v>
      </c>
      <c r="L241" s="2431">
        <v>7.27966396361309</v>
      </c>
      <c r="M241" s="2469">
        <v>8.8669788445651925</v>
      </c>
    </row>
    <row r="242" spans="5:13" s="2287" customFormat="1">
      <c r="E242" s="2412">
        <v>13</v>
      </c>
      <c r="F242" s="2385" t="s">
        <v>800</v>
      </c>
      <c r="G242" s="2345"/>
      <c r="H242" s="2413"/>
      <c r="I242" s="651">
        <v>3.3</v>
      </c>
      <c r="J242" s="651">
        <v>4.7999999999999989</v>
      </c>
      <c r="K242" s="651">
        <v>5</v>
      </c>
      <c r="L242" s="2431">
        <v>5.5</v>
      </c>
      <c r="M242" s="2469">
        <v>29.64</v>
      </c>
    </row>
    <row r="243" spans="5:13" s="2287" customFormat="1">
      <c r="E243" s="2416">
        <v>14</v>
      </c>
      <c r="F243" s="2417" t="s">
        <v>510</v>
      </c>
      <c r="G243" s="2356"/>
      <c r="H243" s="2418"/>
      <c r="I243" s="2419">
        <v>30.060000000000002</v>
      </c>
      <c r="J243" s="2419">
        <v>32.384</v>
      </c>
      <c r="K243" s="2419">
        <v>31.214999999999996</v>
      </c>
      <c r="L243" s="2433">
        <v>31.923000000000002</v>
      </c>
      <c r="M243" s="2470">
        <v>32.022999999999996</v>
      </c>
    </row>
    <row r="244" spans="5:13" s="2287" customFormat="1" ht="15" thickBot="1">
      <c r="E244" s="2422"/>
      <c r="F244" s="2423" t="s">
        <v>160</v>
      </c>
      <c r="G244" s="2424"/>
      <c r="H244" s="2425">
        <f t="shared" ref="H244" si="10">SUM(H229:H243)</f>
        <v>0</v>
      </c>
      <c r="I244" s="2426">
        <v>318.1604492596407</v>
      </c>
      <c r="J244" s="2426">
        <v>256.57067808688424</v>
      </c>
      <c r="K244" s="2427">
        <v>190.10555083894226</v>
      </c>
      <c r="L244" s="2434">
        <v>220.49835792296412</v>
      </c>
      <c r="M244" s="2447">
        <f>SUM(M230:M243)</f>
        <v>249.67657488168751</v>
      </c>
    </row>
    <row r="245" spans="5:13" s="2287" customFormat="1" ht="15" thickBot="1"/>
    <row r="246" spans="5:13" s="2287" customFormat="1">
      <c r="E246" s="2402"/>
      <c r="F246" s="2403"/>
      <c r="G246" s="2404"/>
      <c r="H246" s="3091" t="s">
        <v>219</v>
      </c>
      <c r="I246" s="3092"/>
      <c r="J246" s="3092"/>
      <c r="K246" s="3092"/>
      <c r="L246" s="3092"/>
      <c r="M246" s="3093"/>
    </row>
    <row r="247" spans="5:13" s="2287" customFormat="1">
      <c r="E247" s="2408"/>
      <c r="F247" s="2395"/>
      <c r="G247" s="2348"/>
      <c r="H247" s="2409" t="s">
        <v>281</v>
      </c>
      <c r="I247" s="2350" t="s">
        <v>301</v>
      </c>
      <c r="J247" s="2350" t="s">
        <v>22</v>
      </c>
      <c r="K247" s="2350" t="s">
        <v>23</v>
      </c>
      <c r="L247" s="2350" t="s">
        <v>24</v>
      </c>
      <c r="M247" s="2410" t="s">
        <v>25</v>
      </c>
    </row>
    <row r="248" spans="5:13" s="2287" customFormat="1" ht="15" thickBot="1">
      <c r="E248" s="2408"/>
      <c r="F248" s="2362" t="s">
        <v>264</v>
      </c>
      <c r="G248" s="2345"/>
      <c r="H248" s="897"/>
      <c r="I248" s="2345"/>
      <c r="J248" s="2345"/>
      <c r="K248" s="2345"/>
      <c r="L248" s="2345"/>
      <c r="M248" s="2459" t="s">
        <v>1337</v>
      </c>
    </row>
    <row r="249" spans="5:13" s="2287" customFormat="1">
      <c r="E249" s="2412">
        <v>1</v>
      </c>
      <c r="F249" s="2385" t="s">
        <v>450</v>
      </c>
      <c r="G249" s="2345"/>
      <c r="H249" s="2413"/>
      <c r="I249" s="651">
        <v>5.6980000000000004</v>
      </c>
      <c r="J249" s="651">
        <v>7.1769828447699995</v>
      </c>
      <c r="K249" s="651">
        <v>7.6197730600000009</v>
      </c>
      <c r="L249" s="2431">
        <v>9.6400000000000023</v>
      </c>
      <c r="M249" s="2469">
        <v>11.016120409268019</v>
      </c>
    </row>
    <row r="250" spans="5:13" s="2287" customFormat="1">
      <c r="E250" s="2412">
        <v>2</v>
      </c>
      <c r="F250" s="2385" t="s">
        <v>451</v>
      </c>
      <c r="G250" s="2345"/>
      <c r="H250" s="2413"/>
      <c r="I250" s="651">
        <v>5.5481534570016091</v>
      </c>
      <c r="J250" s="651">
        <v>5.7649999999999997</v>
      </c>
      <c r="K250" s="651">
        <v>5.6697730599999998</v>
      </c>
      <c r="L250" s="2431">
        <v>7.5300000000000011</v>
      </c>
      <c r="M250" s="2469">
        <v>8.7203594653151164</v>
      </c>
    </row>
    <row r="251" spans="5:13" s="2287" customFormat="1">
      <c r="E251" s="2412">
        <v>3</v>
      </c>
      <c r="F251" s="2385" t="s">
        <v>883</v>
      </c>
      <c r="G251" s="2345"/>
      <c r="H251" s="2413"/>
      <c r="I251" s="651">
        <v>41.553011514818358</v>
      </c>
      <c r="J251" s="651">
        <v>0.33458149519525571</v>
      </c>
      <c r="K251" s="651">
        <v>0.42300172839849726</v>
      </c>
      <c r="L251" s="2431">
        <v>11.436279669229545</v>
      </c>
      <c r="M251" s="2469">
        <v>14.215111740654031</v>
      </c>
    </row>
    <row r="252" spans="5:13" s="2287" customFormat="1">
      <c r="E252" s="2412">
        <v>4</v>
      </c>
      <c r="F252" s="2385" t="s">
        <v>242</v>
      </c>
      <c r="G252" s="2345"/>
      <c r="H252" s="2413"/>
      <c r="I252" s="651">
        <v>5.3</v>
      </c>
      <c r="J252" s="651">
        <v>5.0999999999999996</v>
      </c>
      <c r="K252" s="651">
        <v>5.3091615308923306</v>
      </c>
      <c r="L252" s="2431">
        <v>6.2</v>
      </c>
      <c r="M252" s="2469">
        <v>6.5335557430179563</v>
      </c>
    </row>
    <row r="253" spans="5:13" s="2287" customFormat="1">
      <c r="E253" s="2412">
        <v>5</v>
      </c>
      <c r="F253" s="2385" t="s">
        <v>243</v>
      </c>
      <c r="G253" s="2345"/>
      <c r="H253" s="2413"/>
      <c r="I253" s="651">
        <v>5.7</v>
      </c>
      <c r="J253" s="651">
        <v>6.1999999999999993</v>
      </c>
      <c r="K253" s="651">
        <v>6.3999999999999995</v>
      </c>
      <c r="L253" s="2431">
        <v>7.9999999999999991</v>
      </c>
      <c r="M253" s="2469">
        <v>7.8204125566116884</v>
      </c>
    </row>
    <row r="254" spans="5:13" s="2287" customFormat="1">
      <c r="E254" s="2412">
        <v>6</v>
      </c>
      <c r="F254" s="2385" t="s">
        <v>884</v>
      </c>
      <c r="G254" s="2345"/>
      <c r="H254" s="2413"/>
      <c r="I254" s="651">
        <v>3.5</v>
      </c>
      <c r="J254" s="651">
        <v>6.9309392265193379</v>
      </c>
      <c r="K254" s="651">
        <v>1.4</v>
      </c>
      <c r="L254" s="2431">
        <v>5.0955185533414662</v>
      </c>
      <c r="M254" s="2469">
        <v>5.0734080000000006</v>
      </c>
    </row>
    <row r="255" spans="5:13" s="2287" customFormat="1">
      <c r="E255" s="2412">
        <v>7</v>
      </c>
      <c r="F255" s="2385" t="s">
        <v>136</v>
      </c>
      <c r="G255" s="2345"/>
      <c r="H255" s="2413"/>
      <c r="I255" s="651">
        <v>6.7405488973388143</v>
      </c>
      <c r="J255" s="651">
        <v>10.379813664596274</v>
      </c>
      <c r="K255" s="651">
        <v>2</v>
      </c>
      <c r="L255" s="2431">
        <v>6.7541537288574593</v>
      </c>
      <c r="M255" s="2469">
        <v>6.5399399999999988</v>
      </c>
    </row>
    <row r="256" spans="5:13" s="2287" customFormat="1">
      <c r="E256" s="2412">
        <v>8</v>
      </c>
      <c r="F256" s="2385" t="s">
        <v>1134</v>
      </c>
      <c r="G256" s="2345"/>
      <c r="H256" s="2413"/>
      <c r="I256" s="651">
        <v>4.3</v>
      </c>
      <c r="J256" s="651">
        <v>7.6</v>
      </c>
      <c r="K256" s="651">
        <v>5.4</v>
      </c>
      <c r="L256" s="2431">
        <v>6</v>
      </c>
      <c r="M256" s="2469">
        <v>5.5056589722402434</v>
      </c>
    </row>
    <row r="257" spans="5:13" s="2287" customFormat="1">
      <c r="E257" s="2412">
        <v>9</v>
      </c>
      <c r="F257" s="2385" t="s">
        <v>1135</v>
      </c>
      <c r="G257" s="2345"/>
      <c r="H257" s="2413"/>
      <c r="I257" s="651">
        <v>4.5</v>
      </c>
      <c r="J257" s="651">
        <v>7.8999999999999995</v>
      </c>
      <c r="K257" s="651">
        <v>5.8</v>
      </c>
      <c r="L257" s="2431">
        <v>6.8</v>
      </c>
      <c r="M257" s="2469">
        <v>5.9950068621877541</v>
      </c>
    </row>
    <row r="258" spans="5:13" s="2287" customFormat="1">
      <c r="E258" s="2412">
        <v>10</v>
      </c>
      <c r="F258" s="2385" t="s">
        <v>1136</v>
      </c>
      <c r="G258" s="2345"/>
      <c r="H258" s="2413"/>
      <c r="I258" s="651">
        <v>7.8</v>
      </c>
      <c r="J258" s="651">
        <v>12.4438</v>
      </c>
      <c r="K258" s="651">
        <v>9</v>
      </c>
      <c r="L258" s="2431">
        <v>10.199999999999999</v>
      </c>
      <c r="M258" s="2469">
        <v>10.169264184240344</v>
      </c>
    </row>
    <row r="259" spans="5:13" s="2287" customFormat="1">
      <c r="E259" s="2412">
        <v>11</v>
      </c>
      <c r="F259" s="2385" t="s">
        <v>188</v>
      </c>
      <c r="G259" s="2345"/>
      <c r="H259" s="2413"/>
      <c r="I259" s="651">
        <v>5.3</v>
      </c>
      <c r="J259" s="651">
        <v>5.533979627874448</v>
      </c>
      <c r="K259" s="651">
        <v>5.6148823190171875</v>
      </c>
      <c r="L259" s="2431">
        <v>6.9347100079225452</v>
      </c>
      <c r="M259" s="2469">
        <v>8.663621651950379</v>
      </c>
    </row>
    <row r="260" spans="5:13" s="2287" customFormat="1">
      <c r="E260" s="2412">
        <v>12</v>
      </c>
      <c r="F260" s="2385" t="s">
        <v>1165</v>
      </c>
      <c r="G260" s="2345"/>
      <c r="H260" s="2413"/>
      <c r="I260" s="651">
        <v>5.6666666666666661</v>
      </c>
      <c r="J260" s="651">
        <v>5.6205812279288958</v>
      </c>
      <c r="K260" s="651">
        <v>5.9431391406342238</v>
      </c>
      <c r="L260" s="2431">
        <v>7.27966396361309</v>
      </c>
      <c r="M260" s="2469">
        <v>8.8669788445651925</v>
      </c>
    </row>
    <row r="261" spans="5:13" s="2287" customFormat="1">
      <c r="E261" s="2412">
        <v>13</v>
      </c>
      <c r="F261" s="2385" t="s">
        <v>800</v>
      </c>
      <c r="G261" s="2345"/>
      <c r="H261" s="2413"/>
      <c r="I261" s="651">
        <v>3.3</v>
      </c>
      <c r="J261" s="651">
        <v>4.7999999999999989</v>
      </c>
      <c r="K261" s="651">
        <v>5</v>
      </c>
      <c r="L261" s="2431">
        <v>5.5</v>
      </c>
      <c r="M261" s="2469">
        <v>6.1000000000000014</v>
      </c>
    </row>
    <row r="262" spans="5:13" s="2287" customFormat="1">
      <c r="E262" s="2416">
        <v>14</v>
      </c>
      <c r="F262" s="2417" t="s">
        <v>510</v>
      </c>
      <c r="G262" s="2356"/>
      <c r="H262" s="2418"/>
      <c r="I262" s="2419">
        <v>6.4999999999999991</v>
      </c>
      <c r="J262" s="2419">
        <v>7</v>
      </c>
      <c r="K262" s="2419">
        <v>7.4300000000000006</v>
      </c>
      <c r="L262" s="2433">
        <v>7.2</v>
      </c>
      <c r="M262" s="2470">
        <v>7.299999999999998</v>
      </c>
    </row>
    <row r="263" spans="5:13" s="2287" customFormat="1" ht="15" thickBot="1">
      <c r="E263" s="2422"/>
      <c r="F263" s="2423" t="s">
        <v>160</v>
      </c>
      <c r="G263" s="2424"/>
      <c r="H263" s="2425">
        <f t="shared" ref="H263:M263" si="11">SUM(H248:H262)</f>
        <v>0</v>
      </c>
      <c r="I263" s="2426">
        <f t="shared" si="11"/>
        <v>111.40638053582545</v>
      </c>
      <c r="J263" s="2426">
        <f t="shared" si="11"/>
        <v>92.785678086884204</v>
      </c>
      <c r="K263" s="2427">
        <f t="shared" si="11"/>
        <v>73.009730838942232</v>
      </c>
      <c r="L263" s="2434">
        <f t="shared" si="11"/>
        <v>104.57032592296412</v>
      </c>
      <c r="M263" s="2447">
        <f t="shared" si="11"/>
        <v>112.51943843005073</v>
      </c>
    </row>
    <row r="264" spans="5:13" s="2287" customFormat="1" ht="15" thickBot="1"/>
    <row r="265" spans="5:13" s="2287" customFormat="1">
      <c r="E265" s="2402"/>
      <c r="F265" s="2403"/>
      <c r="G265" s="2404"/>
      <c r="H265" s="3091" t="s">
        <v>333</v>
      </c>
      <c r="I265" s="3092"/>
      <c r="J265" s="3092"/>
      <c r="K265" s="3092"/>
      <c r="L265" s="3092"/>
      <c r="M265" s="3093"/>
    </row>
    <row r="266" spans="5:13" s="2287" customFormat="1">
      <c r="E266" s="2408"/>
      <c r="F266" s="2395"/>
      <c r="G266" s="2348"/>
      <c r="H266" s="2409" t="s">
        <v>281</v>
      </c>
      <c r="I266" s="2350" t="s">
        <v>301</v>
      </c>
      <c r="J266" s="2350" t="s">
        <v>22</v>
      </c>
      <c r="K266" s="2350" t="s">
        <v>23</v>
      </c>
      <c r="L266" s="2350" t="s">
        <v>24</v>
      </c>
      <c r="M266" s="2410" t="s">
        <v>25</v>
      </c>
    </row>
    <row r="267" spans="5:13" s="2287" customFormat="1">
      <c r="E267" s="2408"/>
      <c r="F267" s="2362" t="s">
        <v>264</v>
      </c>
      <c r="G267" s="2345"/>
      <c r="H267" s="897"/>
      <c r="I267" s="2345"/>
      <c r="J267" s="2345"/>
      <c r="K267" s="2345"/>
      <c r="L267" s="2345"/>
      <c r="M267" s="2411"/>
    </row>
    <row r="268" spans="5:13" s="2287" customFormat="1">
      <c r="E268" s="2412">
        <v>1</v>
      </c>
      <c r="F268" s="2385" t="s">
        <v>450</v>
      </c>
      <c r="G268" s="2345"/>
      <c r="H268" s="2413"/>
      <c r="I268" s="2431">
        <v>591.1</v>
      </c>
      <c r="J268" s="2431">
        <v>613.70000000000005</v>
      </c>
      <c r="K268" s="2431">
        <v>670</v>
      </c>
      <c r="L268" s="2431">
        <v>576</v>
      </c>
      <c r="M268" s="2415"/>
    </row>
    <row r="269" spans="5:13" s="2287" customFormat="1">
      <c r="E269" s="2412">
        <v>2</v>
      </c>
      <c r="F269" s="2385" t="s">
        <v>451</v>
      </c>
      <c r="G269" s="2345"/>
      <c r="H269" s="2413"/>
      <c r="I269" s="2431">
        <v>437.4</v>
      </c>
      <c r="J269" s="2431">
        <v>424.49999999999994</v>
      </c>
      <c r="K269" s="2431">
        <v>475.29999999999995</v>
      </c>
      <c r="L269" s="2431">
        <v>435</v>
      </c>
      <c r="M269" s="2415"/>
    </row>
    <row r="270" spans="5:13" s="2287" customFormat="1">
      <c r="E270" s="2412">
        <v>3</v>
      </c>
      <c r="F270" s="2385" t="s">
        <v>883</v>
      </c>
      <c r="G270" s="2345"/>
      <c r="H270" s="2413"/>
      <c r="I270" s="2431">
        <v>501.4</v>
      </c>
      <c r="J270" s="2431">
        <v>422.50000000000006</v>
      </c>
      <c r="K270" s="2431">
        <v>517.6</v>
      </c>
      <c r="L270" s="2431">
        <v>541.39999999999986</v>
      </c>
      <c r="M270" s="2415"/>
    </row>
    <row r="271" spans="5:13" s="2287" customFormat="1">
      <c r="E271" s="2412">
        <v>4</v>
      </c>
      <c r="F271" s="2385" t="s">
        <v>242</v>
      </c>
      <c r="G271" s="2345"/>
      <c r="H271" s="2413"/>
      <c r="I271" s="2431">
        <v>314.3</v>
      </c>
      <c r="J271" s="2431">
        <v>348.9</v>
      </c>
      <c r="K271" s="2431">
        <v>397.3</v>
      </c>
      <c r="L271" s="2431">
        <v>453.5</v>
      </c>
      <c r="M271" s="2415"/>
    </row>
    <row r="272" spans="5:13" s="2287" customFormat="1">
      <c r="E272" s="2412">
        <v>5</v>
      </c>
      <c r="F272" s="2385" t="s">
        <v>243</v>
      </c>
      <c r="G272" s="2345"/>
      <c r="H272" s="2413"/>
      <c r="I272" s="2431">
        <v>425.09999999999997</v>
      </c>
      <c r="J272" s="2431">
        <v>474.8</v>
      </c>
      <c r="K272" s="2431">
        <v>512</v>
      </c>
      <c r="L272" s="2431">
        <v>594.5</v>
      </c>
      <c r="M272" s="2415"/>
    </row>
    <row r="273" spans="5:13" s="2287" customFormat="1">
      <c r="E273" s="2412">
        <v>6</v>
      </c>
      <c r="F273" s="2385" t="s">
        <v>884</v>
      </c>
      <c r="G273" s="2345"/>
      <c r="H273" s="2413"/>
      <c r="I273" s="2431">
        <v>149.5</v>
      </c>
      <c r="J273" s="2431">
        <v>468</v>
      </c>
      <c r="K273" s="2431">
        <v>432.5</v>
      </c>
      <c r="L273" s="2431">
        <v>471.59999999999997</v>
      </c>
      <c r="M273" s="2415"/>
    </row>
    <row r="274" spans="5:13" s="2287" customFormat="1">
      <c r="E274" s="2412">
        <v>7</v>
      </c>
      <c r="F274" s="2385" t="s">
        <v>136</v>
      </c>
      <c r="G274" s="2345"/>
      <c r="H274" s="2413"/>
      <c r="I274" s="2431">
        <v>439.4</v>
      </c>
      <c r="J274" s="2431">
        <v>484.3</v>
      </c>
      <c r="K274" s="2431">
        <v>478</v>
      </c>
      <c r="L274" s="2431">
        <v>632.61479999999995</v>
      </c>
      <c r="M274" s="2415"/>
    </row>
    <row r="275" spans="5:13" s="2287" customFormat="1">
      <c r="E275" s="2412">
        <v>8</v>
      </c>
      <c r="F275" s="2385" t="s">
        <v>1134</v>
      </c>
      <c r="G275" s="2345"/>
      <c r="H275" s="2413"/>
      <c r="I275" s="2431">
        <v>568.49999999999989</v>
      </c>
      <c r="J275" s="2431">
        <v>546.1</v>
      </c>
      <c r="K275" s="2431">
        <v>457.59999999999991</v>
      </c>
      <c r="L275" s="2431">
        <v>573.29999999999995</v>
      </c>
      <c r="M275" s="2415"/>
    </row>
    <row r="276" spans="5:13" s="2287" customFormat="1">
      <c r="E276" s="2412">
        <v>9</v>
      </c>
      <c r="F276" s="2385" t="s">
        <v>1135</v>
      </c>
      <c r="G276" s="2345"/>
      <c r="H276" s="2413"/>
      <c r="I276" s="2431">
        <v>546.9</v>
      </c>
      <c r="J276" s="2431">
        <v>532.9</v>
      </c>
      <c r="K276" s="2431">
        <v>531.29999999999995</v>
      </c>
      <c r="L276" s="2431">
        <v>632.09999999999991</v>
      </c>
      <c r="M276" s="2415"/>
    </row>
    <row r="277" spans="5:13" s="2287" customFormat="1">
      <c r="E277" s="2412">
        <v>10</v>
      </c>
      <c r="F277" s="2385" t="s">
        <v>1136</v>
      </c>
      <c r="G277" s="2345"/>
      <c r="H277" s="2413"/>
      <c r="I277" s="2431">
        <v>784.3</v>
      </c>
      <c r="J277" s="2431">
        <v>758.09999999999991</v>
      </c>
      <c r="K277" s="2431">
        <v>693.9</v>
      </c>
      <c r="L277" s="2431">
        <v>888.9</v>
      </c>
      <c r="M277" s="2415"/>
    </row>
    <row r="278" spans="5:13" s="2287" customFormat="1">
      <c r="E278" s="2412">
        <v>11</v>
      </c>
      <c r="F278" s="2385" t="s">
        <v>188</v>
      </c>
      <c r="G278" s="2345"/>
      <c r="H278" s="2413"/>
      <c r="I278" s="2431">
        <v>764.59999999999991</v>
      </c>
      <c r="J278" s="2431">
        <v>731.30000000000007</v>
      </c>
      <c r="K278" s="2431">
        <v>699.20000000000016</v>
      </c>
      <c r="L278" s="2431">
        <v>579.1</v>
      </c>
      <c r="M278" s="2415"/>
    </row>
    <row r="279" spans="5:13" s="2287" customFormat="1">
      <c r="E279" s="2412">
        <v>12</v>
      </c>
      <c r="F279" s="2385" t="s">
        <v>1165</v>
      </c>
      <c r="G279" s="2345"/>
      <c r="H279" s="2413"/>
      <c r="I279" s="2431">
        <v>459.59999999999997</v>
      </c>
      <c r="J279" s="2431">
        <v>484.80000000000007</v>
      </c>
      <c r="K279" s="2431">
        <v>549</v>
      </c>
      <c r="L279" s="2431">
        <v>368.3</v>
      </c>
      <c r="M279" s="2415"/>
    </row>
    <row r="280" spans="5:13" s="2287" customFormat="1">
      <c r="E280" s="2412">
        <v>13</v>
      </c>
      <c r="F280" s="2385" t="s">
        <v>800</v>
      </c>
      <c r="G280" s="2345"/>
      <c r="H280" s="2413"/>
      <c r="I280" s="2431">
        <v>291.2</v>
      </c>
      <c r="J280" s="2431">
        <v>263.59999999999997</v>
      </c>
      <c r="K280" s="2431">
        <v>543.6</v>
      </c>
      <c r="L280" s="2431">
        <v>566.20000000000005</v>
      </c>
      <c r="M280" s="2415"/>
    </row>
    <row r="281" spans="5:13" s="2287" customFormat="1">
      <c r="E281" s="2416">
        <v>14</v>
      </c>
      <c r="F281" s="2417" t="s">
        <v>510</v>
      </c>
      <c r="G281" s="2356"/>
      <c r="H281" s="2418"/>
      <c r="I281" s="2433">
        <v>648.1</v>
      </c>
      <c r="J281" s="2433">
        <v>594.29999999999995</v>
      </c>
      <c r="K281" s="2433">
        <v>1051.3000000000002</v>
      </c>
      <c r="L281" s="2433">
        <v>1163.5</v>
      </c>
      <c r="M281" s="2421"/>
    </row>
    <row r="282" spans="5:13" s="2287" customFormat="1" ht="15" thickBot="1">
      <c r="E282" s="2422"/>
      <c r="F282" s="2423" t="s">
        <v>160</v>
      </c>
      <c r="G282" s="2424"/>
      <c r="H282" s="2425">
        <f t="shared" ref="H282:M282" si="12">SUM(H267:H281)</f>
        <v>0</v>
      </c>
      <c r="I282" s="2435">
        <v>6921.4000000000005</v>
      </c>
      <c r="J282" s="2435">
        <v>7147.8</v>
      </c>
      <c r="K282" s="2435">
        <v>8008.6</v>
      </c>
      <c r="L282" s="2435">
        <v>8476.014799999999</v>
      </c>
      <c r="M282" s="2436">
        <f t="shared" si="12"/>
        <v>0</v>
      </c>
    </row>
    <row r="283" spans="5:13" s="2287" customFormat="1" ht="15" thickBot="1"/>
    <row r="284" spans="5:13" s="2287" customFormat="1">
      <c r="E284" s="2402"/>
      <c r="F284" s="2403"/>
      <c r="G284" s="2404"/>
      <c r="H284" s="3091" t="s">
        <v>265</v>
      </c>
      <c r="I284" s="3092"/>
      <c r="J284" s="3092"/>
      <c r="K284" s="3092"/>
      <c r="L284" s="3092"/>
      <c r="M284" s="3093"/>
    </row>
    <row r="285" spans="5:13" s="2287" customFormat="1">
      <c r="E285" s="2408"/>
      <c r="F285" s="2395"/>
      <c r="G285" s="2348"/>
      <c r="H285" s="2409" t="s">
        <v>281</v>
      </c>
      <c r="I285" s="2350" t="s">
        <v>301</v>
      </c>
      <c r="J285" s="2350" t="s">
        <v>22</v>
      </c>
      <c r="K285" s="2350" t="s">
        <v>23</v>
      </c>
      <c r="L285" s="2350" t="s">
        <v>24</v>
      </c>
      <c r="M285" s="2410" t="s">
        <v>25</v>
      </c>
    </row>
    <row r="286" spans="5:13" s="2287" customFormat="1">
      <c r="E286" s="2408"/>
      <c r="F286" s="2362" t="s">
        <v>264</v>
      </c>
      <c r="G286" s="2345"/>
      <c r="H286" s="897"/>
      <c r="I286" s="2345"/>
      <c r="J286" s="2345"/>
      <c r="K286" s="2345"/>
      <c r="L286" s="2345"/>
      <c r="M286" s="2411"/>
    </row>
    <row r="287" spans="5:13" s="2287" customFormat="1">
      <c r="E287" s="2412">
        <v>1</v>
      </c>
      <c r="F287" s="2385" t="s">
        <v>450</v>
      </c>
      <c r="G287" s="2345"/>
      <c r="H287" s="2413"/>
      <c r="I287" s="2431">
        <v>0</v>
      </c>
      <c r="J287" s="2431">
        <v>0</v>
      </c>
      <c r="K287" s="2431">
        <v>0</v>
      </c>
      <c r="L287" s="2431">
        <v>0.115</v>
      </c>
      <c r="M287" s="2415"/>
    </row>
    <row r="288" spans="5:13" s="2287" customFormat="1">
      <c r="E288" s="2412">
        <v>2</v>
      </c>
      <c r="F288" s="2385" t="s">
        <v>451</v>
      </c>
      <c r="G288" s="2345"/>
      <c r="H288" s="2413"/>
      <c r="I288" s="2431">
        <v>0</v>
      </c>
      <c r="J288" s="2431">
        <v>0</v>
      </c>
      <c r="K288" s="2431">
        <v>0</v>
      </c>
      <c r="L288" s="2431">
        <v>1.1699999999999999E-2</v>
      </c>
      <c r="M288" s="2415"/>
    </row>
    <row r="289" spans="2:31" s="2287" customFormat="1">
      <c r="E289" s="2412">
        <v>3</v>
      </c>
      <c r="F289" s="2385" t="s">
        <v>883</v>
      </c>
      <c r="G289" s="2345"/>
      <c r="H289" s="2413"/>
      <c r="I289" s="2431">
        <v>3.7000000000000002E-3</v>
      </c>
      <c r="J289" s="2431">
        <v>0.10346641970537926</v>
      </c>
      <c r="K289" s="2431">
        <v>0.17899999999999999</v>
      </c>
      <c r="L289" s="2431">
        <v>1.8172999999999999</v>
      </c>
      <c r="M289" s="2415"/>
    </row>
    <row r="290" spans="2:31" s="2287" customFormat="1">
      <c r="E290" s="2412">
        <v>4</v>
      </c>
      <c r="F290" s="2385" t="s">
        <v>242</v>
      </c>
      <c r="G290" s="2345"/>
      <c r="H290" s="2413"/>
      <c r="I290" s="2431">
        <v>0</v>
      </c>
      <c r="J290" s="2431">
        <v>0.2</v>
      </c>
      <c r="K290" s="2431">
        <v>0.87</v>
      </c>
      <c r="L290" s="2431">
        <v>0.5</v>
      </c>
      <c r="M290" s="2415"/>
    </row>
    <row r="291" spans="2:31" s="2287" customFormat="1">
      <c r="E291" s="2412">
        <v>5</v>
      </c>
      <c r="F291" s="2385" t="s">
        <v>243</v>
      </c>
      <c r="G291" s="2345"/>
      <c r="H291" s="2413"/>
      <c r="I291" s="2431">
        <v>0</v>
      </c>
      <c r="J291" s="2431">
        <v>0.2</v>
      </c>
      <c r="K291" s="2431">
        <v>0.36499999999999999</v>
      </c>
      <c r="L291" s="2431">
        <v>0.1</v>
      </c>
      <c r="M291" s="2415"/>
    </row>
    <row r="292" spans="2:31" s="2287" customFormat="1">
      <c r="E292" s="2412">
        <v>6</v>
      </c>
      <c r="F292" s="2385" t="s">
        <v>884</v>
      </c>
      <c r="G292" s="2345"/>
      <c r="H292" s="2413"/>
      <c r="I292" s="2431">
        <v>0</v>
      </c>
      <c r="J292" s="2431">
        <v>0.1</v>
      </c>
      <c r="K292" s="2431">
        <v>0</v>
      </c>
      <c r="L292" s="2431">
        <v>0</v>
      </c>
      <c r="M292" s="2415"/>
    </row>
    <row r="293" spans="2:31" s="2287" customFormat="1">
      <c r="E293" s="2412">
        <v>7</v>
      </c>
      <c r="F293" s="2385" t="s">
        <v>136</v>
      </c>
      <c r="G293" s="2345"/>
      <c r="H293" s="2413"/>
      <c r="I293" s="2431">
        <v>0</v>
      </c>
      <c r="J293" s="2431">
        <v>0</v>
      </c>
      <c r="K293" s="2431">
        <v>0.4</v>
      </c>
      <c r="L293" s="2431">
        <v>0</v>
      </c>
      <c r="M293" s="2415"/>
    </row>
    <row r="294" spans="2:31" s="2287" customFormat="1">
      <c r="E294" s="2412">
        <v>8</v>
      </c>
      <c r="F294" s="2385" t="s">
        <v>1134</v>
      </c>
      <c r="G294" s="2345"/>
      <c r="H294" s="2413"/>
      <c r="I294" s="2431">
        <v>0</v>
      </c>
      <c r="J294" s="2431">
        <v>0</v>
      </c>
      <c r="K294" s="2431">
        <v>0.4</v>
      </c>
      <c r="L294" s="2431">
        <v>3</v>
      </c>
      <c r="M294" s="2415"/>
    </row>
    <row r="295" spans="2:31" s="2287" customFormat="1">
      <c r="E295" s="2412">
        <v>9</v>
      </c>
      <c r="F295" s="2385" t="s">
        <v>1135</v>
      </c>
      <c r="G295" s="2345"/>
      <c r="H295" s="2413"/>
      <c r="I295" s="2431">
        <v>0</v>
      </c>
      <c r="J295" s="2431">
        <v>0</v>
      </c>
      <c r="K295" s="2431">
        <v>0</v>
      </c>
      <c r="L295" s="2431">
        <v>1.5</v>
      </c>
      <c r="M295" s="2415"/>
    </row>
    <row r="296" spans="2:31" s="2287" customFormat="1">
      <c r="E296" s="2412">
        <v>10</v>
      </c>
      <c r="F296" s="2385" t="s">
        <v>1136</v>
      </c>
      <c r="G296" s="2345"/>
      <c r="H296" s="2413"/>
      <c r="I296" s="2431">
        <v>0</v>
      </c>
      <c r="J296" s="2431">
        <v>0.2</v>
      </c>
      <c r="K296" s="2431">
        <v>0.1</v>
      </c>
      <c r="L296" s="2431">
        <v>0.6</v>
      </c>
      <c r="M296" s="2415"/>
    </row>
    <row r="297" spans="2:31" s="2287" customFormat="1">
      <c r="E297" s="2412">
        <v>11</v>
      </c>
      <c r="F297" s="2385" t="s">
        <v>188</v>
      </c>
      <c r="G297" s="2345"/>
      <c r="H297" s="2413"/>
      <c r="I297" s="2431">
        <v>0</v>
      </c>
      <c r="J297" s="2431">
        <v>0</v>
      </c>
      <c r="K297" s="2431">
        <v>0</v>
      </c>
      <c r="L297" s="2431">
        <v>0.19</v>
      </c>
      <c r="M297" s="2415"/>
    </row>
    <row r="298" spans="2:31" s="2287" customFormat="1">
      <c r="E298" s="2412">
        <v>12</v>
      </c>
      <c r="F298" s="2385" t="s">
        <v>1165</v>
      </c>
      <c r="G298" s="2345"/>
      <c r="H298" s="2413"/>
      <c r="I298" s="2431">
        <v>0</v>
      </c>
      <c r="J298" s="2431">
        <v>0.1</v>
      </c>
      <c r="K298" s="2431">
        <v>0.78</v>
      </c>
      <c r="L298" s="2431">
        <v>2.2595090200000003</v>
      </c>
      <c r="M298" s="2415"/>
    </row>
    <row r="299" spans="2:31" s="2287" customFormat="1">
      <c r="E299" s="2412">
        <v>13</v>
      </c>
      <c r="F299" s="2385" t="s">
        <v>800</v>
      </c>
      <c r="G299" s="2345"/>
      <c r="H299" s="2413"/>
      <c r="I299" s="2431">
        <v>0</v>
      </c>
      <c r="J299" s="2431">
        <v>0</v>
      </c>
      <c r="K299" s="2431">
        <v>0.4</v>
      </c>
      <c r="L299" s="2431">
        <v>1.4</v>
      </c>
      <c r="M299" s="2415"/>
    </row>
    <row r="300" spans="2:31" s="2287" customFormat="1">
      <c r="E300" s="2416">
        <v>14</v>
      </c>
      <c r="F300" s="2417" t="s">
        <v>510</v>
      </c>
      <c r="G300" s="2356"/>
      <c r="H300" s="2418"/>
      <c r="I300" s="2433">
        <v>0</v>
      </c>
      <c r="J300" s="2431">
        <v>0.4</v>
      </c>
      <c r="K300" s="2433">
        <v>1.2000000000000002</v>
      </c>
      <c r="L300" s="2433">
        <v>2.2999999999999998</v>
      </c>
      <c r="M300" s="2421"/>
    </row>
    <row r="301" spans="2:31" s="2287" customFormat="1" ht="15" thickBot="1">
      <c r="E301" s="2422"/>
      <c r="F301" s="2423" t="s">
        <v>160</v>
      </c>
      <c r="G301" s="2424"/>
      <c r="H301" s="2446">
        <f t="shared" ref="H301:M301" si="13">SUM(H286:H300)</f>
        <v>0</v>
      </c>
      <c r="I301" s="2434">
        <f t="shared" si="13"/>
        <v>3.7000000000000002E-3</v>
      </c>
      <c r="J301" s="2435">
        <f t="shared" si="13"/>
        <v>1.3034664197053794</v>
      </c>
      <c r="K301" s="2434">
        <f t="shared" si="13"/>
        <v>4.6940000000000008</v>
      </c>
      <c r="L301" s="2434">
        <f t="shared" si="13"/>
        <v>13.793509020000002</v>
      </c>
      <c r="M301" s="2447">
        <f t="shared" si="13"/>
        <v>0</v>
      </c>
    </row>
    <row r="302" spans="2:31" s="2287" customFormat="1"/>
    <row r="303" spans="2:31" s="2287" customFormat="1" ht="15">
      <c r="B303" s="2325" t="s">
        <v>1276</v>
      </c>
    </row>
    <row r="304" spans="2:31" s="2287" customFormat="1" ht="15" thickBot="1">
      <c r="B304" s="2293"/>
      <c r="C304" s="2293"/>
      <c r="D304" s="2293"/>
      <c r="E304" s="89" t="s">
        <v>24</v>
      </c>
      <c r="F304" s="89"/>
      <c r="G304" s="89"/>
      <c r="H304" s="89"/>
      <c r="I304" s="89"/>
      <c r="J304" s="89"/>
      <c r="K304" s="89"/>
      <c r="L304" s="89"/>
      <c r="M304" s="89"/>
      <c r="N304" s="89"/>
      <c r="O304" s="89"/>
      <c r="P304" s="89"/>
      <c r="Q304" s="89"/>
      <c r="R304" s="89"/>
      <c r="S304" s="89"/>
      <c r="T304" s="89"/>
      <c r="U304" s="89"/>
      <c r="V304" s="89"/>
      <c r="W304" s="2293"/>
      <c r="X304" s="2293"/>
      <c r="Y304" s="2293"/>
      <c r="Z304" s="2293"/>
      <c r="AA304" s="2293"/>
      <c r="AB304" s="2293"/>
      <c r="AC304" s="2293"/>
      <c r="AD304" s="2293"/>
      <c r="AE304" s="2293"/>
    </row>
    <row r="305" spans="2:31">
      <c r="B305" s="1083"/>
      <c r="C305" s="2288">
        <v>39903</v>
      </c>
      <c r="D305" s="1084"/>
      <c r="E305" s="1084">
        <v>4</v>
      </c>
      <c r="F305" s="1084">
        <f t="shared" ref="F305:AE305" si="14">+E305+1</f>
        <v>5</v>
      </c>
      <c r="G305" s="1084">
        <f t="shared" si="14"/>
        <v>6</v>
      </c>
      <c r="H305" s="1084">
        <f t="shared" si="14"/>
        <v>7</v>
      </c>
      <c r="I305" s="1084">
        <f t="shared" si="14"/>
        <v>8</v>
      </c>
      <c r="J305" s="1084">
        <f t="shared" si="14"/>
        <v>9</v>
      </c>
      <c r="K305" s="1084">
        <f t="shared" si="14"/>
        <v>10</v>
      </c>
      <c r="L305" s="1084">
        <f t="shared" si="14"/>
        <v>11</v>
      </c>
      <c r="M305" s="1084">
        <f t="shared" si="14"/>
        <v>12</v>
      </c>
      <c r="N305" s="1084">
        <f t="shared" si="14"/>
        <v>13</v>
      </c>
      <c r="O305" s="1084">
        <f t="shared" si="14"/>
        <v>14</v>
      </c>
      <c r="P305" s="1084">
        <f t="shared" si="14"/>
        <v>15</v>
      </c>
      <c r="Q305" s="1084">
        <f t="shared" si="14"/>
        <v>16</v>
      </c>
      <c r="R305" s="1084">
        <f t="shared" si="14"/>
        <v>17</v>
      </c>
      <c r="S305" s="1084">
        <f t="shared" si="14"/>
        <v>18</v>
      </c>
      <c r="T305" s="1084">
        <f t="shared" si="14"/>
        <v>19</v>
      </c>
      <c r="U305" s="1084">
        <f t="shared" si="14"/>
        <v>20</v>
      </c>
      <c r="V305" s="1084">
        <f t="shared" si="14"/>
        <v>21</v>
      </c>
      <c r="W305" s="1084">
        <f t="shared" si="14"/>
        <v>22</v>
      </c>
      <c r="X305" s="1084">
        <f t="shared" si="14"/>
        <v>23</v>
      </c>
      <c r="Y305" s="1084">
        <f t="shared" si="14"/>
        <v>24</v>
      </c>
      <c r="Z305" s="1084">
        <f t="shared" si="14"/>
        <v>25</v>
      </c>
      <c r="AA305" s="1084">
        <f t="shared" si="14"/>
        <v>26</v>
      </c>
      <c r="AB305" s="1084">
        <f t="shared" si="14"/>
        <v>27</v>
      </c>
      <c r="AC305" s="1084">
        <f t="shared" si="14"/>
        <v>28</v>
      </c>
      <c r="AD305" s="1084">
        <f t="shared" si="14"/>
        <v>29</v>
      </c>
      <c r="AE305" s="1085">
        <f t="shared" si="14"/>
        <v>30</v>
      </c>
    </row>
    <row r="306" spans="2:31">
      <c r="B306" s="2289">
        <v>1</v>
      </c>
      <c r="C306" s="2290" t="s">
        <v>450</v>
      </c>
      <c r="D306" s="9"/>
      <c r="E306" s="1026">
        <f>+'[4]2.7 FTEs'!G27</f>
        <v>1023.6500000000001</v>
      </c>
      <c r="F306" s="1026">
        <f>+'[4]2.7 FTEs'!H27</f>
        <v>14.959999999999999</v>
      </c>
      <c r="G306" s="1026">
        <f>+'[4]2.7 FTEs'!I27</f>
        <v>105.72999999999999</v>
      </c>
      <c r="H306" s="1026">
        <f>+'[4]2.7 FTEs'!J27</f>
        <v>81.97</v>
      </c>
      <c r="I306" s="1026">
        <f>+'[4]2.7 FTEs'!K27</f>
        <v>481.13</v>
      </c>
      <c r="J306" s="1026">
        <f>+'[4]2.7 FTEs'!L27</f>
        <v>75.240000000000009</v>
      </c>
      <c r="K306" s="1026">
        <f>+'[4]2.7 FTEs'!M27</f>
        <v>54.050000000000004</v>
      </c>
      <c r="L306" s="1026">
        <f>+'[4]2.7 FTEs'!N27</f>
        <v>39.799999999999997</v>
      </c>
      <c r="M306" s="1026">
        <f>+'[4]2.7 FTEs'!O27</f>
        <v>12.08</v>
      </c>
      <c r="N306" s="1026">
        <f>+'[4]2.7 FTEs'!P27</f>
        <v>0</v>
      </c>
      <c r="O306" s="1026">
        <f>+'[4]2.7 FTEs'!Q27</f>
        <v>55.09</v>
      </c>
      <c r="P306" s="1026">
        <f>+'[4]2.7 FTEs'!R27</f>
        <v>14.21</v>
      </c>
      <c r="Q306" s="1026">
        <f>+'[4]2.7 FTEs'!S27</f>
        <v>23.659999999999997</v>
      </c>
      <c r="R306" s="1026">
        <f>+'[4]2.7 FTEs'!T27</f>
        <v>24.93</v>
      </c>
      <c r="S306" s="1026">
        <f>+'[4]2.7 FTEs'!U27</f>
        <v>81.640000000000015</v>
      </c>
      <c r="T306" s="1026">
        <f>+'[4]2.7 FTEs'!V27</f>
        <v>7.66</v>
      </c>
      <c r="U306" s="1026">
        <f>+'[4]2.7 FTEs'!W27</f>
        <v>1072.1500000000001</v>
      </c>
      <c r="V306" s="1026">
        <f>+'[4]2.7 FTEs'!X27</f>
        <v>2095.8000000000002</v>
      </c>
      <c r="W306" s="1026">
        <f>+'[4]2.7 FTEs'!Y27</f>
        <v>125.41</v>
      </c>
      <c r="X306" s="1026">
        <f>+'[4]2.7 FTEs'!Z27</f>
        <v>11.5</v>
      </c>
      <c r="Y306" s="1026">
        <f>+'[4]2.7 FTEs'!AA27</f>
        <v>25.86</v>
      </c>
      <c r="Z306" s="1026">
        <f>+'[4]2.7 FTEs'!AB27</f>
        <v>2.93</v>
      </c>
      <c r="AA306" s="1026">
        <f>+'[4]2.7 FTEs'!AC27</f>
        <v>0</v>
      </c>
      <c r="AB306" s="1026">
        <f>+'[4]2.7 FTEs'!AD27</f>
        <v>0</v>
      </c>
      <c r="AC306" s="1026">
        <f>+'[4]2.7 FTEs'!AE27</f>
        <v>0</v>
      </c>
      <c r="AD306" s="1026">
        <f>+'[4]2.7 FTEs'!AF27</f>
        <v>0</v>
      </c>
      <c r="AE306" s="1026">
        <f>+'[4]2.7 FTEs'!AG27</f>
        <v>2261.5</v>
      </c>
    </row>
    <row r="307" spans="2:31">
      <c r="B307" s="2289">
        <v>2</v>
      </c>
      <c r="C307" s="2290" t="s">
        <v>451</v>
      </c>
      <c r="D307" s="9"/>
      <c r="E307" s="1026">
        <f>+'[5]2.7 FTEs'!G27</f>
        <v>647.13</v>
      </c>
      <c r="F307" s="1026">
        <f>+'[5]2.7 FTEs'!H27</f>
        <v>13.13</v>
      </c>
      <c r="G307" s="1026">
        <f>+'[5]2.7 FTEs'!I27</f>
        <v>89.240000000000009</v>
      </c>
      <c r="H307" s="1026">
        <f>+'[5]2.7 FTEs'!J27</f>
        <v>44.83</v>
      </c>
      <c r="I307" s="1026">
        <f>+'[5]2.7 FTEs'!K27</f>
        <v>329.49</v>
      </c>
      <c r="J307" s="1026">
        <f>+'[5]2.7 FTEs'!L27</f>
        <v>83.37</v>
      </c>
      <c r="K307" s="1026">
        <f>+'[5]2.7 FTEs'!M27</f>
        <v>47.449999999999996</v>
      </c>
      <c r="L307" s="1026">
        <f>+'[5]2.7 FTEs'!N27</f>
        <v>36.309999999999995</v>
      </c>
      <c r="M307" s="1026">
        <f>+'[5]2.7 FTEs'!O27</f>
        <v>13.120000000000001</v>
      </c>
      <c r="N307" s="1026">
        <f>+'[5]2.7 FTEs'!P27</f>
        <v>0</v>
      </c>
      <c r="O307" s="1026">
        <f>+'[5]2.7 FTEs'!Q27</f>
        <v>48.99</v>
      </c>
      <c r="P307" s="1026">
        <f>+'[5]2.7 FTEs'!R27</f>
        <v>11.95</v>
      </c>
      <c r="Q307" s="1026">
        <f>+'[5]2.7 FTEs'!S27</f>
        <v>25.990000000000002</v>
      </c>
      <c r="R307" s="1026">
        <f>+'[5]2.7 FTEs'!T27</f>
        <v>24.17</v>
      </c>
      <c r="S307" s="1026">
        <f>+'[5]2.7 FTEs'!U27</f>
        <v>80.199999999999989</v>
      </c>
      <c r="T307" s="1026">
        <f>+'[5]2.7 FTEs'!V27</f>
        <v>8.17</v>
      </c>
      <c r="U307" s="1026">
        <f>+'[5]2.7 FTEs'!W27</f>
        <v>856.41</v>
      </c>
      <c r="V307" s="1026">
        <f>+'[5]2.7 FTEs'!X27</f>
        <v>1503.54</v>
      </c>
      <c r="W307" s="1026">
        <f>+'[5]2.7 FTEs'!Y27</f>
        <v>47.4</v>
      </c>
      <c r="X307" s="1026">
        <f>+'[5]2.7 FTEs'!Z27</f>
        <v>11.5</v>
      </c>
      <c r="Y307" s="1026">
        <f>+'[5]2.7 FTEs'!AA27</f>
        <v>22.64</v>
      </c>
      <c r="Z307" s="1026">
        <f>+'[5]2.7 FTEs'!AB27</f>
        <v>2.57</v>
      </c>
      <c r="AA307" s="1026">
        <f>+'[5]2.7 FTEs'!AC27</f>
        <v>0</v>
      </c>
      <c r="AB307" s="1026">
        <f>+'[5]2.7 FTEs'!AD27</f>
        <v>0</v>
      </c>
      <c r="AC307" s="1026">
        <f>+'[5]2.7 FTEs'!AE27</f>
        <v>0</v>
      </c>
      <c r="AD307" s="1026">
        <f>+'[5]2.7 FTEs'!AF27</f>
        <v>0</v>
      </c>
      <c r="AE307" s="1026">
        <f>+'[5]2.7 FTEs'!AG27</f>
        <v>1587.65</v>
      </c>
    </row>
    <row r="308" spans="2:31">
      <c r="B308" s="2289">
        <v>3</v>
      </c>
      <c r="C308" s="2290" t="s">
        <v>883</v>
      </c>
      <c r="D308" s="9"/>
      <c r="E308" s="1026">
        <f>+'[6]2.7 FTEs'!G27</f>
        <v>700.11088800000471</v>
      </c>
      <c r="F308" s="1026">
        <f>+'[6]2.7 FTEs'!H27</f>
        <v>14.771666666666667</v>
      </c>
      <c r="G308" s="1026">
        <f>+'[6]2.7 FTEs'!I27</f>
        <v>108.13460433333336</v>
      </c>
      <c r="H308" s="1026">
        <f>+'[6]2.7 FTEs'!J27</f>
        <v>71.968851833686827</v>
      </c>
      <c r="I308" s="1026">
        <f>+'[6]2.7 FTEs'!K27</f>
        <v>281.09713899999747</v>
      </c>
      <c r="J308" s="1026">
        <f>+'[6]2.7 FTEs'!L27</f>
        <v>48.529700000000005</v>
      </c>
      <c r="K308" s="1026">
        <f>+'[6]2.7 FTEs'!M27</f>
        <v>13</v>
      </c>
      <c r="L308" s="1026">
        <f>+'[6]2.7 FTEs'!N27</f>
        <v>36</v>
      </c>
      <c r="M308" s="1026">
        <f>+'[6]2.7 FTEs'!O27</f>
        <v>1</v>
      </c>
      <c r="N308" s="1026">
        <f>+'[6]2.7 FTEs'!P27</f>
        <v>14</v>
      </c>
      <c r="O308" s="1026">
        <f>+'[6]2.7 FTEs'!Q27</f>
        <v>42.659322666666675</v>
      </c>
      <c r="P308" s="1026">
        <f>+'[6]2.7 FTEs'!R27</f>
        <v>1.4367999999999999</v>
      </c>
      <c r="Q308" s="1026">
        <f>+'[6]2.7 FTEs'!S27</f>
        <v>27.437899818181705</v>
      </c>
      <c r="R308" s="1026">
        <f>+'[6]2.7 FTEs'!T27</f>
        <v>6.7</v>
      </c>
      <c r="S308" s="1026">
        <f>+'[6]2.7 FTEs'!U27</f>
        <v>65.558342006666663</v>
      </c>
      <c r="T308" s="1026">
        <f>+'[6]2.7 FTEs'!V27</f>
        <v>28.380833333333335</v>
      </c>
      <c r="U308" s="1026">
        <f>+'[6]2.7 FTEs'!W27</f>
        <v>760.67515965853272</v>
      </c>
      <c r="V308" s="1026">
        <f>+'[6]2.7 FTEs'!X27</f>
        <v>1460.7860476585377</v>
      </c>
      <c r="W308" s="1026">
        <f>+'[6]2.7 FTEs'!Y27</f>
        <v>29.438464</v>
      </c>
      <c r="X308" s="1026">
        <f>+'[6]2.7 FTEs'!Z27</f>
        <v>12</v>
      </c>
      <c r="Y308" s="1026">
        <f>+'[6]2.7 FTEs'!AA27</f>
        <v>4.0010079933333333</v>
      </c>
      <c r="Z308" s="1026">
        <f>+'[6]2.7 FTEs'!AB27</f>
        <v>1.1500000000000001</v>
      </c>
      <c r="AA308" s="1026">
        <f>+'[6]2.7 FTEs'!AC27</f>
        <v>0</v>
      </c>
      <c r="AB308" s="1026">
        <f>+'[6]2.7 FTEs'!AD27</f>
        <v>0</v>
      </c>
      <c r="AC308" s="1026">
        <f>+'[6]2.7 FTEs'!AE27</f>
        <v>0</v>
      </c>
      <c r="AD308" s="1026">
        <f>+'[6]2.7 FTEs'!AF27</f>
        <v>0.5</v>
      </c>
      <c r="AE308" s="1026">
        <f>+'[6]2.7 FTEs'!AG27</f>
        <v>1507.8755196518712</v>
      </c>
    </row>
    <row r="309" spans="2:31">
      <c r="B309" s="2289">
        <v>4</v>
      </c>
      <c r="C309" s="2290" t="s">
        <v>242</v>
      </c>
      <c r="D309" s="9"/>
      <c r="E309" s="1026">
        <f>+'[7]2.7 FTEs'!G27</f>
        <v>474.7</v>
      </c>
      <c r="F309" s="1026">
        <f>+'[7]2.7 FTEs'!H27</f>
        <v>3.8</v>
      </c>
      <c r="G309" s="1026">
        <f>+'[7]2.7 FTEs'!I27</f>
        <v>81</v>
      </c>
      <c r="H309" s="1026">
        <f>+'[7]2.7 FTEs'!J27</f>
        <v>43</v>
      </c>
      <c r="I309" s="1026">
        <f>+'[7]2.7 FTEs'!K27</f>
        <v>159.79999999999998</v>
      </c>
      <c r="J309" s="1026">
        <f>+'[7]2.7 FTEs'!L27</f>
        <v>37</v>
      </c>
      <c r="K309" s="1026">
        <f>+'[7]2.7 FTEs'!M27</f>
        <v>38.5</v>
      </c>
      <c r="L309" s="1026">
        <f>+'[7]2.7 FTEs'!N27</f>
        <v>42.300000000000004</v>
      </c>
      <c r="M309" s="1026">
        <f>+'[7]2.7 FTEs'!O27</f>
        <v>20.6</v>
      </c>
      <c r="N309" s="1026">
        <f>+'[7]2.7 FTEs'!P27</f>
        <v>13.6</v>
      </c>
      <c r="O309" s="1026">
        <f>+'[7]2.7 FTEs'!Q27</f>
        <v>30.799999999999997</v>
      </c>
      <c r="P309" s="1026">
        <f>+'[7]2.7 FTEs'!R27</f>
        <v>6.7</v>
      </c>
      <c r="Q309" s="1026">
        <f>+'[7]2.7 FTEs'!S27</f>
        <v>9</v>
      </c>
      <c r="R309" s="1026">
        <f>+'[7]2.7 FTEs'!T27</f>
        <v>11</v>
      </c>
      <c r="S309" s="1026">
        <f>+'[7]2.7 FTEs'!U27</f>
        <v>78.8</v>
      </c>
      <c r="T309" s="1026">
        <f>+'[7]2.7 FTEs'!V27</f>
        <v>7.7</v>
      </c>
      <c r="U309" s="1026">
        <f>+'[7]2.7 FTEs'!W27</f>
        <v>583.60000000000014</v>
      </c>
      <c r="V309" s="1026">
        <f>+'[7]2.7 FTEs'!X27</f>
        <v>1058.3</v>
      </c>
      <c r="W309" s="1026">
        <f>+'[7]2.7 FTEs'!Y27</f>
        <v>13.6</v>
      </c>
      <c r="X309" s="1026">
        <f>+'[7]2.7 FTEs'!Z27</f>
        <v>0</v>
      </c>
      <c r="Y309" s="1026">
        <f>+'[7]2.7 FTEs'!AA27</f>
        <v>164.3</v>
      </c>
      <c r="Z309" s="1026">
        <f>+'[7]2.7 FTEs'!AB27</f>
        <v>2</v>
      </c>
      <c r="AA309" s="1026">
        <f>+'[7]2.7 FTEs'!AC27</f>
        <v>0</v>
      </c>
      <c r="AB309" s="1026">
        <f>+'[7]2.7 FTEs'!AD27</f>
        <v>0</v>
      </c>
      <c r="AC309" s="1026">
        <f>+'[7]2.7 FTEs'!AE27</f>
        <v>0</v>
      </c>
      <c r="AD309" s="1026">
        <f>+'[7]2.7 FTEs'!AF27</f>
        <v>3.1</v>
      </c>
      <c r="AE309" s="1026">
        <f>+'[7]2.7 FTEs'!AG27</f>
        <v>1241.3</v>
      </c>
    </row>
    <row r="310" spans="2:31">
      <c r="B310" s="2289">
        <v>5</v>
      </c>
      <c r="C310" s="2290" t="s">
        <v>243</v>
      </c>
      <c r="D310" s="9"/>
      <c r="E310" s="1026">
        <f>+'[8]2.7 FTEs'!G27</f>
        <v>599.5</v>
      </c>
      <c r="F310" s="1026">
        <f>+'[8]2.7 FTEs'!H27</f>
        <v>4.4000000000000004</v>
      </c>
      <c r="G310" s="1026">
        <f>+'[8]2.7 FTEs'!I27</f>
        <v>100.4</v>
      </c>
      <c r="H310" s="1026">
        <f>+'[8]2.7 FTEs'!J27</f>
        <v>62.9</v>
      </c>
      <c r="I310" s="1026">
        <f>+'[8]2.7 FTEs'!K27</f>
        <v>198.1</v>
      </c>
      <c r="J310" s="1026">
        <f>+'[8]2.7 FTEs'!L27</f>
        <v>42.8</v>
      </c>
      <c r="K310" s="1026">
        <f>+'[8]2.7 FTEs'!M27</f>
        <v>5</v>
      </c>
      <c r="L310" s="1026">
        <f>+'[8]2.7 FTEs'!N27</f>
        <v>53.3</v>
      </c>
      <c r="M310" s="1026">
        <f>+'[8]2.7 FTEs'!O27</f>
        <v>22.299999999999997</v>
      </c>
      <c r="N310" s="1026">
        <f>+'[8]2.7 FTEs'!P27</f>
        <v>15.1</v>
      </c>
      <c r="O310" s="1026">
        <f>+'[8]2.7 FTEs'!Q27</f>
        <v>30.599999999999998</v>
      </c>
      <c r="P310" s="1026">
        <f>+'[8]2.7 FTEs'!R27</f>
        <v>7.5</v>
      </c>
      <c r="Q310" s="1026">
        <f>+'[8]2.7 FTEs'!S27</f>
        <v>9.4</v>
      </c>
      <c r="R310" s="1026">
        <f>+'[8]2.7 FTEs'!T27</f>
        <v>11.1</v>
      </c>
      <c r="S310" s="1026">
        <f>+'[8]2.7 FTEs'!U27</f>
        <v>96.100000000000009</v>
      </c>
      <c r="T310" s="1026">
        <f>+'[8]2.7 FTEs'!V27</f>
        <v>8.5</v>
      </c>
      <c r="U310" s="1026">
        <f>+'[8]2.7 FTEs'!W27</f>
        <v>667.5</v>
      </c>
      <c r="V310" s="1026">
        <f>+'[8]2.7 FTEs'!X27</f>
        <v>1267</v>
      </c>
      <c r="W310" s="1026">
        <f>+'[8]2.7 FTEs'!Y27</f>
        <v>9.9</v>
      </c>
      <c r="X310" s="1026">
        <f>+'[8]2.7 FTEs'!Z27</f>
        <v>0</v>
      </c>
      <c r="Y310" s="1026">
        <f>+'[8]2.7 FTEs'!AA27</f>
        <v>81.599999999999994</v>
      </c>
      <c r="Z310" s="1026">
        <f>+'[8]2.7 FTEs'!AB27</f>
        <v>2</v>
      </c>
      <c r="AA310" s="1026">
        <f>+'[8]2.7 FTEs'!AC27</f>
        <v>0</v>
      </c>
      <c r="AB310" s="1026">
        <f>+'[8]2.7 FTEs'!AD27</f>
        <v>0</v>
      </c>
      <c r="AC310" s="1026">
        <f>+'[8]2.7 FTEs'!AE27</f>
        <v>0</v>
      </c>
      <c r="AD310" s="1026">
        <f>+'[8]2.7 FTEs'!AF27</f>
        <v>8.6999999999999993</v>
      </c>
      <c r="AE310" s="1026">
        <f>+'[8]2.7 FTEs'!AG27</f>
        <v>1369.2</v>
      </c>
    </row>
    <row r="311" spans="2:31">
      <c r="B311" s="2289">
        <v>6</v>
      </c>
      <c r="C311" s="2290" t="s">
        <v>884</v>
      </c>
      <c r="D311" s="9"/>
      <c r="E311" s="1026">
        <f>+'[9]2.7 FTEs'!G27</f>
        <v>384.29773332106691</v>
      </c>
      <c r="F311" s="1026">
        <f>+'[9]2.7 FTEs'!H27</f>
        <v>3.8570445000000007</v>
      </c>
      <c r="G311" s="1026">
        <f>+'[9]2.7 FTEs'!I27</f>
        <v>59.859192601312458</v>
      </c>
      <c r="H311" s="1026">
        <f>+'[9]2.7 FTEs'!J27</f>
        <v>48.181868761097093</v>
      </c>
      <c r="I311" s="1026">
        <f>+'[9]2.7 FTEs'!K27</f>
        <v>99.526245151522843</v>
      </c>
      <c r="J311" s="1026">
        <f>+'[9]2.7 FTEs'!L27</f>
        <v>36.629454761904753</v>
      </c>
      <c r="K311" s="1026">
        <f>+'[9]2.7 FTEs'!M27</f>
        <v>19.223666666666674</v>
      </c>
      <c r="L311" s="1026">
        <f>+'[9]2.7 FTEs'!N27</f>
        <v>25.840295833333325</v>
      </c>
      <c r="M311" s="1026">
        <f>+'[9]2.7 FTEs'!O27</f>
        <v>24.781361841242106</v>
      </c>
      <c r="N311" s="1026">
        <f>+'[9]2.7 FTEs'!P27</f>
        <v>4.0000650000000002</v>
      </c>
      <c r="O311" s="1026">
        <f>+'[9]2.7 FTEs'!Q27</f>
        <v>30.973361904761909</v>
      </c>
      <c r="P311" s="1026">
        <f>+'[9]2.7 FTEs'!R27</f>
        <v>3.2169263157894736</v>
      </c>
      <c r="Q311" s="1026">
        <f>+'[9]2.7 FTEs'!S27</f>
        <v>11.412179166666663</v>
      </c>
      <c r="R311" s="1026">
        <f>+'[9]2.7 FTEs'!T27</f>
        <v>10.68118333333333</v>
      </c>
      <c r="S311" s="1026">
        <f>+'[9]2.7 FTEs'!U27</f>
        <v>48.716560166666682</v>
      </c>
      <c r="T311" s="1026">
        <f>+'[9]2.7 FTEs'!V27</f>
        <v>7.2235791666666644</v>
      </c>
      <c r="U311" s="1026">
        <f>+'[9]2.7 FTEs'!W27</f>
        <v>434.12298517096394</v>
      </c>
      <c r="V311" s="1026">
        <f>+'[9]2.7 FTEs'!X27</f>
        <v>818.42071849203091</v>
      </c>
      <c r="W311" s="1026">
        <f>+'[9]2.7 FTEs'!Y27</f>
        <v>53.762968134936827</v>
      </c>
      <c r="X311" s="1026">
        <f>+'[9]2.7 FTEs'!Z27</f>
        <v>0</v>
      </c>
      <c r="Y311" s="1026">
        <f>+'[9]2.7 FTEs'!AA27</f>
        <v>50.148870833333326</v>
      </c>
      <c r="Z311" s="1026">
        <f>+'[9]2.7 FTEs'!AB27</f>
        <v>2</v>
      </c>
      <c r="AA311" s="1026">
        <f>+'[9]2.7 FTEs'!AC27</f>
        <v>0.95833333333333337</v>
      </c>
      <c r="AB311" s="1026">
        <f>+'[9]2.7 FTEs'!AD27</f>
        <v>0</v>
      </c>
      <c r="AC311" s="1026">
        <f>+'[9]2.7 FTEs'!AE27</f>
        <v>0</v>
      </c>
      <c r="AD311" s="1026">
        <f>+'[9]2.7 FTEs'!AF27</f>
        <v>0</v>
      </c>
      <c r="AE311" s="1026">
        <f>+'[9]2.7 FTEs'!AG27</f>
        <v>925.2908907936345</v>
      </c>
    </row>
    <row r="312" spans="2:31">
      <c r="B312" s="2289">
        <v>7</v>
      </c>
      <c r="C312" s="2290" t="s">
        <v>885</v>
      </c>
      <c r="D312" s="9"/>
      <c r="E312" s="1026">
        <f>+'[10]2.7 FTEs'!G27</f>
        <v>643.8560174733376</v>
      </c>
      <c r="F312" s="1026">
        <f>+'[10]2.7 FTEs'!H27</f>
        <v>4.2714554999999974</v>
      </c>
      <c r="G312" s="1026">
        <f>+'[10]2.7 FTEs'!I27</f>
        <v>86.342844748171871</v>
      </c>
      <c r="H312" s="1026">
        <f>+'[10]2.7 FTEs'!J27</f>
        <v>77.700907636744574</v>
      </c>
      <c r="I312" s="1026">
        <f>+'[10]2.7 FTEs'!K27</f>
        <v>130.9214886444947</v>
      </c>
      <c r="J312" s="1026">
        <f>+'[10]2.7 FTEs'!L27</f>
        <v>38.316661904761894</v>
      </c>
      <c r="K312" s="1026">
        <f>+'[10]2.7 FTEs'!M27</f>
        <v>19.92966666666667</v>
      </c>
      <c r="L312" s="1026">
        <f>+'[10]2.7 FTEs'!N27</f>
        <v>23.690537499999994</v>
      </c>
      <c r="M312" s="1026">
        <f>+'[10]2.7 FTEs'!O27</f>
        <v>21.240929827996197</v>
      </c>
      <c r="N312" s="1026">
        <f>+'[10]2.7 FTEs'!P27</f>
        <v>31.676598333333335</v>
      </c>
      <c r="O312" s="1026">
        <f>+'[10]2.7 FTEs'!Q27</f>
        <v>32.404601058201052</v>
      </c>
      <c r="P312" s="1026">
        <f>+'[10]2.7 FTEs'!R27</f>
        <v>4.2646526315789473</v>
      </c>
      <c r="Q312" s="1026">
        <f>+'[10]2.7 FTEs'!S27</f>
        <v>13.100320833333333</v>
      </c>
      <c r="R312" s="1026">
        <f>+'[10]2.7 FTEs'!T27</f>
        <v>12.065483333333335</v>
      </c>
      <c r="S312" s="1026">
        <f>+'[10]2.7 FTEs'!U27</f>
        <v>53.12727983333334</v>
      </c>
      <c r="T312" s="1026">
        <f>+'[10]2.7 FTEs'!V27</f>
        <v>7.5782541666666674</v>
      </c>
      <c r="U312" s="1026">
        <f>+'[10]2.7 FTEs'!W27</f>
        <v>556.63168261861586</v>
      </c>
      <c r="V312" s="1026">
        <f>+'[10]2.7 FTEs'!X27</f>
        <v>1200.4877000919537</v>
      </c>
      <c r="W312" s="1026">
        <f>+'[10]2.7 FTEs'!Y27</f>
        <v>67.904442943441168</v>
      </c>
      <c r="X312" s="1026">
        <f>+'[10]2.7 FTEs'!Z27</f>
        <v>19.87669985480451</v>
      </c>
      <c r="Y312" s="1026">
        <f>+'[10]2.7 FTEs'!AA27</f>
        <v>209.74195416666669</v>
      </c>
      <c r="Z312" s="1026">
        <f>+'[10]2.7 FTEs'!AB27</f>
        <v>1</v>
      </c>
      <c r="AA312" s="1026">
        <f>+'[10]2.7 FTEs'!AC27</f>
        <v>26.341666666666661</v>
      </c>
      <c r="AB312" s="1026">
        <f>+'[10]2.7 FTEs'!AD27</f>
        <v>0.6</v>
      </c>
      <c r="AC312" s="1026">
        <f>+'[10]2.7 FTEs'!AE27</f>
        <v>0</v>
      </c>
      <c r="AD312" s="1026">
        <f>+'[10]2.7 FTEs'!AF27</f>
        <v>0</v>
      </c>
      <c r="AE312" s="1026">
        <f>+'[10]2.7 FTEs'!AG27</f>
        <v>1525.9524637235324</v>
      </c>
    </row>
    <row r="313" spans="2:31">
      <c r="B313" s="2289">
        <v>8</v>
      </c>
      <c r="C313" s="2290" t="s">
        <v>1134</v>
      </c>
      <c r="D313" s="9"/>
      <c r="E313" s="1026">
        <f>+'[11]2.7 FTEs'!G27</f>
        <v>365.4</v>
      </c>
      <c r="F313" s="1026">
        <f>+'[11]2.7 FTEs'!H27</f>
        <v>2.5</v>
      </c>
      <c r="G313" s="1026">
        <f>+'[11]2.7 FTEs'!I27</f>
        <v>81.900000000000006</v>
      </c>
      <c r="H313" s="1026">
        <f>+'[11]2.7 FTEs'!J27</f>
        <v>79.3</v>
      </c>
      <c r="I313" s="1026">
        <f>+'[11]2.7 FTEs'!K27</f>
        <v>266.89999999999998</v>
      </c>
      <c r="J313" s="1026">
        <f>+'[11]2.7 FTEs'!L27</f>
        <v>48</v>
      </c>
      <c r="K313" s="1026">
        <f>+'[11]2.7 FTEs'!M27</f>
        <v>19.5</v>
      </c>
      <c r="L313" s="1026">
        <f>+'[11]2.7 FTEs'!N27</f>
        <v>52.8</v>
      </c>
      <c r="M313" s="1026">
        <f>+'[11]2.7 FTEs'!O27</f>
        <v>24.8</v>
      </c>
      <c r="N313" s="1026">
        <f>+'[11]2.7 FTEs'!P27</f>
        <v>6.5</v>
      </c>
      <c r="O313" s="1026">
        <f>+'[11]2.7 FTEs'!Q27</f>
        <v>41.5</v>
      </c>
      <c r="P313" s="1026">
        <f>+'[11]2.7 FTEs'!R27</f>
        <v>16.7</v>
      </c>
      <c r="Q313" s="1026">
        <f>+'[11]2.7 FTEs'!S27</f>
        <v>24.9</v>
      </c>
      <c r="R313" s="1026">
        <f>+'[11]2.7 FTEs'!T27</f>
        <v>19.8</v>
      </c>
      <c r="S313" s="1026">
        <f>+'[11]2.7 FTEs'!U27</f>
        <v>75.900000000000006</v>
      </c>
      <c r="T313" s="1026">
        <f>+'[11]2.7 FTEs'!V27</f>
        <v>13.5</v>
      </c>
      <c r="U313" s="1026">
        <f>+'[11]2.7 FTEs'!W27</f>
        <v>774.49999999999977</v>
      </c>
      <c r="V313" s="1026">
        <f>+'[11]2.7 FTEs'!X27</f>
        <v>1139.8999999999999</v>
      </c>
      <c r="W313" s="1026">
        <f>+'[11]2.7 FTEs'!Y27</f>
        <v>31.1</v>
      </c>
      <c r="X313" s="1026">
        <f>+'[11]2.7 FTEs'!Z27</f>
        <v>63</v>
      </c>
      <c r="Y313" s="1026">
        <f>+'[11]2.7 FTEs'!AA27</f>
        <v>1.5</v>
      </c>
      <c r="Z313" s="1026">
        <f>+'[11]2.7 FTEs'!AB27</f>
        <v>0.7</v>
      </c>
      <c r="AA313" s="1026">
        <f>+'[11]2.7 FTEs'!AC27</f>
        <v>3</v>
      </c>
      <c r="AB313" s="1026">
        <f>+'[11]2.7 FTEs'!AD27</f>
        <v>22</v>
      </c>
      <c r="AC313" s="1026">
        <f>+'[11]2.7 FTEs'!AE27</f>
        <v>0</v>
      </c>
      <c r="AD313" s="1026">
        <f>+'[11]2.7 FTEs'!AF27</f>
        <v>0</v>
      </c>
      <c r="AE313" s="1026">
        <f>+'[11]2.7 FTEs'!AG27</f>
        <v>1261.2</v>
      </c>
    </row>
    <row r="314" spans="2:31">
      <c r="B314" s="2289">
        <v>9</v>
      </c>
      <c r="C314" s="2290" t="s">
        <v>1135</v>
      </c>
      <c r="D314" s="9"/>
      <c r="E314" s="1026">
        <f>+'[12]2.7 FTEs'!$G27</f>
        <v>549.29999999999995</v>
      </c>
      <c r="F314" s="1026">
        <f>+'[12]2.7 FTEs'!$G27</f>
        <v>549.29999999999995</v>
      </c>
      <c r="G314" s="1026">
        <f>+'[12]2.7 FTEs'!$G27</f>
        <v>549.29999999999995</v>
      </c>
      <c r="H314" s="1026">
        <f>+'[12]2.7 FTEs'!$G27</f>
        <v>549.29999999999995</v>
      </c>
      <c r="I314" s="1026">
        <f>+'[12]2.7 FTEs'!$G27</f>
        <v>549.29999999999995</v>
      </c>
      <c r="J314" s="1026">
        <f>+'[12]2.7 FTEs'!$G27</f>
        <v>549.29999999999995</v>
      </c>
      <c r="K314" s="1026">
        <f>+'[12]2.7 FTEs'!$G27</f>
        <v>549.29999999999995</v>
      </c>
      <c r="L314" s="1026">
        <f>+'[12]2.7 FTEs'!$G27</f>
        <v>549.29999999999995</v>
      </c>
      <c r="M314" s="1026">
        <f>+'[12]2.7 FTEs'!$G27</f>
        <v>549.29999999999995</v>
      </c>
      <c r="N314" s="1026">
        <f>+'[12]2.7 FTEs'!$G27</f>
        <v>549.29999999999995</v>
      </c>
      <c r="O314" s="1026">
        <f>+'[12]2.7 FTEs'!$G27</f>
        <v>549.29999999999995</v>
      </c>
      <c r="P314" s="1026">
        <f>+'[12]2.7 FTEs'!$G27</f>
        <v>549.29999999999995</v>
      </c>
      <c r="Q314" s="1026">
        <f>+'[12]2.7 FTEs'!$G27</f>
        <v>549.29999999999995</v>
      </c>
      <c r="R314" s="1026">
        <f>+'[12]2.7 FTEs'!$G27</f>
        <v>549.29999999999995</v>
      </c>
      <c r="S314" s="1026">
        <f>+'[12]2.7 FTEs'!$G27</f>
        <v>549.29999999999995</v>
      </c>
      <c r="T314" s="1026">
        <f>+'[12]2.7 FTEs'!$G27</f>
        <v>549.29999999999995</v>
      </c>
      <c r="U314" s="1026">
        <f>+'[12]2.7 FTEs'!$G27</f>
        <v>549.29999999999995</v>
      </c>
      <c r="V314" s="1026">
        <f>+'[12]2.7 FTEs'!$G27</f>
        <v>549.29999999999995</v>
      </c>
      <c r="W314" s="1026">
        <f>+'[12]2.7 FTEs'!$G27</f>
        <v>549.29999999999995</v>
      </c>
      <c r="X314" s="1026">
        <f>+'[12]2.7 FTEs'!$G27</f>
        <v>549.29999999999995</v>
      </c>
      <c r="Y314" s="1026">
        <f>+'[12]2.7 FTEs'!$G27</f>
        <v>549.29999999999995</v>
      </c>
      <c r="Z314" s="1026">
        <f>+'[12]2.7 FTEs'!$G27</f>
        <v>549.29999999999995</v>
      </c>
      <c r="AA314" s="1026">
        <f>+'[12]2.7 FTEs'!$G27</f>
        <v>549.29999999999995</v>
      </c>
      <c r="AB314" s="1026">
        <f>+'[12]2.7 FTEs'!$G27</f>
        <v>549.29999999999995</v>
      </c>
      <c r="AC314" s="1026">
        <f>+'[12]2.7 FTEs'!$G27</f>
        <v>549.29999999999995</v>
      </c>
      <c r="AD314" s="1026">
        <f>+'[12]2.7 FTEs'!$G27</f>
        <v>549.29999999999995</v>
      </c>
      <c r="AE314" s="1026">
        <f>+'[12]2.7 FTEs'!$G27</f>
        <v>549.29999999999995</v>
      </c>
    </row>
    <row r="315" spans="2:31">
      <c r="B315" s="2289">
        <v>10</v>
      </c>
      <c r="C315" s="2290" t="s">
        <v>1136</v>
      </c>
      <c r="D315" s="9"/>
      <c r="E315" s="1026">
        <f>+'[2]2.7 FTEs'!G27</f>
        <v>768.30000000000007</v>
      </c>
      <c r="F315" s="1026">
        <f>+'[2]2.7 FTEs'!H27</f>
        <v>3.9</v>
      </c>
      <c r="G315" s="1026">
        <f>+'[2]2.7 FTEs'!I27</f>
        <v>101</v>
      </c>
      <c r="H315" s="1026">
        <f>+'[2]2.7 FTEs'!J27</f>
        <v>115.2</v>
      </c>
      <c r="I315" s="1026">
        <f>+'[2]2.7 FTEs'!K27</f>
        <v>380.6</v>
      </c>
      <c r="J315" s="1026">
        <f>+'[2]2.7 FTEs'!L27</f>
        <v>86.3</v>
      </c>
      <c r="K315" s="1026">
        <f>+'[2]2.7 FTEs'!M27</f>
        <v>15.1</v>
      </c>
      <c r="L315" s="1026">
        <f>+'[2]2.7 FTEs'!N27</f>
        <v>79.5</v>
      </c>
      <c r="M315" s="1026">
        <f>+'[2]2.7 FTEs'!O27</f>
        <v>39</v>
      </c>
      <c r="N315" s="1026">
        <f>+'[2]2.7 FTEs'!P27</f>
        <v>15.1</v>
      </c>
      <c r="O315" s="1026">
        <f>+'[2]2.7 FTEs'!Q27</f>
        <v>59.8</v>
      </c>
      <c r="P315" s="1026">
        <f>+'[2]2.7 FTEs'!R27</f>
        <v>15.7</v>
      </c>
      <c r="Q315" s="1026">
        <f>+'[2]2.7 FTEs'!S27</f>
        <v>39.200000000000003</v>
      </c>
      <c r="R315" s="1026">
        <f>+'[2]2.7 FTEs'!T27</f>
        <v>31.6</v>
      </c>
      <c r="S315" s="1026">
        <f>+'[2]2.7 FTEs'!U27</f>
        <v>109.9</v>
      </c>
      <c r="T315" s="1026">
        <f>+'[2]2.7 FTEs'!V27</f>
        <v>21.099999999999998</v>
      </c>
      <c r="U315" s="1026">
        <f>+'[2]2.7 FTEs'!W27</f>
        <v>1113</v>
      </c>
      <c r="V315" s="1026">
        <f>+'[2]2.7 FTEs'!X27</f>
        <v>1881.3000000000002</v>
      </c>
      <c r="W315" s="1026">
        <f>+'[2]2.7 FTEs'!Y27</f>
        <v>32.5</v>
      </c>
      <c r="X315" s="1026">
        <f>+'[2]2.7 FTEs'!Z27</f>
        <v>13</v>
      </c>
      <c r="Y315" s="1026">
        <f>+'[2]2.7 FTEs'!AA27</f>
        <v>1.2</v>
      </c>
      <c r="Z315" s="1026">
        <f>+'[2]2.7 FTEs'!AB27</f>
        <v>1.2</v>
      </c>
      <c r="AA315" s="1026">
        <f>+'[2]2.7 FTEs'!AC27</f>
        <v>3</v>
      </c>
      <c r="AB315" s="1026">
        <f>+'[2]2.7 FTEs'!AD27</f>
        <v>8</v>
      </c>
      <c r="AC315" s="1026">
        <f>+'[2]2.7 FTEs'!AE27</f>
        <v>0</v>
      </c>
      <c r="AD315" s="1026">
        <f>+'[2]2.7 FTEs'!AF27</f>
        <v>3.5</v>
      </c>
      <c r="AE315" s="1026">
        <f>+'[2]2.7 FTEs'!AG27</f>
        <v>1943.7000000000003</v>
      </c>
    </row>
    <row r="316" spans="2:31">
      <c r="B316" s="2289">
        <v>11</v>
      </c>
      <c r="C316" s="2290" t="s">
        <v>188</v>
      </c>
      <c r="D316" s="9"/>
      <c r="E316" s="1026">
        <f>+'[13]2.7 FTEs'!G27</f>
        <v>855.19644163759131</v>
      </c>
      <c r="F316" s="1026">
        <f>+'[13]2.7 FTEs'!H27</f>
        <v>13.024587547846851</v>
      </c>
      <c r="G316" s="1026">
        <f>+'[13]2.7 FTEs'!I27</f>
        <v>96.02044315144758</v>
      </c>
      <c r="H316" s="1026">
        <f>+'[13]2.7 FTEs'!J27</f>
        <v>82.774594406518403</v>
      </c>
      <c r="I316" s="1026">
        <f>+'[13]2.7 FTEs'!K27</f>
        <v>185.81362496239706</v>
      </c>
      <c r="J316" s="1026">
        <f>+'[13]2.7 FTEs'!L27</f>
        <v>26.01132772393969</v>
      </c>
      <c r="K316" s="1026">
        <f>+'[13]2.7 FTEs'!M27</f>
        <v>24.894392410486347</v>
      </c>
      <c r="L316" s="1026">
        <f>+'[13]2.7 FTEs'!N27</f>
        <v>36.966066469630391</v>
      </c>
      <c r="M316" s="1026">
        <f>+'[13]2.7 FTEs'!O27</f>
        <v>25.232829340520492</v>
      </c>
      <c r="N316" s="1026">
        <f>+'[13]2.7 FTEs'!P27</f>
        <v>11.718379491377894</v>
      </c>
      <c r="O316" s="1026">
        <f>+'[13]2.7 FTEs'!Q27</f>
        <v>24.107187666742355</v>
      </c>
      <c r="P316" s="1026">
        <f>+'[13]2.7 FTEs'!R27</f>
        <v>7.2828200133930112</v>
      </c>
      <c r="Q316" s="1026">
        <f>+'[13]2.7 FTEs'!S27</f>
        <v>29.808837672269199</v>
      </c>
      <c r="R316" s="1026">
        <f>+'[13]2.7 FTEs'!T27</f>
        <v>19.300474380583474</v>
      </c>
      <c r="S316" s="1026">
        <f>+'[13]2.7 FTEs'!U27</f>
        <v>88.382379386241425</v>
      </c>
      <c r="T316" s="1026">
        <f>+'[13]2.7 FTEs'!V27</f>
        <v>15.094049398365124</v>
      </c>
      <c r="U316" s="1026">
        <f>+'[13]2.7 FTEs'!W27</f>
        <v>686.43199402175924</v>
      </c>
      <c r="V316" s="1026">
        <f>+'[13]2.7 FTEs'!X27</f>
        <v>1541.6284356593508</v>
      </c>
      <c r="W316" s="1026">
        <f>+'[13]2.7 FTEs'!Y27</f>
        <v>21.417675344538395</v>
      </c>
      <c r="X316" s="1026">
        <f>+'[13]2.7 FTEs'!Z27</f>
        <v>10.668400613209165</v>
      </c>
      <c r="Y316" s="1026">
        <f>+'[13]2.7 FTEs'!AA27</f>
        <v>0</v>
      </c>
      <c r="Z316" s="1026">
        <f>+'[13]2.7 FTEs'!AB27</f>
        <v>0</v>
      </c>
      <c r="AA316" s="1026">
        <f>+'[13]2.7 FTEs'!AC27</f>
        <v>78.46610439761406</v>
      </c>
      <c r="AB316" s="1026">
        <f>+'[13]2.7 FTEs'!AD27</f>
        <v>80.674626976049069</v>
      </c>
      <c r="AC316" s="1026">
        <f>+'[13]2.7 FTEs'!AE27</f>
        <v>0</v>
      </c>
      <c r="AD316" s="1026">
        <f>+'[13]2.7 FTEs'!AF27</f>
        <v>1.2136047090336497</v>
      </c>
      <c r="AE316" s="1026">
        <f>+'[13]2.7 FTEs'!AG27</f>
        <v>1734.068847699795</v>
      </c>
    </row>
    <row r="317" spans="2:31">
      <c r="B317" s="2289">
        <v>12</v>
      </c>
      <c r="C317" s="2290" t="s">
        <v>1165</v>
      </c>
      <c r="D317" s="9"/>
      <c r="E317" s="1026">
        <f>+'[14]2.7 FTEs'!G27</f>
        <v>858.83843389855519</v>
      </c>
      <c r="F317" s="1026">
        <f>+'[14]2.7 FTEs'!H27</f>
        <v>14.366461075724008</v>
      </c>
      <c r="G317" s="1026">
        <f>+'[14]2.7 FTEs'!I27</f>
        <v>88.567888627882567</v>
      </c>
      <c r="H317" s="1026">
        <f>+'[14]2.7 FTEs'!J27</f>
        <v>73.826135798399577</v>
      </c>
      <c r="I317" s="1026">
        <f>+'[14]2.7 FTEs'!K27</f>
        <v>180.69398308435626</v>
      </c>
      <c r="J317" s="1026">
        <f>+'[14]2.7 FTEs'!L27</f>
        <v>24.000715557608114</v>
      </c>
      <c r="K317" s="1026">
        <f>+'[14]2.7 FTEs'!M27</f>
        <v>24.743378338047954</v>
      </c>
      <c r="L317" s="1026">
        <f>+'[14]2.7 FTEs'!N27</f>
        <v>38.53916948768925</v>
      </c>
      <c r="M317" s="1026">
        <f>+'[14]2.7 FTEs'!O27</f>
        <v>24.093357152142911</v>
      </c>
      <c r="N317" s="1026">
        <f>+'[14]2.7 FTEs'!P27</f>
        <v>12.147380623948425</v>
      </c>
      <c r="O317" s="1026">
        <f>+'[14]2.7 FTEs'!Q27</f>
        <v>24.392818248830256</v>
      </c>
      <c r="P317" s="1026">
        <f>+'[14]2.7 FTEs'!R27</f>
        <v>6.5311896703977848</v>
      </c>
      <c r="Q317" s="1026">
        <f>+'[14]2.7 FTEs'!S27</f>
        <v>35.176357026631123</v>
      </c>
      <c r="R317" s="1026">
        <f>+'[14]2.7 FTEs'!T27</f>
        <v>19.698135898608964</v>
      </c>
      <c r="S317" s="1026">
        <f>+'[14]2.7 FTEs'!U27</f>
        <v>93.509583472887314</v>
      </c>
      <c r="T317" s="1026">
        <f>+'[14]2.7 FTEs'!V27</f>
        <v>15.040312676498445</v>
      </c>
      <c r="U317" s="1026">
        <f>+'[14]2.7 FTEs'!W27</f>
        <v>675.32686673965304</v>
      </c>
      <c r="V317" s="1026">
        <f>+'[14]2.7 FTEs'!X27</f>
        <v>1534.1653006382082</v>
      </c>
      <c r="W317" s="1026">
        <f>+'[14]2.7 FTEs'!Y27</f>
        <v>21.352714053262247</v>
      </c>
      <c r="X317" s="1026">
        <f>+'[14]2.7 FTEs'!Z27</f>
        <v>7.9299199184474407</v>
      </c>
      <c r="Y317" s="1026">
        <f>+'[14]2.7 FTEs'!AA27</f>
        <v>0</v>
      </c>
      <c r="Z317" s="1026">
        <f>+'[14]2.7 FTEs'!AB27</f>
        <v>0</v>
      </c>
      <c r="AA317" s="1026">
        <f>+'[14]2.7 FTEs'!AC27</f>
        <v>46.289485723281345</v>
      </c>
      <c r="AB317" s="1026">
        <f>+'[14]2.7 FTEs'!AD27</f>
        <v>58.709740655457978</v>
      </c>
      <c r="AC317" s="1026">
        <f>+'[14]2.7 FTEs'!AE27</f>
        <v>0</v>
      </c>
      <c r="AD317" s="1026">
        <f>+'[14]2.7 FTEs'!AF27</f>
        <v>1.7720446283288904</v>
      </c>
      <c r="AE317" s="1026">
        <f>+'[14]2.7 FTEs'!AG27</f>
        <v>1670.2192056169858</v>
      </c>
    </row>
    <row r="318" spans="2:31">
      <c r="B318" s="2289">
        <v>13</v>
      </c>
      <c r="C318" s="2290" t="s">
        <v>800</v>
      </c>
      <c r="D318" s="9"/>
      <c r="E318" s="1026">
        <f>+'[15]2.7 FTEs'!G27</f>
        <v>726</v>
      </c>
      <c r="F318" s="1026">
        <f>+'[15]2.7 FTEs'!H27</f>
        <v>2</v>
      </c>
      <c r="G318" s="1026">
        <f>+'[15]2.7 FTEs'!I27</f>
        <v>29</v>
      </c>
      <c r="H318" s="1026">
        <f>+'[15]2.7 FTEs'!J27</f>
        <v>29</v>
      </c>
      <c r="I318" s="1026">
        <f>+'[15]2.7 FTEs'!K27</f>
        <v>159</v>
      </c>
      <c r="J318" s="1026">
        <f>+'[15]2.7 FTEs'!L27</f>
        <v>28</v>
      </c>
      <c r="K318" s="1026">
        <f>+'[15]2.7 FTEs'!M27</f>
        <v>9</v>
      </c>
      <c r="L318" s="1026">
        <f>+'[15]2.7 FTEs'!N27</f>
        <v>35</v>
      </c>
      <c r="M318" s="1026">
        <f>+'[15]2.7 FTEs'!O27</f>
        <v>33</v>
      </c>
      <c r="N318" s="1026">
        <f>+'[15]2.7 FTEs'!P27</f>
        <v>7</v>
      </c>
      <c r="O318" s="1026">
        <f>+'[15]2.7 FTEs'!Q27</f>
        <v>68</v>
      </c>
      <c r="P318" s="1026">
        <f>+'[15]2.7 FTEs'!R27</f>
        <v>7</v>
      </c>
      <c r="Q318" s="1026">
        <f>+'[15]2.7 FTEs'!S27</f>
        <v>27</v>
      </c>
      <c r="R318" s="1026">
        <f>+'[15]2.7 FTEs'!T27</f>
        <v>22</v>
      </c>
      <c r="S318" s="1026">
        <f>+'[15]2.7 FTEs'!U27</f>
        <v>36</v>
      </c>
      <c r="T318" s="1026">
        <f>+'[15]2.7 FTEs'!V27</f>
        <v>9</v>
      </c>
      <c r="U318" s="1026">
        <f>+'[15]2.7 FTEs'!W27</f>
        <v>500</v>
      </c>
      <c r="V318" s="1026">
        <f>+'[15]2.7 FTEs'!X27</f>
        <v>1226</v>
      </c>
      <c r="W318" s="1026">
        <f>+'[15]2.7 FTEs'!Y27</f>
        <v>14</v>
      </c>
      <c r="X318" s="1026">
        <f>+'[15]2.7 FTEs'!Z27</f>
        <v>7</v>
      </c>
      <c r="Y318" s="1026">
        <f>+'[15]2.7 FTEs'!AA27</f>
        <v>55</v>
      </c>
      <c r="Z318" s="1026">
        <f>+'[15]2.7 FTEs'!AB27</f>
        <v>2</v>
      </c>
      <c r="AA318" s="1026">
        <f>+'[15]2.7 FTEs'!AC27</f>
        <v>0</v>
      </c>
      <c r="AB318" s="1026">
        <f>+'[15]2.7 FTEs'!AD27</f>
        <v>0</v>
      </c>
      <c r="AC318" s="1026">
        <f>+'[15]2.7 FTEs'!AE27</f>
        <v>0</v>
      </c>
      <c r="AD318" s="1026">
        <f>+'[15]2.7 FTEs'!AF27</f>
        <v>21</v>
      </c>
      <c r="AE318" s="1026">
        <f>+'[15]2.7 FTEs'!AG27</f>
        <v>1325</v>
      </c>
    </row>
    <row r="319" spans="2:31" ht="15" thickBot="1">
      <c r="B319" s="2291">
        <v>14</v>
      </c>
      <c r="C319" s="2292" t="s">
        <v>510</v>
      </c>
      <c r="D319" s="276"/>
      <c r="E319" s="1026">
        <f>+'[16]2.7 FTEs'!G27</f>
        <v>1458</v>
      </c>
      <c r="F319" s="1026">
        <f>+'[16]2.7 FTEs'!H27</f>
        <v>4</v>
      </c>
      <c r="G319" s="1026">
        <f>+'[16]2.7 FTEs'!I27</f>
        <v>47</v>
      </c>
      <c r="H319" s="1026">
        <f>+'[16]2.7 FTEs'!J27</f>
        <v>120</v>
      </c>
      <c r="I319" s="1026">
        <f>+'[16]2.7 FTEs'!K27</f>
        <v>284</v>
      </c>
      <c r="J319" s="1026">
        <f>+'[16]2.7 FTEs'!L27</f>
        <v>44</v>
      </c>
      <c r="K319" s="1026">
        <f>+'[16]2.7 FTEs'!M27</f>
        <v>19</v>
      </c>
      <c r="L319" s="1026">
        <f>+'[16]2.7 FTEs'!N27</f>
        <v>80</v>
      </c>
      <c r="M319" s="1026">
        <f>+'[16]2.7 FTEs'!O27</f>
        <v>36</v>
      </c>
      <c r="N319" s="1026">
        <f>+'[16]2.7 FTEs'!P27</f>
        <v>14</v>
      </c>
      <c r="O319" s="1026">
        <f>+'[16]2.7 FTEs'!Q27</f>
        <v>55</v>
      </c>
      <c r="P319" s="1026">
        <f>+'[16]2.7 FTEs'!R27</f>
        <v>21</v>
      </c>
      <c r="Q319" s="1026">
        <f>+'[16]2.7 FTEs'!S27</f>
        <v>23</v>
      </c>
      <c r="R319" s="1026">
        <f>+'[16]2.7 FTEs'!T27</f>
        <v>33</v>
      </c>
      <c r="S319" s="1026">
        <f>+'[16]2.7 FTEs'!U27</f>
        <v>63</v>
      </c>
      <c r="T319" s="1026">
        <f>+'[16]2.7 FTEs'!V27</f>
        <v>12</v>
      </c>
      <c r="U319" s="1026">
        <f>+'[16]2.7 FTEs'!W27</f>
        <v>855</v>
      </c>
      <c r="V319" s="1026">
        <f>+'[16]2.7 FTEs'!X27</f>
        <v>2313</v>
      </c>
      <c r="W319" s="1026">
        <f>+'[16]2.7 FTEs'!Y27</f>
        <v>61</v>
      </c>
      <c r="X319" s="1026">
        <f>+'[16]2.7 FTEs'!Z27</f>
        <v>31</v>
      </c>
      <c r="Y319" s="1026">
        <f>+'[16]2.7 FTEs'!AA27</f>
        <v>20</v>
      </c>
      <c r="Z319" s="1026">
        <f>+'[16]2.7 FTEs'!AB27</f>
        <v>4</v>
      </c>
      <c r="AA319" s="1026">
        <f>+'[16]2.7 FTEs'!AC27</f>
        <v>0</v>
      </c>
      <c r="AB319" s="1026">
        <f>+'[16]2.7 FTEs'!AD27</f>
        <v>0</v>
      </c>
      <c r="AC319" s="1026">
        <f>+'[16]2.7 FTEs'!AE27</f>
        <v>0</v>
      </c>
      <c r="AD319" s="1026">
        <f>+'[16]2.7 FTEs'!AF27</f>
        <v>0</v>
      </c>
      <c r="AE319" s="1026">
        <f>+'[16]2.7 FTEs'!AG27</f>
        <v>2429</v>
      </c>
    </row>
    <row r="320" spans="2:31" ht="15" thickBot="1">
      <c r="B320" s="2782"/>
      <c r="C320" s="2782"/>
      <c r="D320" s="2782"/>
      <c r="E320" s="89" t="s">
        <v>23</v>
      </c>
      <c r="F320" s="89"/>
      <c r="G320" s="89"/>
      <c r="H320" s="89"/>
      <c r="I320" s="89"/>
      <c r="J320" s="89"/>
      <c r="K320" s="89"/>
      <c r="L320" s="89"/>
      <c r="M320" s="89"/>
      <c r="N320" s="89"/>
      <c r="O320" s="89"/>
      <c r="P320" s="89"/>
      <c r="Q320" s="89"/>
      <c r="R320" s="89"/>
      <c r="S320" s="89"/>
      <c r="T320" s="89"/>
      <c r="U320" s="89"/>
      <c r="V320" s="89"/>
      <c r="W320" s="2782"/>
      <c r="X320" s="2782"/>
      <c r="Y320" s="2782"/>
      <c r="Z320" s="2782"/>
      <c r="AA320" s="2782"/>
      <c r="AB320" s="2782"/>
      <c r="AC320" s="2782"/>
      <c r="AD320" s="2782"/>
      <c r="AE320" s="2782"/>
    </row>
    <row r="321" spans="2:31">
      <c r="B321" s="1083"/>
      <c r="C321" s="2288">
        <v>39538</v>
      </c>
      <c r="D321" s="1084"/>
      <c r="E321" s="1084">
        <v>4</v>
      </c>
      <c r="F321" s="1084">
        <f t="shared" ref="F321" si="15">+E321+1</f>
        <v>5</v>
      </c>
      <c r="G321" s="1084">
        <f t="shared" ref="G321" si="16">+F321+1</f>
        <v>6</v>
      </c>
      <c r="H321" s="1084">
        <f t="shared" ref="H321" si="17">+G321+1</f>
        <v>7</v>
      </c>
      <c r="I321" s="1084">
        <f t="shared" ref="I321" si="18">+H321+1</f>
        <v>8</v>
      </c>
      <c r="J321" s="1084">
        <f t="shared" ref="J321" si="19">+I321+1</f>
        <v>9</v>
      </c>
      <c r="K321" s="1084">
        <f t="shared" ref="K321" si="20">+J321+1</f>
        <v>10</v>
      </c>
      <c r="L321" s="1084">
        <f t="shared" ref="L321" si="21">+K321+1</f>
        <v>11</v>
      </c>
      <c r="M321" s="1084">
        <f t="shared" ref="M321" si="22">+L321+1</f>
        <v>12</v>
      </c>
      <c r="N321" s="1084">
        <f t="shared" ref="N321" si="23">+M321+1</f>
        <v>13</v>
      </c>
      <c r="O321" s="1084">
        <f t="shared" ref="O321" si="24">+N321+1</f>
        <v>14</v>
      </c>
      <c r="P321" s="1084">
        <f t="shared" ref="P321" si="25">+O321+1</f>
        <v>15</v>
      </c>
      <c r="Q321" s="1084">
        <f t="shared" ref="Q321" si="26">+P321+1</f>
        <v>16</v>
      </c>
      <c r="R321" s="1084">
        <f t="shared" ref="R321" si="27">+Q321+1</f>
        <v>17</v>
      </c>
      <c r="S321" s="1084">
        <f t="shared" ref="S321" si="28">+R321+1</f>
        <v>18</v>
      </c>
      <c r="T321" s="1084">
        <f t="shared" ref="T321" si="29">+S321+1</f>
        <v>19</v>
      </c>
      <c r="U321" s="1084">
        <f t="shared" ref="U321" si="30">+T321+1</f>
        <v>20</v>
      </c>
      <c r="V321" s="1084">
        <f t="shared" ref="V321" si="31">+U321+1</f>
        <v>21</v>
      </c>
      <c r="W321" s="1084">
        <f t="shared" ref="W321" si="32">+V321+1</f>
        <v>22</v>
      </c>
      <c r="X321" s="1084">
        <f t="shared" ref="X321" si="33">+W321+1</f>
        <v>23</v>
      </c>
      <c r="Y321" s="1084">
        <f t="shared" ref="Y321" si="34">+X321+1</f>
        <v>24</v>
      </c>
      <c r="Z321" s="1084">
        <f t="shared" ref="Z321" si="35">+Y321+1</f>
        <v>25</v>
      </c>
      <c r="AA321" s="1084">
        <f t="shared" ref="AA321" si="36">+Z321+1</f>
        <v>26</v>
      </c>
      <c r="AB321" s="1084">
        <f t="shared" ref="AB321" si="37">+AA321+1</f>
        <v>27</v>
      </c>
      <c r="AC321" s="1084">
        <f t="shared" ref="AC321" si="38">+AB321+1</f>
        <v>28</v>
      </c>
      <c r="AD321" s="1084">
        <f t="shared" ref="AD321" si="39">+AC321+1</f>
        <v>29</v>
      </c>
      <c r="AE321" s="1085">
        <f t="shared" ref="AE321" si="40">+AD321+1</f>
        <v>30</v>
      </c>
    </row>
    <row r="322" spans="2:31">
      <c r="B322" s="2289">
        <v>1</v>
      </c>
      <c r="C322" s="2290" t="s">
        <v>450</v>
      </c>
      <c r="D322" s="9"/>
      <c r="E322" s="1026">
        <v>1054.6090000000002</v>
      </c>
      <c r="F322" s="1026">
        <v>10.858400000000007</v>
      </c>
      <c r="G322" s="1026">
        <v>103.73781374999996</v>
      </c>
      <c r="H322" s="1026">
        <v>86.135999999999996</v>
      </c>
      <c r="I322" s="1026">
        <v>501.02753800000005</v>
      </c>
      <c r="J322" s="1026">
        <v>77.299935000000119</v>
      </c>
      <c r="K322" s="1026">
        <v>63.872479999999868</v>
      </c>
      <c r="L322" s="1026">
        <v>38.065079999999952</v>
      </c>
      <c r="M322" s="1026">
        <v>8.3550719999999998</v>
      </c>
      <c r="N322" s="1026">
        <v>0</v>
      </c>
      <c r="O322" s="1026">
        <v>87.14421673227875</v>
      </c>
      <c r="P322" s="1026">
        <v>11.086844185346575</v>
      </c>
      <c r="Q322" s="1026">
        <v>15.759808613198325</v>
      </c>
      <c r="R322" s="1026">
        <v>25.833299395740223</v>
      </c>
      <c r="S322" s="1026">
        <v>73.605119999999999</v>
      </c>
      <c r="T322" s="1026">
        <v>9.7596800000000012</v>
      </c>
      <c r="U322" s="1025">
        <v>1112.5412876765638</v>
      </c>
      <c r="V322" s="1025">
        <v>2167.1502876765644</v>
      </c>
      <c r="W322" s="1026">
        <v>66</v>
      </c>
      <c r="X322" s="1026">
        <v>10.5</v>
      </c>
      <c r="Y322" s="1026">
        <v>21.251400000000004</v>
      </c>
      <c r="Z322" s="1026">
        <v>2.5</v>
      </c>
      <c r="AA322" s="1026">
        <v>25</v>
      </c>
      <c r="AB322" s="1026">
        <v>0</v>
      </c>
      <c r="AC322" s="1026">
        <v>0</v>
      </c>
      <c r="AD322" s="1026">
        <v>0</v>
      </c>
      <c r="AE322" s="1343">
        <v>2292.4016876765645</v>
      </c>
    </row>
    <row r="323" spans="2:31">
      <c r="B323" s="2289">
        <v>2</v>
      </c>
      <c r="C323" s="2290" t="s">
        <v>451</v>
      </c>
      <c r="D323" s="9"/>
      <c r="E323" s="1026">
        <v>622.64100000000008</v>
      </c>
      <c r="F323" s="1026">
        <v>8.5316000000000027</v>
      </c>
      <c r="G323" s="1026">
        <v>100.9385235</v>
      </c>
      <c r="H323" s="1026">
        <v>41.864000000000019</v>
      </c>
      <c r="I323" s="1026">
        <v>286.5277839999996</v>
      </c>
      <c r="J323" s="1026">
        <v>90.017064999999718</v>
      </c>
      <c r="K323" s="1026">
        <v>50.185520000000054</v>
      </c>
      <c r="L323" s="1026">
        <v>37.027920000000037</v>
      </c>
      <c r="M323" s="1026">
        <v>8.1569280000000006</v>
      </c>
      <c r="N323" s="1026">
        <v>0</v>
      </c>
      <c r="O323" s="1026">
        <v>77.698783267721225</v>
      </c>
      <c r="P323" s="1026">
        <v>8.3542558146534294</v>
      </c>
      <c r="Q323" s="1026">
        <v>16.294587694995347</v>
      </c>
      <c r="R323" s="1026">
        <v>25.742411707611733</v>
      </c>
      <c r="S323" s="1026">
        <v>71.336880000000008</v>
      </c>
      <c r="T323" s="1026">
        <v>10.31832</v>
      </c>
      <c r="U323" s="1025">
        <v>832.99457898498122</v>
      </c>
      <c r="V323" s="1025">
        <v>1455.6355789849813</v>
      </c>
      <c r="W323" s="1026">
        <v>12.75</v>
      </c>
      <c r="X323" s="1026">
        <v>10.5</v>
      </c>
      <c r="Y323" s="1026">
        <v>17.0486</v>
      </c>
      <c r="Z323" s="1026">
        <v>2.5</v>
      </c>
      <c r="AA323" s="1026">
        <v>19</v>
      </c>
      <c r="AB323" s="1026">
        <v>0</v>
      </c>
      <c r="AC323" s="1026">
        <v>0</v>
      </c>
      <c r="AD323" s="1026">
        <v>0</v>
      </c>
      <c r="AE323" s="1343">
        <v>1517.4341789849814</v>
      </c>
    </row>
    <row r="324" spans="2:31">
      <c r="B324" s="2289">
        <v>3</v>
      </c>
      <c r="C324" s="2290" t="s">
        <v>883</v>
      </c>
      <c r="D324" s="9"/>
      <c r="E324" s="1026">
        <v>689.22877848364692</v>
      </c>
      <c r="F324" s="1026">
        <v>13.922463768115943</v>
      </c>
      <c r="G324" s="1026">
        <v>148.12541666666664</v>
      </c>
      <c r="H324" s="1026">
        <v>66.38000000000001</v>
      </c>
      <c r="I324" s="1026">
        <v>203.01648552397566</v>
      </c>
      <c r="J324" s="1026">
        <v>49.704599999999999</v>
      </c>
      <c r="K324" s="1026">
        <v>17.102280073377955</v>
      </c>
      <c r="L324" s="1026">
        <v>41.900000000000006</v>
      </c>
      <c r="M324" s="1026">
        <v>1.35</v>
      </c>
      <c r="N324" s="1026">
        <v>19</v>
      </c>
      <c r="O324" s="1026">
        <v>57.431838291963864</v>
      </c>
      <c r="P324" s="1026">
        <v>37.759279383781276</v>
      </c>
      <c r="Q324" s="1026">
        <v>26.249976583927726</v>
      </c>
      <c r="R324" s="1026">
        <v>11.088343250594392</v>
      </c>
      <c r="S324" s="1026">
        <v>87.440014465153368</v>
      </c>
      <c r="T324" s="1026">
        <v>26.531970413987388</v>
      </c>
      <c r="U324" s="1025">
        <v>807.00266842154417</v>
      </c>
      <c r="V324" s="1025">
        <v>1496.2314469051912</v>
      </c>
      <c r="W324" s="1026">
        <v>70.850648047161584</v>
      </c>
      <c r="X324" s="1026">
        <v>2.4142796417581991</v>
      </c>
      <c r="Y324" s="1026">
        <v>0</v>
      </c>
      <c r="Z324" s="1026">
        <v>0</v>
      </c>
      <c r="AA324" s="1026">
        <v>7.4603693728357046</v>
      </c>
      <c r="AB324" s="1026">
        <v>8.2758753366679496</v>
      </c>
      <c r="AC324" s="1026">
        <v>0</v>
      </c>
      <c r="AD324" s="1026">
        <v>4.9493734322883327</v>
      </c>
      <c r="AE324" s="1343">
        <v>1590.1819927359029</v>
      </c>
    </row>
    <row r="325" spans="2:31">
      <c r="B325" s="2289">
        <v>4</v>
      </c>
      <c r="C325" s="2290" t="s">
        <v>242</v>
      </c>
      <c r="D325" s="9"/>
      <c r="E325" s="1026">
        <v>524.91301803455576</v>
      </c>
      <c r="F325" s="1026">
        <v>11.442380913958303</v>
      </c>
      <c r="G325" s="1026">
        <v>70.103145620801627</v>
      </c>
      <c r="H325" s="1026">
        <v>48.646386920171359</v>
      </c>
      <c r="I325" s="1026">
        <v>112.08159792355993</v>
      </c>
      <c r="J325" s="1026">
        <v>35.019140696085948</v>
      </c>
      <c r="K325" s="1026">
        <v>39.489920396691829</v>
      </c>
      <c r="L325" s="1026">
        <v>48.377158839852875</v>
      </c>
      <c r="M325" s="1026">
        <v>17.930587664821612</v>
      </c>
      <c r="N325" s="1026">
        <v>11.2</v>
      </c>
      <c r="O325" s="1026">
        <v>37.178587985364231</v>
      </c>
      <c r="P325" s="1026">
        <v>9.0954404252290288</v>
      </c>
      <c r="Q325" s="1026">
        <v>11.737708650329875</v>
      </c>
      <c r="R325" s="1026">
        <v>15.553139237259506</v>
      </c>
      <c r="S325" s="1026">
        <v>81.409095334902773</v>
      </c>
      <c r="T325" s="1026">
        <v>4.3605279941228527</v>
      </c>
      <c r="U325" s="1025">
        <v>553.62481860315177</v>
      </c>
      <c r="V325" s="1025">
        <v>1078.5378366377076</v>
      </c>
      <c r="W325" s="1026">
        <v>6.8445662424442082</v>
      </c>
      <c r="X325" s="1026">
        <v>0</v>
      </c>
      <c r="Y325" s="1026">
        <v>178.77802002144895</v>
      </c>
      <c r="Z325" s="1026">
        <v>0</v>
      </c>
      <c r="AA325" s="1026">
        <v>0</v>
      </c>
      <c r="AB325" s="1026">
        <v>0</v>
      </c>
      <c r="AC325" s="1026">
        <v>0</v>
      </c>
      <c r="AD325" s="1026">
        <v>0</v>
      </c>
      <c r="AE325" s="1343">
        <v>1264.1604229016009</v>
      </c>
    </row>
    <row r="326" spans="2:31">
      <c r="B326" s="2289">
        <v>5</v>
      </c>
      <c r="C326" s="2290" t="s">
        <v>243</v>
      </c>
      <c r="D326" s="9"/>
      <c r="E326" s="1026">
        <v>663.22741053334994</v>
      </c>
      <c r="F326" s="1026">
        <v>8.7533041738795365</v>
      </c>
      <c r="G326" s="1026">
        <v>82.59061517919838</v>
      </c>
      <c r="H326" s="1026">
        <v>51.284895293840577</v>
      </c>
      <c r="I326" s="1026">
        <v>126.21282873638229</v>
      </c>
      <c r="J326" s="1026">
        <v>43.67295827688703</v>
      </c>
      <c r="K326" s="1026">
        <v>4.9324197168216877</v>
      </c>
      <c r="L326" s="1026">
        <v>56.984210160147114</v>
      </c>
      <c r="M326" s="1026">
        <v>25.674119497340552</v>
      </c>
      <c r="N326" s="1026">
        <v>11.9</v>
      </c>
      <c r="O326" s="1026">
        <v>24.71871876598712</v>
      </c>
      <c r="P326" s="1026">
        <v>4.4880725477439443</v>
      </c>
      <c r="Q326" s="1026">
        <v>12.775129187507964</v>
      </c>
      <c r="R326" s="1026">
        <v>17.394105943606146</v>
      </c>
      <c r="S326" s="1026">
        <v>90.961169685367508</v>
      </c>
      <c r="T326" s="1026">
        <v>4.7090305644357064</v>
      </c>
      <c r="U326" s="1025">
        <v>567.05157772914561</v>
      </c>
      <c r="V326" s="1025">
        <v>1230.2789882624954</v>
      </c>
      <c r="W326" s="1026">
        <v>10.060218732353574</v>
      </c>
      <c r="X326" s="1026">
        <v>0</v>
      </c>
      <c r="Y326" s="1026">
        <v>90.418781929035958</v>
      </c>
      <c r="Z326" s="1026">
        <v>1.4</v>
      </c>
      <c r="AA326" s="1026">
        <v>0</v>
      </c>
      <c r="AB326" s="1026">
        <v>0</v>
      </c>
      <c r="AC326" s="1026">
        <v>0</v>
      </c>
      <c r="AD326" s="1026">
        <v>4.3394725622034986</v>
      </c>
      <c r="AE326" s="1343">
        <v>1336.4974614860887</v>
      </c>
    </row>
    <row r="327" spans="2:31">
      <c r="B327" s="2289">
        <v>6</v>
      </c>
      <c r="C327" s="2290" t="s">
        <v>884</v>
      </c>
      <c r="D327" s="9"/>
      <c r="E327" s="1026">
        <v>388.31894483832315</v>
      </c>
      <c r="F327" s="1026">
        <v>4.9448166666666653</v>
      </c>
      <c r="G327" s="1026">
        <v>67.48</v>
      </c>
      <c r="H327" s="1026">
        <v>54.172726338738741</v>
      </c>
      <c r="I327" s="1026">
        <v>105.96414705016848</v>
      </c>
      <c r="J327" s="1026">
        <v>35.933634450591143</v>
      </c>
      <c r="K327" s="1026">
        <v>20.008333333333333</v>
      </c>
      <c r="L327" s="1026">
        <v>25.0825</v>
      </c>
      <c r="M327" s="1026">
        <v>13.274998333333333</v>
      </c>
      <c r="N327" s="1026">
        <v>4.3246650000000013</v>
      </c>
      <c r="O327" s="1026">
        <v>30.859560913349689</v>
      </c>
      <c r="P327" s="1026">
        <v>2.9658333333333338</v>
      </c>
      <c r="Q327" s="1026">
        <v>12.903333333333334</v>
      </c>
      <c r="R327" s="1026">
        <v>10.164999999999999</v>
      </c>
      <c r="S327" s="1026">
        <v>52.831203333333349</v>
      </c>
      <c r="T327" s="1026">
        <v>7.3096666666666676</v>
      </c>
      <c r="U327" s="1025">
        <v>448.2204187528481</v>
      </c>
      <c r="V327" s="1025">
        <v>836.53936359117131</v>
      </c>
      <c r="W327" s="1026">
        <v>33.354662876377695</v>
      </c>
      <c r="X327" s="1026">
        <v>0</v>
      </c>
      <c r="Y327" s="1026">
        <v>51.124166666666689</v>
      </c>
      <c r="Z327" s="1026">
        <v>0</v>
      </c>
      <c r="AA327" s="1026">
        <v>23.495512820512822</v>
      </c>
      <c r="AB327" s="1026">
        <v>6.9986538461538474</v>
      </c>
      <c r="AC327" s="1026">
        <v>0</v>
      </c>
      <c r="AD327" s="1026">
        <v>0</v>
      </c>
      <c r="AE327" s="1343">
        <v>951.51235980088245</v>
      </c>
    </row>
    <row r="328" spans="2:31">
      <c r="B328" s="2289">
        <v>7</v>
      </c>
      <c r="C328" s="2290" t="s">
        <v>885</v>
      </c>
      <c r="D328" s="9"/>
      <c r="E328" s="1026">
        <v>605.52348282382093</v>
      </c>
      <c r="F328" s="1026">
        <v>5.2406499999999996</v>
      </c>
      <c r="G328" s="1026">
        <v>94.641666666666666</v>
      </c>
      <c r="H328" s="1026">
        <v>90.96134014750001</v>
      </c>
      <c r="I328" s="1026">
        <v>139.26636757627156</v>
      </c>
      <c r="J328" s="1026">
        <v>37.63071376040066</v>
      </c>
      <c r="K328" s="1026">
        <v>20.008333333333333</v>
      </c>
      <c r="L328" s="1026">
        <v>26.749166666666664</v>
      </c>
      <c r="M328" s="1026">
        <v>29.050831666666667</v>
      </c>
      <c r="N328" s="1026">
        <v>31.403665000000004</v>
      </c>
      <c r="O328" s="1026">
        <v>33.040707104773446</v>
      </c>
      <c r="P328" s="1026">
        <v>3.9388136851917732</v>
      </c>
      <c r="Q328" s="1026">
        <v>12.903333333333334</v>
      </c>
      <c r="R328" s="1026">
        <v>11.165000000000003</v>
      </c>
      <c r="S328" s="1026">
        <v>52.831203333333349</v>
      </c>
      <c r="T328" s="1026">
        <v>7.3096666666666676</v>
      </c>
      <c r="U328" s="1025">
        <v>596.14145894080411</v>
      </c>
      <c r="V328" s="1025">
        <v>1201.6649417646254</v>
      </c>
      <c r="W328" s="1026">
        <v>49.512652645080919</v>
      </c>
      <c r="X328" s="1026">
        <v>17.394185360638577</v>
      </c>
      <c r="Y328" s="1026">
        <v>209.31758333333346</v>
      </c>
      <c r="Z328" s="1026">
        <v>0</v>
      </c>
      <c r="AA328" s="1026">
        <v>104.93394736842104</v>
      </c>
      <c r="AB328" s="1026">
        <v>2.8360526315789474</v>
      </c>
      <c r="AC328" s="1026">
        <v>0</v>
      </c>
      <c r="AD328" s="1026">
        <v>0</v>
      </c>
      <c r="AE328" s="1343">
        <v>1585.6593631036783</v>
      </c>
    </row>
    <row r="329" spans="2:31">
      <c r="B329" s="2289">
        <v>8</v>
      </c>
      <c r="C329" s="2290" t="s">
        <v>1134</v>
      </c>
      <c r="D329" s="9"/>
      <c r="E329" s="1026">
        <v>394.59999999999997</v>
      </c>
      <c r="F329" s="1026">
        <v>5</v>
      </c>
      <c r="G329" s="1026">
        <v>75.5</v>
      </c>
      <c r="H329" s="1026">
        <v>65</v>
      </c>
      <c r="I329" s="1026">
        <v>231.2</v>
      </c>
      <c r="J329" s="1026">
        <v>53.4</v>
      </c>
      <c r="K329" s="1026">
        <v>18.3</v>
      </c>
      <c r="L329" s="1026">
        <v>45.4</v>
      </c>
      <c r="M329" s="1026">
        <v>25.2</v>
      </c>
      <c r="N329" s="1026">
        <v>7</v>
      </c>
      <c r="O329" s="1026">
        <v>36.6</v>
      </c>
      <c r="P329" s="1026">
        <v>14.9</v>
      </c>
      <c r="Q329" s="1026">
        <v>20.2</v>
      </c>
      <c r="R329" s="1026">
        <v>17.899999999999999</v>
      </c>
      <c r="S329" s="1026">
        <v>74.800000000000011</v>
      </c>
      <c r="T329" s="1026">
        <v>8.1999999999999993</v>
      </c>
      <c r="U329" s="1025">
        <v>698.60000000000014</v>
      </c>
      <c r="V329" s="1025">
        <v>1093.2</v>
      </c>
      <c r="W329" s="1026">
        <v>25.200000000000003</v>
      </c>
      <c r="X329" s="1026">
        <v>70</v>
      </c>
      <c r="Y329" s="1026">
        <v>3.5999999999999996</v>
      </c>
      <c r="Z329" s="1026">
        <v>0.8</v>
      </c>
      <c r="AA329" s="1026">
        <v>3</v>
      </c>
      <c r="AB329" s="1026">
        <v>21</v>
      </c>
      <c r="AC329" s="1026">
        <v>0</v>
      </c>
      <c r="AD329" s="1026">
        <v>0.1</v>
      </c>
      <c r="AE329" s="1343">
        <v>1216.9000000000001</v>
      </c>
    </row>
    <row r="330" spans="2:31">
      <c r="B330" s="2289">
        <v>9</v>
      </c>
      <c r="C330" s="2290" t="s">
        <v>1135</v>
      </c>
      <c r="D330" s="9"/>
      <c r="E330" s="1026">
        <v>539.19999999999993</v>
      </c>
      <c r="F330" s="1026">
        <v>4.0999999999999996</v>
      </c>
      <c r="G330" s="1026">
        <v>53.1</v>
      </c>
      <c r="H330" s="1026">
        <v>47.1</v>
      </c>
      <c r="I330" s="1026">
        <v>198.5</v>
      </c>
      <c r="J330" s="1026">
        <v>68.599999999999994</v>
      </c>
      <c r="K330" s="1026">
        <v>21.599999999999998</v>
      </c>
      <c r="L330" s="1026">
        <v>64.5</v>
      </c>
      <c r="M330" s="1026">
        <v>25.4</v>
      </c>
      <c r="N330" s="1026">
        <v>10</v>
      </c>
      <c r="O330" s="1026">
        <v>32.5</v>
      </c>
      <c r="P330" s="1026">
        <v>11.5</v>
      </c>
      <c r="Q330" s="1026">
        <v>19.3</v>
      </c>
      <c r="R330" s="1026">
        <v>17.600000000000001</v>
      </c>
      <c r="S330" s="1026">
        <v>74</v>
      </c>
      <c r="T330" s="1026">
        <v>8.1999999999999993</v>
      </c>
      <c r="U330" s="1025">
        <v>656</v>
      </c>
      <c r="V330" s="1025">
        <v>1195.2</v>
      </c>
      <c r="W330" s="1026">
        <v>32</v>
      </c>
      <c r="X330" s="1026">
        <v>84</v>
      </c>
      <c r="Y330" s="1026">
        <v>0.5</v>
      </c>
      <c r="Z330" s="1026">
        <v>0.5</v>
      </c>
      <c r="AA330" s="1026">
        <v>3</v>
      </c>
      <c r="AB330" s="1026">
        <v>37</v>
      </c>
      <c r="AC330" s="1026">
        <v>0</v>
      </c>
      <c r="AD330" s="1026">
        <v>0.3</v>
      </c>
      <c r="AE330" s="1343">
        <v>1352.5</v>
      </c>
    </row>
    <row r="331" spans="2:31">
      <c r="B331" s="2289">
        <v>10</v>
      </c>
      <c r="C331" s="2290" t="s">
        <v>1136</v>
      </c>
      <c r="D331" s="9"/>
      <c r="E331" s="1026">
        <v>798.00000000000011</v>
      </c>
      <c r="F331" s="1026">
        <v>7</v>
      </c>
      <c r="G331" s="1026">
        <v>82.6</v>
      </c>
      <c r="H331" s="1026">
        <v>122.3</v>
      </c>
      <c r="I331" s="1026">
        <v>335.9</v>
      </c>
      <c r="J331" s="1026">
        <v>87.4</v>
      </c>
      <c r="K331" s="1026">
        <v>14.100000000000001</v>
      </c>
      <c r="L331" s="1026">
        <v>91.3</v>
      </c>
      <c r="M331" s="1026">
        <v>39.5</v>
      </c>
      <c r="N331" s="1026">
        <v>17.299999999999997</v>
      </c>
      <c r="O331" s="1026">
        <v>48.8</v>
      </c>
      <c r="P331" s="1026">
        <v>14.7</v>
      </c>
      <c r="Q331" s="1026">
        <v>31.7</v>
      </c>
      <c r="R331" s="1026">
        <v>27.5</v>
      </c>
      <c r="S331" s="1026">
        <v>105.19999999999999</v>
      </c>
      <c r="T331" s="1026">
        <v>12.8</v>
      </c>
      <c r="U331" s="1025">
        <v>1038.0999999999997</v>
      </c>
      <c r="V331" s="1025">
        <v>1836.0999999999997</v>
      </c>
      <c r="W331" s="1026">
        <v>31.8</v>
      </c>
      <c r="X331" s="1026">
        <v>9</v>
      </c>
      <c r="Y331" s="1026">
        <v>1.5</v>
      </c>
      <c r="Z331" s="1026">
        <v>1</v>
      </c>
      <c r="AA331" s="1026">
        <v>3</v>
      </c>
      <c r="AB331" s="1026">
        <v>10</v>
      </c>
      <c r="AC331" s="1026">
        <v>0</v>
      </c>
      <c r="AD331" s="1026">
        <v>0.6</v>
      </c>
      <c r="AE331" s="1343">
        <v>1892.9999999999998</v>
      </c>
    </row>
    <row r="332" spans="2:31">
      <c r="B332" s="2289">
        <v>11</v>
      </c>
      <c r="C332" s="2290" t="s">
        <v>188</v>
      </c>
      <c r="D332" s="9"/>
      <c r="E332" s="1026">
        <v>868.0770720269137</v>
      </c>
      <c r="F332" s="1026">
        <v>14.48471682635982</v>
      </c>
      <c r="G332" s="1026">
        <v>91.982736278728311</v>
      </c>
      <c r="H332" s="1026">
        <v>68.88182080750957</v>
      </c>
      <c r="I332" s="1026">
        <v>192.8297971724628</v>
      </c>
      <c r="J332" s="1026">
        <v>41.470181807347217</v>
      </c>
      <c r="K332" s="1026">
        <v>9.5789750629687216</v>
      </c>
      <c r="L332" s="1026">
        <v>34.401521076326148</v>
      </c>
      <c r="M332" s="1026">
        <v>29.661680614080041</v>
      </c>
      <c r="N332" s="1026">
        <v>22.46776438282712</v>
      </c>
      <c r="O332" s="1026">
        <v>23.321991305326005</v>
      </c>
      <c r="P332" s="1026">
        <v>7.499690411612522</v>
      </c>
      <c r="Q332" s="1026">
        <v>19.540539082731666</v>
      </c>
      <c r="R332" s="1026">
        <v>25.098812205385123</v>
      </c>
      <c r="S332" s="1026">
        <v>81.358219310662221</v>
      </c>
      <c r="T332" s="1026">
        <v>15.413373035914836</v>
      </c>
      <c r="U332" s="1025">
        <v>677.99181938024208</v>
      </c>
      <c r="V332" s="1025">
        <v>1546.0688914071559</v>
      </c>
      <c r="W332" s="1026">
        <v>19.17808219178082</v>
      </c>
      <c r="X332" s="1026">
        <v>9.3452380952380949</v>
      </c>
      <c r="Y332" s="1026">
        <v>0</v>
      </c>
      <c r="Z332" s="1026">
        <v>0</v>
      </c>
      <c r="AA332" s="1026">
        <v>76.630952380952365</v>
      </c>
      <c r="AB332" s="1026">
        <v>71.023809523809518</v>
      </c>
      <c r="AC332" s="1026">
        <v>0</v>
      </c>
      <c r="AD332" s="1026">
        <v>0.5</v>
      </c>
      <c r="AE332" s="1343">
        <v>1722.7469735989366</v>
      </c>
    </row>
    <row r="333" spans="2:31">
      <c r="B333" s="2289">
        <v>12</v>
      </c>
      <c r="C333" s="2290" t="s">
        <v>1165</v>
      </c>
      <c r="D333" s="9"/>
      <c r="E333" s="1026">
        <v>790.81561746881312</v>
      </c>
      <c r="F333" s="1026">
        <v>11.1812114082653</v>
      </c>
      <c r="G333" s="1026">
        <v>84.618979608721347</v>
      </c>
      <c r="H333" s="1026">
        <v>63.610310542475439</v>
      </c>
      <c r="I333" s="1026">
        <v>161.53702988979518</v>
      </c>
      <c r="J333" s="1026">
        <v>36.857648575706889</v>
      </c>
      <c r="K333" s="1026">
        <v>8.9711498287130222</v>
      </c>
      <c r="L333" s="1026">
        <v>34.424948442161863</v>
      </c>
      <c r="M333" s="1026">
        <v>26.497792363520876</v>
      </c>
      <c r="N333" s="1026">
        <v>17.392789416647151</v>
      </c>
      <c r="O333" s="1026">
        <v>23.814473773719218</v>
      </c>
      <c r="P333" s="1026">
        <v>7.0687884523820435</v>
      </c>
      <c r="Q333" s="1026">
        <v>19.553387990198324</v>
      </c>
      <c r="R333" s="1026">
        <v>24.976684734413052</v>
      </c>
      <c r="S333" s="1026">
        <v>80.099811637304214</v>
      </c>
      <c r="T333" s="1026">
        <v>14.663109746059067</v>
      </c>
      <c r="U333" s="1025">
        <v>615.26811641008294</v>
      </c>
      <c r="V333" s="1025">
        <v>1406.0837338788961</v>
      </c>
      <c r="W333" s="1026">
        <v>44.736842105263158</v>
      </c>
      <c r="X333" s="1026">
        <v>7.7931034482758621</v>
      </c>
      <c r="Y333" s="1026">
        <v>0</v>
      </c>
      <c r="Z333" s="1026">
        <v>0</v>
      </c>
      <c r="AA333" s="1026">
        <v>42.862068965517238</v>
      </c>
      <c r="AB333" s="1026">
        <v>62.344827586206897</v>
      </c>
      <c r="AC333" s="1026">
        <v>0</v>
      </c>
      <c r="AD333" s="1026">
        <v>0.31</v>
      </c>
      <c r="AE333" s="1343">
        <v>1564.1305759841589</v>
      </c>
    </row>
    <row r="334" spans="2:31">
      <c r="B334" s="2289">
        <v>13</v>
      </c>
      <c r="C334" s="2290" t="s">
        <v>800</v>
      </c>
      <c r="D334" s="9"/>
      <c r="E334" s="1026">
        <v>664</v>
      </c>
      <c r="F334" s="1026">
        <v>2</v>
      </c>
      <c r="G334" s="1026">
        <v>24</v>
      </c>
      <c r="H334" s="1026">
        <v>29</v>
      </c>
      <c r="I334" s="1026">
        <v>144</v>
      </c>
      <c r="J334" s="1026">
        <v>26</v>
      </c>
      <c r="K334" s="1026">
        <v>11</v>
      </c>
      <c r="L334" s="1026">
        <v>34</v>
      </c>
      <c r="M334" s="1026">
        <v>27</v>
      </c>
      <c r="N334" s="1026">
        <v>6</v>
      </c>
      <c r="O334" s="1026">
        <v>67</v>
      </c>
      <c r="P334" s="1026">
        <v>7</v>
      </c>
      <c r="Q334" s="1026">
        <v>13</v>
      </c>
      <c r="R334" s="1026">
        <v>15</v>
      </c>
      <c r="S334" s="1026">
        <v>34</v>
      </c>
      <c r="T334" s="1026">
        <v>10</v>
      </c>
      <c r="U334" s="1025">
        <v>449</v>
      </c>
      <c r="V334" s="1025">
        <v>1113</v>
      </c>
      <c r="W334" s="1026">
        <v>31</v>
      </c>
      <c r="X334" s="1026">
        <v>26</v>
      </c>
      <c r="Y334" s="1026">
        <v>89</v>
      </c>
      <c r="Z334" s="1026">
        <v>2</v>
      </c>
      <c r="AA334" s="1026">
        <v>89</v>
      </c>
      <c r="AB334" s="1026">
        <v>12</v>
      </c>
      <c r="AC334" s="1026">
        <v>0</v>
      </c>
      <c r="AD334" s="1026">
        <v>0</v>
      </c>
      <c r="AE334" s="1343">
        <v>1362</v>
      </c>
    </row>
    <row r="335" spans="2:31" ht="15" thickBot="1">
      <c r="B335" s="2291">
        <v>14</v>
      </c>
      <c r="C335" s="2292" t="s">
        <v>510</v>
      </c>
      <c r="D335" s="276"/>
      <c r="E335" s="1081">
        <v>1393</v>
      </c>
      <c r="F335" s="1081">
        <v>4</v>
      </c>
      <c r="G335" s="1081">
        <v>47</v>
      </c>
      <c r="H335" s="1081">
        <v>114</v>
      </c>
      <c r="I335" s="1081">
        <v>271</v>
      </c>
      <c r="J335" s="1081">
        <v>41</v>
      </c>
      <c r="K335" s="1081">
        <v>19</v>
      </c>
      <c r="L335" s="1081">
        <v>74</v>
      </c>
      <c r="M335" s="1081">
        <v>34</v>
      </c>
      <c r="N335" s="1081">
        <v>14</v>
      </c>
      <c r="O335" s="1081">
        <v>59</v>
      </c>
      <c r="P335" s="1081">
        <v>18</v>
      </c>
      <c r="Q335" s="1081">
        <v>31</v>
      </c>
      <c r="R335" s="1081">
        <v>28</v>
      </c>
      <c r="S335" s="1081">
        <v>63</v>
      </c>
      <c r="T335" s="1081">
        <v>12</v>
      </c>
      <c r="U335" s="1344">
        <v>829</v>
      </c>
      <c r="V335" s="1344">
        <v>2222</v>
      </c>
      <c r="W335" s="1081">
        <v>47</v>
      </c>
      <c r="X335" s="1081">
        <v>72</v>
      </c>
      <c r="Y335" s="1081">
        <v>210</v>
      </c>
      <c r="Z335" s="1081">
        <v>2</v>
      </c>
      <c r="AA335" s="1081">
        <v>105</v>
      </c>
      <c r="AB335" s="1081">
        <v>55</v>
      </c>
      <c r="AC335" s="1081">
        <v>0</v>
      </c>
      <c r="AD335" s="1081">
        <v>0</v>
      </c>
      <c r="AE335" s="1345">
        <v>2713</v>
      </c>
    </row>
    <row r="336" spans="2:31" ht="15" thickBot="1">
      <c r="B336" s="82"/>
      <c r="C336" s="2290"/>
      <c r="D336" s="2782"/>
      <c r="E336" s="1346" t="s">
        <v>22</v>
      </c>
      <c r="F336" s="964"/>
      <c r="G336" s="964"/>
      <c r="H336" s="964"/>
      <c r="I336" s="964"/>
      <c r="J336" s="964"/>
      <c r="K336" s="964"/>
      <c r="L336" s="964"/>
      <c r="M336" s="964"/>
      <c r="N336" s="964"/>
      <c r="O336" s="964"/>
      <c r="P336" s="964"/>
      <c r="Q336" s="964"/>
      <c r="R336" s="964"/>
      <c r="S336" s="964"/>
      <c r="T336" s="964"/>
      <c r="U336" s="964"/>
      <c r="V336" s="964"/>
      <c r="W336" s="964"/>
      <c r="X336" s="964"/>
      <c r="Y336" s="964"/>
      <c r="Z336" s="964"/>
      <c r="AA336" s="964"/>
      <c r="AB336" s="964"/>
      <c r="AC336" s="964"/>
      <c r="AD336" s="964"/>
      <c r="AE336" s="964"/>
    </row>
    <row r="337" spans="2:31">
      <c r="B337" s="1083"/>
      <c r="C337" s="2288">
        <v>39172</v>
      </c>
      <c r="D337" s="1084"/>
      <c r="E337" s="1084">
        <v>4</v>
      </c>
      <c r="F337" s="1084">
        <f t="shared" ref="F337" si="41">+E337+1</f>
        <v>5</v>
      </c>
      <c r="G337" s="1084">
        <f t="shared" ref="G337" si="42">+F337+1</f>
        <v>6</v>
      </c>
      <c r="H337" s="1084">
        <f t="shared" ref="H337" si="43">+G337+1</f>
        <v>7</v>
      </c>
      <c r="I337" s="1084">
        <f t="shared" ref="I337" si="44">+H337+1</f>
        <v>8</v>
      </c>
      <c r="J337" s="1084">
        <f t="shared" ref="J337" si="45">+I337+1</f>
        <v>9</v>
      </c>
      <c r="K337" s="1084">
        <f t="shared" ref="K337" si="46">+J337+1</f>
        <v>10</v>
      </c>
      <c r="L337" s="1084">
        <f t="shared" ref="L337" si="47">+K337+1</f>
        <v>11</v>
      </c>
      <c r="M337" s="1084">
        <f t="shared" ref="M337" si="48">+L337+1</f>
        <v>12</v>
      </c>
      <c r="N337" s="1084">
        <f t="shared" ref="N337" si="49">+M337+1</f>
        <v>13</v>
      </c>
      <c r="O337" s="1084">
        <f t="shared" ref="O337" si="50">+N337+1</f>
        <v>14</v>
      </c>
      <c r="P337" s="1084">
        <f t="shared" ref="P337" si="51">+O337+1</f>
        <v>15</v>
      </c>
      <c r="Q337" s="1084">
        <f t="shared" ref="Q337" si="52">+P337+1</f>
        <v>16</v>
      </c>
      <c r="R337" s="1084">
        <f t="shared" ref="R337" si="53">+Q337+1</f>
        <v>17</v>
      </c>
      <c r="S337" s="1084">
        <f t="shared" ref="S337" si="54">+R337+1</f>
        <v>18</v>
      </c>
      <c r="T337" s="1084">
        <f t="shared" ref="T337" si="55">+S337+1</f>
        <v>19</v>
      </c>
      <c r="U337" s="1084">
        <f t="shared" ref="U337" si="56">+T337+1</f>
        <v>20</v>
      </c>
      <c r="V337" s="1084">
        <f t="shared" ref="V337" si="57">+U337+1</f>
        <v>21</v>
      </c>
      <c r="W337" s="1084">
        <f t="shared" ref="W337" si="58">+V337+1</f>
        <v>22</v>
      </c>
      <c r="X337" s="1084">
        <f t="shared" ref="X337" si="59">+W337+1</f>
        <v>23</v>
      </c>
      <c r="Y337" s="1084">
        <f t="shared" ref="Y337" si="60">+X337+1</f>
        <v>24</v>
      </c>
      <c r="Z337" s="1084">
        <f t="shared" ref="Z337" si="61">+Y337+1</f>
        <v>25</v>
      </c>
      <c r="AA337" s="1084">
        <f t="shared" ref="AA337" si="62">+Z337+1</f>
        <v>26</v>
      </c>
      <c r="AB337" s="1084">
        <f t="shared" ref="AB337" si="63">+AA337+1</f>
        <v>27</v>
      </c>
      <c r="AC337" s="1084">
        <f t="shared" ref="AC337" si="64">+AB337+1</f>
        <v>28</v>
      </c>
      <c r="AD337" s="1084">
        <f t="shared" ref="AD337" si="65">+AC337+1</f>
        <v>29</v>
      </c>
      <c r="AE337" s="1085">
        <f t="shared" ref="AE337" si="66">+AD337+1</f>
        <v>30</v>
      </c>
    </row>
    <row r="338" spans="2:31">
      <c r="B338" s="2289">
        <v>1</v>
      </c>
      <c r="C338" s="2290" t="s">
        <v>450</v>
      </c>
      <c r="D338" s="9"/>
      <c r="E338" s="1026">
        <v>931.2036957654725</v>
      </c>
      <c r="F338" s="1026">
        <v>13.463226698718266</v>
      </c>
      <c r="G338" s="1026">
        <v>68.770195744405356</v>
      </c>
      <c r="H338" s="1026">
        <v>116.39164893502235</v>
      </c>
      <c r="I338" s="1026">
        <v>383.9139770180625</v>
      </c>
      <c r="J338" s="1026">
        <v>79.926032086025074</v>
      </c>
      <c r="K338" s="1026">
        <v>46.759223829603656</v>
      </c>
      <c r="L338" s="1026">
        <v>52.500391488810713</v>
      </c>
      <c r="M338" s="1026">
        <v>60.205908314839533</v>
      </c>
      <c r="N338" s="1026">
        <v>0</v>
      </c>
      <c r="O338" s="1026">
        <v>123.65774362762639</v>
      </c>
      <c r="P338" s="1026">
        <v>32.735110192309619</v>
      </c>
      <c r="Q338" s="1026">
        <v>20.173629908558347</v>
      </c>
      <c r="R338" s="1026">
        <v>38.721588307202516</v>
      </c>
      <c r="S338" s="1026">
        <v>56.696687889750628</v>
      </c>
      <c r="T338" s="1026">
        <v>10.06330179545343</v>
      </c>
      <c r="U338" s="1025">
        <v>1103.9786658363885</v>
      </c>
      <c r="V338" s="1025">
        <v>2035.182361601861</v>
      </c>
      <c r="W338" s="1026">
        <v>97.263322475570035</v>
      </c>
      <c r="X338" s="1026">
        <v>10.5</v>
      </c>
      <c r="Y338" s="1026">
        <v>44</v>
      </c>
      <c r="Z338" s="1026">
        <v>0</v>
      </c>
      <c r="AA338" s="1026">
        <v>74</v>
      </c>
      <c r="AB338" s="1026">
        <v>0</v>
      </c>
      <c r="AC338" s="1026">
        <v>0</v>
      </c>
      <c r="AD338" s="1026">
        <v>0</v>
      </c>
      <c r="AE338" s="1343">
        <v>2260.945684077431</v>
      </c>
    </row>
    <row r="339" spans="2:31">
      <c r="B339" s="2289">
        <v>2</v>
      </c>
      <c r="C339" s="2290" t="s">
        <v>451</v>
      </c>
      <c r="D339" s="9"/>
      <c r="E339" s="1026">
        <v>567.0298905537461</v>
      </c>
      <c r="F339" s="1026">
        <v>13.610890815028515</v>
      </c>
      <c r="G339" s="1026">
        <v>66.697749377674498</v>
      </c>
      <c r="H339" s="1026">
        <v>101.64145574031042</v>
      </c>
      <c r="I339" s="1026">
        <v>303.66071607286915</v>
      </c>
      <c r="J339" s="1026">
        <v>86.518436521759753</v>
      </c>
      <c r="K339" s="1026">
        <v>50.216072918449676</v>
      </c>
      <c r="L339" s="1026">
        <v>56.935498755349002</v>
      </c>
      <c r="M339" s="1026">
        <v>49.876806856255342</v>
      </c>
      <c r="N339" s="1026">
        <v>0</v>
      </c>
      <c r="O339" s="1026">
        <v>107.22939818913441</v>
      </c>
      <c r="P339" s="1026">
        <v>26.584594890171054</v>
      </c>
      <c r="Q339" s="1026">
        <v>18.616105726843838</v>
      </c>
      <c r="R339" s="1026">
        <v>32.323347939702209</v>
      </c>
      <c r="S339" s="1026">
        <v>53.458643730959338</v>
      </c>
      <c r="T339" s="1026">
        <v>9.3481034197678667</v>
      </c>
      <c r="U339" s="1025">
        <v>976.717820954275</v>
      </c>
      <c r="V339" s="1025">
        <v>1543.747711508021</v>
      </c>
      <c r="W339" s="1026">
        <v>130.51048859934852</v>
      </c>
      <c r="X339" s="1026">
        <v>9.5</v>
      </c>
      <c r="Y339" s="1026">
        <v>44</v>
      </c>
      <c r="Z339" s="1026">
        <v>0</v>
      </c>
      <c r="AA339" s="1026">
        <v>71</v>
      </c>
      <c r="AB339" s="1026">
        <v>0</v>
      </c>
      <c r="AC339" s="1026">
        <v>0</v>
      </c>
      <c r="AD339" s="1026">
        <v>0</v>
      </c>
      <c r="AE339" s="1343">
        <v>1798.7582001073695</v>
      </c>
    </row>
    <row r="340" spans="2:31">
      <c r="B340" s="2289">
        <v>3</v>
      </c>
      <c r="C340" s="2290" t="s">
        <v>883</v>
      </c>
      <c r="D340" s="9"/>
      <c r="E340" s="1026">
        <v>643.1681795694542</v>
      </c>
      <c r="F340" s="1026">
        <v>17.5</v>
      </c>
      <c r="G340" s="1026">
        <v>170.97650969158545</v>
      </c>
      <c r="H340" s="1026">
        <v>45.372330834395491</v>
      </c>
      <c r="I340" s="1026">
        <v>326.05070096813739</v>
      </c>
      <c r="J340" s="1026">
        <v>51.5</v>
      </c>
      <c r="K340" s="1026">
        <v>35.17</v>
      </c>
      <c r="L340" s="1026">
        <v>76.983333333333334</v>
      </c>
      <c r="M340" s="1026">
        <v>19.03</v>
      </c>
      <c r="N340" s="1026">
        <v>20</v>
      </c>
      <c r="O340" s="1026">
        <v>95.558498959006101</v>
      </c>
      <c r="P340" s="1026">
        <v>36.134887166789945</v>
      </c>
      <c r="Q340" s="1026">
        <v>37.013321869130685</v>
      </c>
      <c r="R340" s="1026">
        <v>12.282056767898673</v>
      </c>
      <c r="S340" s="1026">
        <v>125.57219417685801</v>
      </c>
      <c r="T340" s="1026">
        <v>17.637828286043888</v>
      </c>
      <c r="U340" s="1025">
        <v>1086.7816620531789</v>
      </c>
      <c r="V340" s="1025">
        <v>1729.9498416226331</v>
      </c>
      <c r="W340" s="1026">
        <v>32.668493400320699</v>
      </c>
      <c r="X340" s="1026">
        <v>7.7409778403671901</v>
      </c>
      <c r="Y340" s="1026">
        <v>19.06063043478261</v>
      </c>
      <c r="Z340" s="1026">
        <v>0</v>
      </c>
      <c r="AA340" s="1026">
        <v>59.272956240649137</v>
      </c>
      <c r="AB340" s="1026">
        <v>19.548519695530146</v>
      </c>
      <c r="AC340" s="1026">
        <v>0</v>
      </c>
      <c r="AD340" s="1026">
        <v>1.0000000000000001E-5</v>
      </c>
      <c r="AE340" s="1343">
        <v>1868.2414292342828</v>
      </c>
    </row>
    <row r="341" spans="2:31">
      <c r="B341" s="2289">
        <v>4</v>
      </c>
      <c r="C341" s="2290" t="s">
        <v>242</v>
      </c>
      <c r="D341" s="9"/>
      <c r="E341" s="1026">
        <v>512.79999999999995</v>
      </c>
      <c r="F341" s="1026">
        <v>15.3</v>
      </c>
      <c r="G341" s="1026">
        <v>73.900000000000006</v>
      </c>
      <c r="H341" s="1026">
        <v>43.3</v>
      </c>
      <c r="I341" s="1026">
        <v>101.75</v>
      </c>
      <c r="J341" s="1026">
        <v>37.15</v>
      </c>
      <c r="K341" s="1026">
        <v>38</v>
      </c>
      <c r="L341" s="1026">
        <v>33.1</v>
      </c>
      <c r="M341" s="1026">
        <v>32.979999999999997</v>
      </c>
      <c r="N341" s="1026">
        <v>11.8</v>
      </c>
      <c r="O341" s="1026">
        <v>34.6</v>
      </c>
      <c r="P341" s="1026">
        <v>10</v>
      </c>
      <c r="Q341" s="1026">
        <v>8.5</v>
      </c>
      <c r="R341" s="1026">
        <v>18.100000000000001</v>
      </c>
      <c r="S341" s="1026">
        <v>73.8</v>
      </c>
      <c r="T341" s="1026">
        <v>5.72</v>
      </c>
      <c r="U341" s="1025">
        <v>538</v>
      </c>
      <c r="V341" s="1025">
        <v>1050.8</v>
      </c>
      <c r="W341" s="1026">
        <v>9.3000000000000007</v>
      </c>
      <c r="X341" s="1026">
        <v>0</v>
      </c>
      <c r="Y341" s="1026">
        <v>163</v>
      </c>
      <c r="Z341" s="1026">
        <v>0</v>
      </c>
      <c r="AA341" s="1026">
        <v>0</v>
      </c>
      <c r="AB341" s="1026">
        <v>0</v>
      </c>
      <c r="AC341" s="1026">
        <v>0</v>
      </c>
      <c r="AD341" s="1026">
        <v>0</v>
      </c>
      <c r="AE341" s="1343">
        <v>1223.0999999999999</v>
      </c>
    </row>
    <row r="342" spans="2:31">
      <c r="B342" s="2289">
        <v>5</v>
      </c>
      <c r="C342" s="2290" t="s">
        <v>243</v>
      </c>
      <c r="D342" s="9"/>
      <c r="E342" s="1026">
        <v>670.3</v>
      </c>
      <c r="F342" s="1026">
        <v>15.6</v>
      </c>
      <c r="G342" s="1026">
        <v>75.900000000000006</v>
      </c>
      <c r="H342" s="1026">
        <v>63</v>
      </c>
      <c r="I342" s="1026">
        <v>120.6</v>
      </c>
      <c r="J342" s="1026">
        <v>41.4</v>
      </c>
      <c r="K342" s="1026">
        <v>4</v>
      </c>
      <c r="L342" s="1026">
        <v>55.1</v>
      </c>
      <c r="M342" s="1026">
        <v>30.8</v>
      </c>
      <c r="N342" s="1026">
        <v>10.6</v>
      </c>
      <c r="O342" s="1026">
        <v>21.5</v>
      </c>
      <c r="P342" s="1026">
        <v>4.8</v>
      </c>
      <c r="Q342" s="1026">
        <v>10.3</v>
      </c>
      <c r="R342" s="1026">
        <v>21.5</v>
      </c>
      <c r="S342" s="1026">
        <v>63.8</v>
      </c>
      <c r="T342" s="1026">
        <v>4.2</v>
      </c>
      <c r="U342" s="1025">
        <v>543.1</v>
      </c>
      <c r="V342" s="1025">
        <v>1213.4000000000001</v>
      </c>
      <c r="W342" s="1026">
        <v>7.5</v>
      </c>
      <c r="X342" s="1026">
        <v>0</v>
      </c>
      <c r="Y342" s="1026">
        <v>109</v>
      </c>
      <c r="Z342" s="1026">
        <v>0</v>
      </c>
      <c r="AA342" s="1026">
        <v>0</v>
      </c>
      <c r="AB342" s="1026">
        <v>0</v>
      </c>
      <c r="AC342" s="1026">
        <v>0</v>
      </c>
      <c r="AD342" s="1026">
        <v>2</v>
      </c>
      <c r="AE342" s="1343">
        <v>1331.9</v>
      </c>
    </row>
    <row r="343" spans="2:31">
      <c r="B343" s="2289">
        <v>6</v>
      </c>
      <c r="C343" s="2290" t="s">
        <v>884</v>
      </c>
      <c r="D343" s="9"/>
      <c r="E343" s="1026">
        <v>403.31099418787676</v>
      </c>
      <c r="F343" s="1026">
        <v>4.9489833333333335</v>
      </c>
      <c r="G343" s="1026">
        <v>64.456666666666663</v>
      </c>
      <c r="H343" s="1026">
        <v>53.230782497169344</v>
      </c>
      <c r="I343" s="1026">
        <v>96.332412888444651</v>
      </c>
      <c r="J343" s="1026">
        <v>36.304467783924473</v>
      </c>
      <c r="K343" s="1026">
        <v>19.909583333333334</v>
      </c>
      <c r="L343" s="1026">
        <v>25.090416666666666</v>
      </c>
      <c r="M343" s="1026">
        <v>18.08745</v>
      </c>
      <c r="N343" s="1026">
        <v>4.5796666666666672</v>
      </c>
      <c r="O343" s="1026">
        <v>34.675841260298228</v>
      </c>
      <c r="P343" s="1026">
        <v>2.83</v>
      </c>
      <c r="Q343" s="1026">
        <v>13.650416666666665</v>
      </c>
      <c r="R343" s="1026">
        <v>9.6874999999999947</v>
      </c>
      <c r="S343" s="1026">
        <v>48.100833333333348</v>
      </c>
      <c r="T343" s="1026">
        <v>7.4134166666666665</v>
      </c>
      <c r="U343" s="1025">
        <v>439.29843776317</v>
      </c>
      <c r="V343" s="1025">
        <v>842.60943195104676</v>
      </c>
      <c r="W343" s="1026">
        <v>19.541466861655202</v>
      </c>
      <c r="X343" s="1026">
        <v>0</v>
      </c>
      <c r="Y343" s="1026">
        <v>52.08208333333333</v>
      </c>
      <c r="Z343" s="1026">
        <v>0</v>
      </c>
      <c r="AA343" s="1026">
        <v>87.685000000000002</v>
      </c>
      <c r="AB343" s="1026">
        <v>5</v>
      </c>
      <c r="AC343" s="1026">
        <v>0</v>
      </c>
      <c r="AD343" s="1026">
        <v>0</v>
      </c>
      <c r="AE343" s="1343">
        <v>1006.9179821460352</v>
      </c>
    </row>
    <row r="344" spans="2:31">
      <c r="B344" s="2289">
        <v>7</v>
      </c>
      <c r="C344" s="2290" t="s">
        <v>885</v>
      </c>
      <c r="D344" s="9"/>
      <c r="E344" s="1026">
        <v>656.76296369969191</v>
      </c>
      <c r="F344" s="1026">
        <v>5.2489833333333342</v>
      </c>
      <c r="G344" s="1026">
        <v>86.47</v>
      </c>
      <c r="H344" s="1026">
        <v>88.68335320121875</v>
      </c>
      <c r="I344" s="1026">
        <v>128.6396275970298</v>
      </c>
      <c r="J344" s="1026">
        <v>38.628080427067331</v>
      </c>
      <c r="K344" s="1026">
        <v>19.909583333333334</v>
      </c>
      <c r="L344" s="1026">
        <v>25.75708333333333</v>
      </c>
      <c r="M344" s="1026">
        <v>35.320783333333331</v>
      </c>
      <c r="N344" s="1026">
        <v>31.41116666666667</v>
      </c>
      <c r="O344" s="1026">
        <v>37.177645178662019</v>
      </c>
      <c r="P344" s="1026">
        <v>3.8029803518584395</v>
      </c>
      <c r="Q344" s="1026">
        <v>13.650416666666665</v>
      </c>
      <c r="R344" s="1026">
        <v>10.6875</v>
      </c>
      <c r="S344" s="1026">
        <v>48.100833333333348</v>
      </c>
      <c r="T344" s="1026">
        <v>7.4134166666666665</v>
      </c>
      <c r="U344" s="1025">
        <v>580.90145342250298</v>
      </c>
      <c r="V344" s="1025">
        <v>1237.6644171221949</v>
      </c>
      <c r="W344" s="1026">
        <v>32.015991680486017</v>
      </c>
      <c r="X344" s="1026">
        <v>19.733718167500001</v>
      </c>
      <c r="Y344" s="1026">
        <v>231.91675000000006</v>
      </c>
      <c r="Z344" s="1026">
        <v>0</v>
      </c>
      <c r="AA344" s="1026">
        <v>110.43797619047621</v>
      </c>
      <c r="AB344" s="1026">
        <v>8.4920238095238112</v>
      </c>
      <c r="AC344" s="1026">
        <v>0</v>
      </c>
      <c r="AD344" s="1026">
        <v>0</v>
      </c>
      <c r="AE344" s="1343">
        <v>1640.260876970181</v>
      </c>
    </row>
    <row r="345" spans="2:31">
      <c r="B345" s="2289">
        <v>8</v>
      </c>
      <c r="C345" s="2290" t="s">
        <v>1134</v>
      </c>
      <c r="D345" s="9"/>
      <c r="E345" s="1026">
        <v>422.3</v>
      </c>
      <c r="F345" s="1026">
        <v>8.8000000000000007</v>
      </c>
      <c r="G345" s="1026">
        <v>77.8</v>
      </c>
      <c r="H345" s="1026">
        <v>46.4</v>
      </c>
      <c r="I345" s="1026">
        <v>211.5</v>
      </c>
      <c r="J345" s="1026">
        <v>53.1</v>
      </c>
      <c r="K345" s="1026">
        <v>12.8</v>
      </c>
      <c r="L345" s="1026">
        <v>40.200000000000003</v>
      </c>
      <c r="M345" s="1026">
        <v>35.5</v>
      </c>
      <c r="N345" s="1026">
        <v>6.9</v>
      </c>
      <c r="O345" s="1026">
        <v>34.700000000000003</v>
      </c>
      <c r="P345" s="1026">
        <v>10.8</v>
      </c>
      <c r="Q345" s="1026">
        <v>18.399999999999999</v>
      </c>
      <c r="R345" s="1026">
        <v>16.899999999999999</v>
      </c>
      <c r="S345" s="1026">
        <v>69.400000000000006</v>
      </c>
      <c r="T345" s="1026">
        <v>10.6</v>
      </c>
      <c r="U345" s="1025">
        <v>653.79999999999995</v>
      </c>
      <c r="V345" s="1025">
        <v>1076.0999999999999</v>
      </c>
      <c r="W345" s="1026">
        <v>14</v>
      </c>
      <c r="X345" s="1026">
        <v>47.2</v>
      </c>
      <c r="Y345" s="1026">
        <v>0</v>
      </c>
      <c r="Z345" s="1026">
        <v>0</v>
      </c>
      <c r="AA345" s="1026">
        <v>35.5</v>
      </c>
      <c r="AB345" s="1026">
        <v>30.7</v>
      </c>
      <c r="AC345" s="1026">
        <v>0</v>
      </c>
      <c r="AD345" s="1026">
        <v>0</v>
      </c>
      <c r="AE345" s="1343">
        <v>1203.5</v>
      </c>
    </row>
    <row r="346" spans="2:31">
      <c r="B346" s="2289">
        <v>9</v>
      </c>
      <c r="C346" s="2290" t="s">
        <v>1135</v>
      </c>
      <c r="D346" s="9"/>
      <c r="E346" s="1026">
        <v>580.5</v>
      </c>
      <c r="F346" s="1026">
        <v>6.3</v>
      </c>
      <c r="G346" s="1026">
        <v>56.1</v>
      </c>
      <c r="H346" s="1026">
        <v>28.1</v>
      </c>
      <c r="I346" s="1026">
        <v>176.7</v>
      </c>
      <c r="J346" s="1026">
        <v>67.2</v>
      </c>
      <c r="K346" s="1026">
        <v>18.5</v>
      </c>
      <c r="L346" s="1026">
        <v>66.099999999999994</v>
      </c>
      <c r="M346" s="1026">
        <v>36.200000000000003</v>
      </c>
      <c r="N346" s="1026">
        <v>10.4</v>
      </c>
      <c r="O346" s="1026">
        <v>24.7</v>
      </c>
      <c r="P346" s="1026">
        <v>10.8</v>
      </c>
      <c r="Q346" s="1026">
        <v>18.399999999999999</v>
      </c>
      <c r="R346" s="1026">
        <v>17</v>
      </c>
      <c r="S346" s="1026">
        <v>54.3</v>
      </c>
      <c r="T346" s="1026">
        <v>10.3</v>
      </c>
      <c r="U346" s="1025">
        <v>601.1</v>
      </c>
      <c r="V346" s="1025">
        <v>1181.5999999999999</v>
      </c>
      <c r="W346" s="1026">
        <v>14</v>
      </c>
      <c r="X346" s="1026">
        <v>35.1</v>
      </c>
      <c r="Y346" s="1026">
        <v>0</v>
      </c>
      <c r="Z346" s="1026">
        <v>0</v>
      </c>
      <c r="AA346" s="1026">
        <v>7.1</v>
      </c>
      <c r="AB346" s="1026">
        <v>77.8</v>
      </c>
      <c r="AC346" s="1026">
        <v>0</v>
      </c>
      <c r="AD346" s="1026">
        <v>2</v>
      </c>
      <c r="AE346" s="1343">
        <v>1317.6</v>
      </c>
    </row>
    <row r="347" spans="2:31">
      <c r="B347" s="2289">
        <v>10</v>
      </c>
      <c r="C347" s="2290" t="s">
        <v>1136</v>
      </c>
      <c r="D347" s="9"/>
      <c r="E347" s="1026">
        <v>891.9</v>
      </c>
      <c r="F347" s="1026">
        <v>10.7</v>
      </c>
      <c r="G347" s="1026">
        <v>87.7</v>
      </c>
      <c r="H347" s="1026">
        <v>62.7</v>
      </c>
      <c r="I347" s="1026">
        <v>268.2</v>
      </c>
      <c r="J347" s="1026">
        <v>79.400000000000006</v>
      </c>
      <c r="K347" s="1026">
        <v>24.6</v>
      </c>
      <c r="L347" s="1026">
        <v>90.8</v>
      </c>
      <c r="M347" s="1026">
        <v>57.1</v>
      </c>
      <c r="N347" s="1026">
        <v>18.8</v>
      </c>
      <c r="O347" s="1026">
        <v>38.299999999999997</v>
      </c>
      <c r="P347" s="1026">
        <v>17</v>
      </c>
      <c r="Q347" s="1026">
        <v>28.9</v>
      </c>
      <c r="R347" s="1026">
        <v>26.6</v>
      </c>
      <c r="S347" s="1026">
        <v>88.5</v>
      </c>
      <c r="T347" s="1026">
        <v>16.2</v>
      </c>
      <c r="U347" s="1025">
        <v>915.5</v>
      </c>
      <c r="V347" s="1025">
        <v>1807.4</v>
      </c>
      <c r="W347" s="1026">
        <v>23.5</v>
      </c>
      <c r="X347" s="1026">
        <v>0</v>
      </c>
      <c r="Y347" s="1026">
        <v>0</v>
      </c>
      <c r="Z347" s="1026">
        <v>0</v>
      </c>
      <c r="AA347" s="1026">
        <v>28.3</v>
      </c>
      <c r="AB347" s="1026">
        <v>0</v>
      </c>
      <c r="AC347" s="1026">
        <v>0</v>
      </c>
      <c r="AD347" s="1026">
        <v>2.1</v>
      </c>
      <c r="AE347" s="1343">
        <v>1861.3</v>
      </c>
    </row>
    <row r="348" spans="2:31">
      <c r="B348" s="2289">
        <v>11</v>
      </c>
      <c r="C348" s="2290" t="s">
        <v>188</v>
      </c>
      <c r="D348" s="9"/>
      <c r="E348" s="1026">
        <v>881.0906456879809</v>
      </c>
      <c r="F348" s="1026">
        <v>16.955472868466025</v>
      </c>
      <c r="G348" s="1026">
        <v>86.145206406540296</v>
      </c>
      <c r="H348" s="1026">
        <v>79.442435826616304</v>
      </c>
      <c r="I348" s="1026">
        <v>167.54712166579469</v>
      </c>
      <c r="J348" s="1026">
        <v>53.539225901226111</v>
      </c>
      <c r="K348" s="1026">
        <v>10.941893134373885</v>
      </c>
      <c r="L348" s="1026">
        <v>36.749531313589912</v>
      </c>
      <c r="M348" s="1026">
        <v>35.691912609592926</v>
      </c>
      <c r="N348" s="1026">
        <v>13.677366417967358</v>
      </c>
      <c r="O348" s="1026">
        <v>21.655830161781648</v>
      </c>
      <c r="P348" s="1026">
        <v>7.2505076368481687</v>
      </c>
      <c r="Q348" s="1026">
        <v>19.780576343357563</v>
      </c>
      <c r="R348" s="1026">
        <v>22.967500351069802</v>
      </c>
      <c r="S348" s="1026">
        <v>81.477762661721059</v>
      </c>
      <c r="T348" s="1026">
        <v>19.118244278644905</v>
      </c>
      <c r="U348" s="1025">
        <v>672.94058757759058</v>
      </c>
      <c r="V348" s="1025">
        <v>1554.0312332655715</v>
      </c>
      <c r="W348" s="1026">
        <v>18.148623853210999</v>
      </c>
      <c r="X348" s="1026">
        <v>0</v>
      </c>
      <c r="Y348" s="1026">
        <v>0</v>
      </c>
      <c r="Z348" s="1026">
        <v>0</v>
      </c>
      <c r="AA348" s="1026">
        <v>37.5</v>
      </c>
      <c r="AB348" s="1026">
        <v>106.25</v>
      </c>
      <c r="AC348" s="1026">
        <v>0</v>
      </c>
      <c r="AD348" s="1026">
        <v>0.2</v>
      </c>
      <c r="AE348" s="1343">
        <v>1716.1298571187824</v>
      </c>
    </row>
    <row r="349" spans="2:31">
      <c r="B349" s="2289">
        <v>12</v>
      </c>
      <c r="C349" s="2290" t="s">
        <v>1165</v>
      </c>
      <c r="D349" s="9"/>
      <c r="E349" s="1026">
        <v>777.2</v>
      </c>
      <c r="F349" s="1026">
        <v>13.7</v>
      </c>
      <c r="G349" s="1026">
        <v>74.8</v>
      </c>
      <c r="H349" s="1026">
        <v>64.5</v>
      </c>
      <c r="I349" s="1026">
        <v>146.69999999999999</v>
      </c>
      <c r="J349" s="1026">
        <v>48.7</v>
      </c>
      <c r="K349" s="1026">
        <v>10</v>
      </c>
      <c r="L349" s="1026">
        <v>31.5</v>
      </c>
      <c r="M349" s="1026">
        <v>32.799999999999997</v>
      </c>
      <c r="N349" s="1026">
        <v>13.5</v>
      </c>
      <c r="O349" s="1026">
        <v>19.713308081245643</v>
      </c>
      <c r="P349" s="1026">
        <v>7.1</v>
      </c>
      <c r="Q349" s="1026">
        <v>19.2</v>
      </c>
      <c r="R349" s="1026">
        <v>21.4</v>
      </c>
      <c r="S349" s="1026">
        <v>79.085606062481332</v>
      </c>
      <c r="T349" s="1026">
        <v>17.2</v>
      </c>
      <c r="U349" s="1025">
        <v>599.89891414372698</v>
      </c>
      <c r="V349" s="1025">
        <v>1377.0989141437271</v>
      </c>
      <c r="W349" s="1026">
        <v>41.9</v>
      </c>
      <c r="X349" s="1026">
        <v>0</v>
      </c>
      <c r="Y349" s="1026">
        <v>0</v>
      </c>
      <c r="Z349" s="1026">
        <v>0</v>
      </c>
      <c r="AA349" s="1026">
        <v>25</v>
      </c>
      <c r="AB349" s="1026">
        <v>81.25</v>
      </c>
      <c r="AC349" s="1026">
        <v>0</v>
      </c>
      <c r="AD349" s="1026">
        <v>0.5</v>
      </c>
      <c r="AE349" s="1343">
        <v>1525.7489141437272</v>
      </c>
    </row>
    <row r="350" spans="2:31">
      <c r="B350" s="2289">
        <v>13</v>
      </c>
      <c r="C350" s="2290" t="s">
        <v>800</v>
      </c>
      <c r="D350" s="9"/>
      <c r="E350" s="1026">
        <v>581</v>
      </c>
      <c r="F350" s="1026">
        <v>9</v>
      </c>
      <c r="G350" s="1026">
        <v>32</v>
      </c>
      <c r="H350" s="1026">
        <v>27</v>
      </c>
      <c r="I350" s="1026">
        <v>153</v>
      </c>
      <c r="J350" s="1026">
        <v>22</v>
      </c>
      <c r="K350" s="1026">
        <v>6</v>
      </c>
      <c r="L350" s="1026">
        <v>31</v>
      </c>
      <c r="M350" s="1026">
        <v>30</v>
      </c>
      <c r="N350" s="1026">
        <v>2</v>
      </c>
      <c r="O350" s="1026">
        <v>62</v>
      </c>
      <c r="P350" s="1026">
        <v>6</v>
      </c>
      <c r="Q350" s="1026">
        <v>17</v>
      </c>
      <c r="R350" s="1026">
        <v>9</v>
      </c>
      <c r="S350" s="1026">
        <v>33</v>
      </c>
      <c r="T350" s="1026">
        <v>15</v>
      </c>
      <c r="U350" s="1025">
        <v>454</v>
      </c>
      <c r="V350" s="1025">
        <v>1035</v>
      </c>
      <c r="W350" s="1026">
        <v>15</v>
      </c>
      <c r="X350" s="1026">
        <v>33</v>
      </c>
      <c r="Y350" s="1026">
        <v>60</v>
      </c>
      <c r="Z350" s="1026">
        <v>0</v>
      </c>
      <c r="AA350" s="1026">
        <v>90</v>
      </c>
      <c r="AB350" s="1026">
        <v>18</v>
      </c>
      <c r="AC350" s="1026">
        <v>0</v>
      </c>
      <c r="AD350" s="1026">
        <v>0</v>
      </c>
      <c r="AE350" s="1343">
        <v>1251</v>
      </c>
    </row>
    <row r="351" spans="2:31" ht="15" thickBot="1">
      <c r="B351" s="2291">
        <v>14</v>
      </c>
      <c r="C351" s="2292" t="s">
        <v>510</v>
      </c>
      <c r="D351" s="276"/>
      <c r="E351" s="1081">
        <v>1190</v>
      </c>
      <c r="F351" s="1081">
        <v>6</v>
      </c>
      <c r="G351" s="1081">
        <v>42</v>
      </c>
      <c r="H351" s="1081">
        <v>99</v>
      </c>
      <c r="I351" s="1081">
        <v>269</v>
      </c>
      <c r="J351" s="1081">
        <v>43</v>
      </c>
      <c r="K351" s="1081">
        <v>15</v>
      </c>
      <c r="L351" s="1081">
        <v>76</v>
      </c>
      <c r="M351" s="1081">
        <v>41</v>
      </c>
      <c r="N351" s="1081">
        <v>8</v>
      </c>
      <c r="O351" s="1081">
        <v>59</v>
      </c>
      <c r="P351" s="1081">
        <v>19</v>
      </c>
      <c r="Q351" s="1081">
        <v>42</v>
      </c>
      <c r="R351" s="1081">
        <v>18</v>
      </c>
      <c r="S351" s="1081">
        <v>64</v>
      </c>
      <c r="T351" s="1081">
        <v>15</v>
      </c>
      <c r="U351" s="1344">
        <v>816</v>
      </c>
      <c r="V351" s="1344">
        <v>2006</v>
      </c>
      <c r="W351" s="1081">
        <v>38</v>
      </c>
      <c r="X351" s="1081">
        <v>84</v>
      </c>
      <c r="Y351" s="1081">
        <v>129</v>
      </c>
      <c r="Z351" s="1081">
        <v>0</v>
      </c>
      <c r="AA351" s="1081">
        <v>124</v>
      </c>
      <c r="AB351" s="1081">
        <v>70</v>
      </c>
      <c r="AC351" s="1081">
        <v>0</v>
      </c>
      <c r="AD351" s="1081">
        <v>0</v>
      </c>
      <c r="AE351" s="1345">
        <v>2451</v>
      </c>
    </row>
    <row r="352" spans="2:31" ht="15" thickBot="1">
      <c r="B352" s="82"/>
      <c r="C352" s="2290"/>
      <c r="D352" s="2782"/>
      <c r="E352" s="1346" t="s">
        <v>301</v>
      </c>
      <c r="F352" s="964"/>
      <c r="G352" s="964"/>
      <c r="H352" s="964"/>
      <c r="I352" s="964"/>
      <c r="J352" s="964"/>
      <c r="K352" s="964"/>
      <c r="L352" s="964"/>
      <c r="M352" s="964"/>
      <c r="N352" s="964"/>
      <c r="O352" s="964"/>
      <c r="P352" s="964"/>
      <c r="Q352" s="964"/>
      <c r="R352" s="964"/>
      <c r="S352" s="964"/>
      <c r="T352" s="964"/>
      <c r="U352" s="964"/>
      <c r="V352" s="964"/>
      <c r="W352" s="964"/>
      <c r="X352" s="964"/>
      <c r="Y352" s="964"/>
      <c r="Z352" s="964"/>
      <c r="AA352" s="964"/>
      <c r="AB352" s="964"/>
      <c r="AC352" s="964"/>
      <c r="AD352" s="964"/>
      <c r="AE352" s="964"/>
    </row>
    <row r="353" spans="2:31">
      <c r="B353" s="1083"/>
      <c r="C353" s="2288">
        <v>38807</v>
      </c>
      <c r="D353" s="1084"/>
      <c r="E353" s="1084">
        <v>4</v>
      </c>
      <c r="F353" s="1084">
        <f t="shared" ref="F353" si="67">+E353+1</f>
        <v>5</v>
      </c>
      <c r="G353" s="1084">
        <f t="shared" ref="G353" si="68">+F353+1</f>
        <v>6</v>
      </c>
      <c r="H353" s="1084">
        <f t="shared" ref="H353" si="69">+G353+1</f>
        <v>7</v>
      </c>
      <c r="I353" s="1084">
        <f t="shared" ref="I353" si="70">+H353+1</f>
        <v>8</v>
      </c>
      <c r="J353" s="1084">
        <f t="shared" ref="J353" si="71">+I353+1</f>
        <v>9</v>
      </c>
      <c r="K353" s="1084">
        <f t="shared" ref="K353" si="72">+J353+1</f>
        <v>10</v>
      </c>
      <c r="L353" s="1084">
        <f t="shared" ref="L353" si="73">+K353+1</f>
        <v>11</v>
      </c>
      <c r="M353" s="1084">
        <f t="shared" ref="M353" si="74">+L353+1</f>
        <v>12</v>
      </c>
      <c r="N353" s="1084">
        <f t="shared" ref="N353" si="75">+M353+1</f>
        <v>13</v>
      </c>
      <c r="O353" s="1084">
        <f t="shared" ref="O353" si="76">+N353+1</f>
        <v>14</v>
      </c>
      <c r="P353" s="1084">
        <f t="shared" ref="P353" si="77">+O353+1</f>
        <v>15</v>
      </c>
      <c r="Q353" s="1084">
        <f t="shared" ref="Q353" si="78">+P353+1</f>
        <v>16</v>
      </c>
      <c r="R353" s="1084">
        <f t="shared" ref="R353" si="79">+Q353+1</f>
        <v>17</v>
      </c>
      <c r="S353" s="1084">
        <f t="shared" ref="S353" si="80">+R353+1</f>
        <v>18</v>
      </c>
      <c r="T353" s="1084">
        <f t="shared" ref="T353" si="81">+S353+1</f>
        <v>19</v>
      </c>
      <c r="U353" s="1084">
        <f t="shared" ref="U353" si="82">+T353+1</f>
        <v>20</v>
      </c>
      <c r="V353" s="1084">
        <f t="shared" ref="V353" si="83">+U353+1</f>
        <v>21</v>
      </c>
      <c r="W353" s="1084">
        <f t="shared" ref="W353" si="84">+V353+1</f>
        <v>22</v>
      </c>
      <c r="X353" s="1084">
        <f t="shared" ref="X353" si="85">+W353+1</f>
        <v>23</v>
      </c>
      <c r="Y353" s="1084">
        <f t="shared" ref="Y353" si="86">+X353+1</f>
        <v>24</v>
      </c>
      <c r="Z353" s="1084">
        <f t="shared" ref="Z353" si="87">+Y353+1</f>
        <v>25</v>
      </c>
      <c r="AA353" s="1084">
        <f t="shared" ref="AA353" si="88">+Z353+1</f>
        <v>26</v>
      </c>
      <c r="AB353" s="1084">
        <f t="shared" ref="AB353" si="89">+AA353+1</f>
        <v>27</v>
      </c>
      <c r="AC353" s="1084">
        <f t="shared" ref="AC353" si="90">+AB353+1</f>
        <v>28</v>
      </c>
      <c r="AD353" s="1084">
        <f t="shared" ref="AD353" si="91">+AC353+1</f>
        <v>29</v>
      </c>
      <c r="AE353" s="1085">
        <f t="shared" ref="AE353" si="92">+AD353+1</f>
        <v>30</v>
      </c>
    </row>
    <row r="354" spans="2:31">
      <c r="B354" s="2289">
        <v>1</v>
      </c>
      <c r="C354" s="2290" t="s">
        <v>450</v>
      </c>
      <c r="D354" s="9"/>
      <c r="E354" s="1026">
        <v>557.29999999999995</v>
      </c>
      <c r="F354" s="1026">
        <v>8</v>
      </c>
      <c r="G354" s="1026">
        <v>90.6</v>
      </c>
      <c r="H354" s="1026"/>
      <c r="I354" s="1026">
        <v>484.3</v>
      </c>
      <c r="J354" s="1026">
        <v>65</v>
      </c>
      <c r="K354" s="1026">
        <v>78</v>
      </c>
      <c r="L354" s="1026">
        <v>44.4</v>
      </c>
      <c r="M354" s="1026">
        <v>15.077692552926525</v>
      </c>
      <c r="N354" s="1026">
        <v>2.2999999999999998</v>
      </c>
      <c r="O354" s="1026">
        <v>64.5</v>
      </c>
      <c r="P354" s="1026">
        <v>0</v>
      </c>
      <c r="Q354" s="1026">
        <v>14.8</v>
      </c>
      <c r="R354" s="1026">
        <v>16.968742307692306</v>
      </c>
      <c r="S354" s="1026">
        <v>64.36163901639344</v>
      </c>
      <c r="T354" s="1026">
        <v>13.170931528395062</v>
      </c>
      <c r="U354" s="1026">
        <v>961.47900540540729</v>
      </c>
      <c r="V354" s="1026">
        <v>1518.7790054054071</v>
      </c>
      <c r="W354" s="1026">
        <v>4.5</v>
      </c>
      <c r="X354" s="1026">
        <v>0</v>
      </c>
      <c r="Y354" s="1026">
        <v>31</v>
      </c>
      <c r="Z354" s="1026"/>
      <c r="AA354" s="1026">
        <v>204.76190476190476</v>
      </c>
      <c r="AB354" s="1026">
        <v>0</v>
      </c>
      <c r="AC354" s="1026">
        <v>1</v>
      </c>
      <c r="AD354" s="1026">
        <v>0</v>
      </c>
      <c r="AE354" s="1080">
        <v>1760.0409101673122</v>
      </c>
    </row>
    <row r="355" spans="2:31">
      <c r="B355" s="2289">
        <v>2</v>
      </c>
      <c r="C355" s="2290" t="s">
        <v>451</v>
      </c>
      <c r="D355" s="9"/>
      <c r="E355" s="1026">
        <v>457.4</v>
      </c>
      <c r="F355" s="1026">
        <v>8</v>
      </c>
      <c r="G355" s="1026">
        <v>161.6</v>
      </c>
      <c r="H355" s="1026"/>
      <c r="I355" s="1026">
        <v>463.7</v>
      </c>
      <c r="J355" s="1026">
        <v>75</v>
      </c>
      <c r="K355" s="1026">
        <v>73</v>
      </c>
      <c r="L355" s="1026">
        <v>45.6</v>
      </c>
      <c r="M355" s="1026">
        <v>12.810982580645158</v>
      </c>
      <c r="N355" s="1026">
        <v>2.6</v>
      </c>
      <c r="O355" s="1026">
        <v>59.5</v>
      </c>
      <c r="P355" s="1026">
        <v>0</v>
      </c>
      <c r="Q355" s="1026">
        <v>13.8</v>
      </c>
      <c r="R355" s="1026">
        <v>19.968927989130435</v>
      </c>
      <c r="S355" s="1026">
        <v>50.467752609523806</v>
      </c>
      <c r="T355" s="1026">
        <v>12.736703712119999</v>
      </c>
      <c r="U355" s="1026">
        <v>998.78436689141927</v>
      </c>
      <c r="V355" s="1026">
        <v>1456.1843668914194</v>
      </c>
      <c r="W355" s="1026">
        <v>7</v>
      </c>
      <c r="X355" s="1026">
        <v>0</v>
      </c>
      <c r="Y355" s="1026">
        <v>40</v>
      </c>
      <c r="Z355" s="1026"/>
      <c r="AA355" s="1026">
        <v>23.80952380952381</v>
      </c>
      <c r="AB355" s="1026">
        <v>0</v>
      </c>
      <c r="AC355" s="1026">
        <v>1</v>
      </c>
      <c r="AD355" s="1026">
        <v>0</v>
      </c>
      <c r="AE355" s="1080">
        <v>1527.993890700943</v>
      </c>
    </row>
    <row r="356" spans="2:31">
      <c r="B356" s="2289">
        <v>3</v>
      </c>
      <c r="C356" s="2290" t="s">
        <v>883</v>
      </c>
      <c r="D356" s="9"/>
      <c r="E356" s="1026">
        <v>726.01900000000001</v>
      </c>
      <c r="F356" s="1026">
        <v>25.4781179138322</v>
      </c>
      <c r="G356" s="1026">
        <v>158.73452245969321</v>
      </c>
      <c r="H356" s="1026"/>
      <c r="I356" s="1026">
        <v>303.85650466173229</v>
      </c>
      <c r="J356" s="1026">
        <v>52.6</v>
      </c>
      <c r="K356" s="1026">
        <v>28.3</v>
      </c>
      <c r="L356" s="1026">
        <v>53.24</v>
      </c>
      <c r="M356" s="1026">
        <v>26.7</v>
      </c>
      <c r="N356" s="1026">
        <v>8.7561983471074374</v>
      </c>
      <c r="O356" s="1026">
        <v>80.52</v>
      </c>
      <c r="P356" s="1026">
        <v>26.297728827197748</v>
      </c>
      <c r="Q356" s="1026">
        <v>31.572178636089319</v>
      </c>
      <c r="R356" s="1026">
        <v>20.9</v>
      </c>
      <c r="S356" s="1026">
        <v>146.30403942868639</v>
      </c>
      <c r="T356" s="1026">
        <v>24.74</v>
      </c>
      <c r="U356" s="1026">
        <v>987.99929027433859</v>
      </c>
      <c r="V356" s="1026">
        <v>1714.0182902743386</v>
      </c>
      <c r="W356" s="1026">
        <v>32.262</v>
      </c>
      <c r="X356" s="1026">
        <v>15.273999999999999</v>
      </c>
      <c r="Y356" s="1026">
        <v>32.336072825694814</v>
      </c>
      <c r="Z356" s="1026">
        <v>0</v>
      </c>
      <c r="AA356" s="1026">
        <v>76.8</v>
      </c>
      <c r="AB356" s="1026">
        <v>11.71</v>
      </c>
      <c r="AC356" s="1026">
        <v>0</v>
      </c>
      <c r="AD356" s="1026">
        <v>0</v>
      </c>
      <c r="AE356" s="1080">
        <v>1882.4003631000332</v>
      </c>
    </row>
    <row r="357" spans="2:31">
      <c r="B357" s="2289">
        <v>4</v>
      </c>
      <c r="C357" s="2290" t="s">
        <v>242</v>
      </c>
      <c r="D357" s="9"/>
      <c r="E357" s="1026">
        <v>504.64459370487259</v>
      </c>
      <c r="F357" s="1026">
        <v>14.712279195023122</v>
      </c>
      <c r="G357" s="1026">
        <v>60.199723151854492</v>
      </c>
      <c r="H357" s="1026"/>
      <c r="I357" s="1026">
        <v>178.92791259339995</v>
      </c>
      <c r="J357" s="1026">
        <v>28.591426061194305</v>
      </c>
      <c r="K357" s="1026">
        <v>35.249475692228216</v>
      </c>
      <c r="L357" s="1026">
        <v>38.1270274209704</v>
      </c>
      <c r="M357" s="1026">
        <v>33.978490816296691</v>
      </c>
      <c r="N357" s="1026">
        <v>11.5</v>
      </c>
      <c r="O357" s="1026">
        <v>27.404777407677674</v>
      </c>
      <c r="P357" s="1026">
        <v>7.666666666666667</v>
      </c>
      <c r="Q357" s="1026">
        <v>10.558804642379119</v>
      </c>
      <c r="R357" s="1026">
        <v>11.913544786949045</v>
      </c>
      <c r="S357" s="1026">
        <v>45.236585757098389</v>
      </c>
      <c r="T357" s="1026">
        <v>4.3760742731652531</v>
      </c>
      <c r="U357" s="1026">
        <v>508.4427884649034</v>
      </c>
      <c r="V357" s="1026">
        <v>1013.087382169776</v>
      </c>
      <c r="W357" s="1026">
        <v>30.266581656606085</v>
      </c>
      <c r="X357" s="1026">
        <v>0</v>
      </c>
      <c r="Y357" s="1026">
        <v>155.7319631261073</v>
      </c>
      <c r="Z357" s="1026">
        <v>0</v>
      </c>
      <c r="AA357" s="1026">
        <v>0</v>
      </c>
      <c r="AB357" s="1026">
        <v>0</v>
      </c>
      <c r="AC357" s="1026">
        <v>0</v>
      </c>
      <c r="AD357" s="1026">
        <v>0</v>
      </c>
      <c r="AE357" s="1080">
        <v>1199.0859269524892</v>
      </c>
    </row>
    <row r="358" spans="2:31">
      <c r="B358" s="2289">
        <v>5</v>
      </c>
      <c r="C358" s="2290" t="s">
        <v>243</v>
      </c>
      <c r="D358" s="9"/>
      <c r="E358" s="1026">
        <v>684.91996433375527</v>
      </c>
      <c r="F358" s="1026">
        <v>15.690104092209481</v>
      </c>
      <c r="G358" s="1026">
        <v>70.743346267321371</v>
      </c>
      <c r="H358" s="1026"/>
      <c r="I358" s="1026">
        <v>161.88158876595415</v>
      </c>
      <c r="J358" s="1026">
        <v>29.878573938805694</v>
      </c>
      <c r="K358" s="1026">
        <v>0</v>
      </c>
      <c r="L358" s="1026">
        <v>51.737161768218797</v>
      </c>
      <c r="M358" s="1026">
        <v>32.309776763822377</v>
      </c>
      <c r="N358" s="1026">
        <v>9.4</v>
      </c>
      <c r="O358" s="1026">
        <v>20.731026982372978</v>
      </c>
      <c r="P358" s="1026">
        <v>3.95</v>
      </c>
      <c r="Q358" s="1026">
        <v>8.9853210851891028</v>
      </c>
      <c r="R358" s="1026">
        <v>16.356095324540647</v>
      </c>
      <c r="S358" s="1026">
        <v>75.522617496426662</v>
      </c>
      <c r="T358" s="1026">
        <v>4.530395945509742</v>
      </c>
      <c r="U358" s="1026">
        <v>501.71600843037095</v>
      </c>
      <c r="V358" s="1026">
        <v>1186.6359727641261</v>
      </c>
      <c r="W358" s="1026">
        <v>20.99804053005322</v>
      </c>
      <c r="X358" s="1026">
        <v>0</v>
      </c>
      <c r="Y358" s="1026">
        <v>90.787708251322258</v>
      </c>
      <c r="Z358" s="1026">
        <v>0</v>
      </c>
      <c r="AA358" s="1026">
        <v>0</v>
      </c>
      <c r="AB358" s="1026">
        <v>0</v>
      </c>
      <c r="AC358" s="1026">
        <v>0</v>
      </c>
      <c r="AD358" s="1026">
        <v>0</v>
      </c>
      <c r="AE358" s="1080">
        <v>1298.4217215455017</v>
      </c>
    </row>
    <row r="359" spans="2:31">
      <c r="B359" s="2289">
        <v>6</v>
      </c>
      <c r="C359" s="2290" t="s">
        <v>884</v>
      </c>
      <c r="D359" s="9"/>
      <c r="E359" s="1026">
        <v>415.52859345255024</v>
      </c>
      <c r="F359" s="1026">
        <v>5.7316666666666665</v>
      </c>
      <c r="G359" s="1026">
        <v>61.816741504504094</v>
      </c>
      <c r="H359" s="1026"/>
      <c r="I359" s="1026">
        <v>135.92735670961216</v>
      </c>
      <c r="J359" s="1026">
        <v>40.088641666666653</v>
      </c>
      <c r="K359" s="1026">
        <v>19.353333333333332</v>
      </c>
      <c r="L359" s="1026">
        <v>26.454999999999998</v>
      </c>
      <c r="M359" s="1026">
        <v>10.261666666666667</v>
      </c>
      <c r="N359" s="1026">
        <v>4.0000818748452502</v>
      </c>
      <c r="O359" s="1026">
        <v>27.931666666666668</v>
      </c>
      <c r="P359" s="1026">
        <v>1.5</v>
      </c>
      <c r="Q359" s="1026">
        <v>13.479166666666668</v>
      </c>
      <c r="R359" s="1026">
        <v>11.931666666666667</v>
      </c>
      <c r="S359" s="1026">
        <v>45.085833333333341</v>
      </c>
      <c r="T359" s="1026">
        <v>6.7853333333333339</v>
      </c>
      <c r="U359" s="1026">
        <v>410.34815508896151</v>
      </c>
      <c r="V359" s="1026">
        <v>825.87674854151169</v>
      </c>
      <c r="W359" s="1026">
        <v>0</v>
      </c>
      <c r="X359" s="1026">
        <v>0</v>
      </c>
      <c r="Y359" s="1026">
        <v>33.160555555555547</v>
      </c>
      <c r="Z359" s="1026">
        <v>0</v>
      </c>
      <c r="AA359" s="1026">
        <v>94.976666666666659</v>
      </c>
      <c r="AB359" s="1026">
        <v>0</v>
      </c>
      <c r="AC359" s="1026">
        <v>0</v>
      </c>
      <c r="AD359" s="1026">
        <v>0</v>
      </c>
      <c r="AE359" s="1080">
        <v>954.01397076373394</v>
      </c>
    </row>
    <row r="360" spans="2:31">
      <c r="B360" s="2289">
        <v>7</v>
      </c>
      <c r="C360" s="2290" t="s">
        <v>885</v>
      </c>
      <c r="D360" s="9"/>
      <c r="E360" s="1026">
        <v>704.82200499269572</v>
      </c>
      <c r="F360" s="1026">
        <v>6.0316666666666654</v>
      </c>
      <c r="G360" s="1026">
        <v>87.692120632454774</v>
      </c>
      <c r="H360" s="1026"/>
      <c r="I360" s="1026">
        <v>225.86791884154832</v>
      </c>
      <c r="J360" s="1026">
        <v>47.452424999999991</v>
      </c>
      <c r="K360" s="1026">
        <v>19.353333333333332</v>
      </c>
      <c r="L360" s="1026">
        <v>26.788333333333341</v>
      </c>
      <c r="M360" s="1026">
        <v>30.824999999999999</v>
      </c>
      <c r="N360" s="1026">
        <v>31.123251458488085</v>
      </c>
      <c r="O360" s="1026">
        <v>32.696856350512114</v>
      </c>
      <c r="P360" s="1026">
        <v>4.5</v>
      </c>
      <c r="Q360" s="1026">
        <v>13.479166666666668</v>
      </c>
      <c r="R360" s="1026">
        <v>12.931666666666667</v>
      </c>
      <c r="S360" s="1026">
        <v>46.560833333333335</v>
      </c>
      <c r="T360" s="1026">
        <v>6.7853333333333339</v>
      </c>
      <c r="U360" s="1026">
        <v>592.08790561633657</v>
      </c>
      <c r="V360" s="1026">
        <v>1296.9099106090323</v>
      </c>
      <c r="W360" s="1026">
        <v>0</v>
      </c>
      <c r="X360" s="1026">
        <v>0</v>
      </c>
      <c r="Y360" s="1026">
        <v>229.14202631928973</v>
      </c>
      <c r="Z360" s="1026">
        <v>0</v>
      </c>
      <c r="AA360" s="1026">
        <v>128.03</v>
      </c>
      <c r="AB360" s="1026">
        <v>0</v>
      </c>
      <c r="AC360" s="1026">
        <v>0</v>
      </c>
      <c r="AD360" s="1026">
        <v>0</v>
      </c>
      <c r="AE360" s="1080">
        <v>1654.0819369283217</v>
      </c>
    </row>
    <row r="361" spans="2:31">
      <c r="B361" s="2289">
        <v>8</v>
      </c>
      <c r="C361" s="2290" t="s">
        <v>1134</v>
      </c>
      <c r="D361" s="9"/>
      <c r="E361" s="1026">
        <v>406.9</v>
      </c>
      <c r="F361" s="1026">
        <v>7.7</v>
      </c>
      <c r="G361" s="1026">
        <v>58.3</v>
      </c>
      <c r="H361" s="1026"/>
      <c r="I361" s="1026">
        <v>242.8</v>
      </c>
      <c r="J361" s="1026">
        <v>52.7</v>
      </c>
      <c r="K361" s="1026">
        <v>16</v>
      </c>
      <c r="L361" s="1026">
        <v>62.3</v>
      </c>
      <c r="M361" s="1026">
        <v>32.9</v>
      </c>
      <c r="N361" s="1026">
        <v>8.6</v>
      </c>
      <c r="O361" s="1026">
        <v>29.3</v>
      </c>
      <c r="P361" s="1026">
        <v>14.2</v>
      </c>
      <c r="Q361" s="1026">
        <v>14.2</v>
      </c>
      <c r="R361" s="1026">
        <v>12.9</v>
      </c>
      <c r="S361" s="1026">
        <v>50</v>
      </c>
      <c r="T361" s="1026">
        <v>10.8</v>
      </c>
      <c r="U361" s="1026">
        <v>612.70000000000005</v>
      </c>
      <c r="V361" s="1026">
        <v>1019.6</v>
      </c>
      <c r="W361" s="1026">
        <v>5.7</v>
      </c>
      <c r="X361" s="1026">
        <v>46.9</v>
      </c>
      <c r="Y361" s="1026">
        <v>0</v>
      </c>
      <c r="Z361" s="1026">
        <v>0</v>
      </c>
      <c r="AA361" s="1026">
        <v>128.1</v>
      </c>
      <c r="AB361" s="1026">
        <v>93.8</v>
      </c>
      <c r="AC361" s="1026">
        <v>0</v>
      </c>
      <c r="AD361" s="1026">
        <v>0</v>
      </c>
      <c r="AE361" s="1080">
        <v>1294.0999999999999</v>
      </c>
    </row>
    <row r="362" spans="2:31">
      <c r="B362" s="2289">
        <v>9</v>
      </c>
      <c r="C362" s="2290" t="s">
        <v>1135</v>
      </c>
      <c r="D362" s="9"/>
      <c r="E362" s="1026">
        <v>561.5</v>
      </c>
      <c r="F362" s="1026">
        <v>7.5</v>
      </c>
      <c r="G362" s="1026">
        <v>47.5</v>
      </c>
      <c r="H362" s="1026"/>
      <c r="I362" s="1026">
        <v>219.7</v>
      </c>
      <c r="J362" s="1026">
        <v>79.599999999999994</v>
      </c>
      <c r="K362" s="1026">
        <v>16.100000000000001</v>
      </c>
      <c r="L362" s="1026">
        <v>80.099999999999994</v>
      </c>
      <c r="M362" s="1026">
        <v>34.5</v>
      </c>
      <c r="N362" s="1026">
        <v>13.3</v>
      </c>
      <c r="O362" s="1026">
        <v>35</v>
      </c>
      <c r="P362" s="1026">
        <v>17.2</v>
      </c>
      <c r="Q362" s="1026">
        <v>14.7</v>
      </c>
      <c r="R362" s="1026">
        <v>14.5</v>
      </c>
      <c r="S362" s="1026">
        <v>49.8</v>
      </c>
      <c r="T362" s="1026">
        <v>11</v>
      </c>
      <c r="U362" s="1026">
        <v>640.5</v>
      </c>
      <c r="V362" s="1026">
        <v>1202</v>
      </c>
      <c r="W362" s="1026">
        <v>4.3</v>
      </c>
      <c r="X362" s="1026">
        <v>9.3000000000000007</v>
      </c>
      <c r="Y362" s="1026">
        <v>0</v>
      </c>
      <c r="Z362" s="1026">
        <v>0</v>
      </c>
      <c r="AA362" s="1026">
        <v>13.5</v>
      </c>
      <c r="AB362" s="1026">
        <v>29.7</v>
      </c>
      <c r="AC362" s="1026">
        <v>0</v>
      </c>
      <c r="AD362" s="1026">
        <v>0</v>
      </c>
      <c r="AE362" s="1080">
        <v>1258.8</v>
      </c>
    </row>
    <row r="363" spans="2:31">
      <c r="B363" s="2289">
        <v>10</v>
      </c>
      <c r="C363" s="2290" t="s">
        <v>1136</v>
      </c>
      <c r="D363" s="9"/>
      <c r="E363" s="1026">
        <v>878.9</v>
      </c>
      <c r="F363" s="1026">
        <v>11.2</v>
      </c>
      <c r="G363" s="1026">
        <v>71.3</v>
      </c>
      <c r="H363" s="1026"/>
      <c r="I363" s="1026">
        <v>345.1</v>
      </c>
      <c r="J363" s="1026">
        <v>78.5</v>
      </c>
      <c r="K363" s="1026">
        <v>25.1</v>
      </c>
      <c r="L363" s="1026">
        <v>109.7</v>
      </c>
      <c r="M363" s="1026">
        <v>50.7</v>
      </c>
      <c r="N363" s="1026">
        <v>19.100000000000001</v>
      </c>
      <c r="O363" s="1026">
        <v>46.975000000000001</v>
      </c>
      <c r="P363" s="1026">
        <v>21.4</v>
      </c>
      <c r="Q363" s="1026">
        <v>22.1</v>
      </c>
      <c r="R363" s="1026">
        <v>19.399999999999999</v>
      </c>
      <c r="S363" s="1026">
        <v>77.400000000000006</v>
      </c>
      <c r="T363" s="1026">
        <v>16.399999999999999</v>
      </c>
      <c r="U363" s="1026">
        <v>914.375</v>
      </c>
      <c r="V363" s="1026">
        <v>1793.2750000000001</v>
      </c>
      <c r="W363" s="1026">
        <v>25</v>
      </c>
      <c r="X363" s="1026">
        <v>0</v>
      </c>
      <c r="Y363" s="1026">
        <v>0</v>
      </c>
      <c r="Z363" s="1026">
        <v>0</v>
      </c>
      <c r="AA363" s="1026">
        <v>14.1</v>
      </c>
      <c r="AB363" s="1026">
        <v>0</v>
      </c>
      <c r="AC363" s="1026">
        <v>0</v>
      </c>
      <c r="AD363" s="1026">
        <v>0</v>
      </c>
      <c r="AE363" s="1080">
        <v>1832.375</v>
      </c>
    </row>
    <row r="364" spans="2:31">
      <c r="B364" s="2289">
        <v>11</v>
      </c>
      <c r="C364" s="2290" t="s">
        <v>188</v>
      </c>
      <c r="D364" s="9"/>
      <c r="E364" s="1026">
        <v>773.66593478791322</v>
      </c>
      <c r="F364" s="1026">
        <v>11.855499999999999</v>
      </c>
      <c r="G364" s="1026">
        <v>125.14530000000002</v>
      </c>
      <c r="H364" s="1026"/>
      <c r="I364" s="1026">
        <v>271.81443999999999</v>
      </c>
      <c r="J364" s="1026">
        <v>37.087594903591146</v>
      </c>
      <c r="K364" s="1026">
        <v>25.281500000000001</v>
      </c>
      <c r="L364" s="1026">
        <v>36.783570786805285</v>
      </c>
      <c r="M364" s="1026">
        <v>28.155639999999998</v>
      </c>
      <c r="N364" s="1026">
        <v>36.423999999999999</v>
      </c>
      <c r="O364" s="1026">
        <v>15.8545</v>
      </c>
      <c r="P364" s="1026">
        <v>10.828695</v>
      </c>
      <c r="Q364" s="1026">
        <v>14.054799999999998</v>
      </c>
      <c r="R364" s="1026">
        <v>39.906854999999993</v>
      </c>
      <c r="S364" s="1026">
        <v>76.121970000000005</v>
      </c>
      <c r="T364" s="1026">
        <v>20.426600000000001</v>
      </c>
      <c r="U364" s="1026">
        <v>749.74096569039648</v>
      </c>
      <c r="V364" s="1026">
        <v>1523.4069004783096</v>
      </c>
      <c r="W364" s="1026">
        <v>28.94736842105263</v>
      </c>
      <c r="X364" s="1026">
        <v>0</v>
      </c>
      <c r="Y364" s="1026">
        <v>0</v>
      </c>
      <c r="Z364" s="1026">
        <v>0</v>
      </c>
      <c r="AA364" s="1026">
        <v>0</v>
      </c>
      <c r="AB364" s="1026">
        <v>0</v>
      </c>
      <c r="AC364" s="1026">
        <v>0</v>
      </c>
      <c r="AD364" s="1026">
        <v>0</v>
      </c>
      <c r="AE364" s="1080">
        <v>1552.3542688993625</v>
      </c>
    </row>
    <row r="365" spans="2:31">
      <c r="B365" s="2289">
        <v>12</v>
      </c>
      <c r="C365" s="2290" t="s">
        <v>1165</v>
      </c>
      <c r="D365" s="9"/>
      <c r="E365" s="1026">
        <v>813.02400087842261</v>
      </c>
      <c r="F365" s="1026">
        <v>12.800800000000001</v>
      </c>
      <c r="G365" s="1026">
        <v>130.16848000000002</v>
      </c>
      <c r="H365" s="1026"/>
      <c r="I365" s="1026">
        <v>273.63886400000001</v>
      </c>
      <c r="J365" s="1026">
        <v>40.644888137051119</v>
      </c>
      <c r="K365" s="1026">
        <v>27.706400000000002</v>
      </c>
      <c r="L365" s="1026">
        <v>40.311703247336666</v>
      </c>
      <c r="M365" s="1026">
        <v>32.664383999999998</v>
      </c>
      <c r="N365" s="1026">
        <v>37.054400000000001</v>
      </c>
      <c r="O365" s="1026">
        <v>17.3752</v>
      </c>
      <c r="P365" s="1026">
        <v>10.579592</v>
      </c>
      <c r="Q365" s="1026">
        <v>15.40288</v>
      </c>
      <c r="R365" s="1026">
        <v>43.660488000000001</v>
      </c>
      <c r="S365" s="1026">
        <v>76.103231999999991</v>
      </c>
      <c r="T365" s="1026">
        <v>22.360960000000002</v>
      </c>
      <c r="U365" s="1026">
        <v>780.4722713843878</v>
      </c>
      <c r="V365" s="1026">
        <v>1593.4962722628104</v>
      </c>
      <c r="W365" s="1026">
        <v>40.431266846361183</v>
      </c>
      <c r="X365" s="1026">
        <v>0</v>
      </c>
      <c r="Y365" s="1026">
        <v>0</v>
      </c>
      <c r="Z365" s="1026">
        <v>0</v>
      </c>
      <c r="AA365" s="1026">
        <v>0</v>
      </c>
      <c r="AB365" s="1026">
        <v>0</v>
      </c>
      <c r="AC365" s="1026">
        <v>0</v>
      </c>
      <c r="AD365" s="1026">
        <v>0</v>
      </c>
      <c r="AE365" s="1080">
        <v>1633.9275391091714</v>
      </c>
    </row>
    <row r="366" spans="2:31">
      <c r="B366" s="2289">
        <v>13</v>
      </c>
      <c r="C366" s="2290" t="s">
        <v>800</v>
      </c>
      <c r="D366" s="9"/>
      <c r="E366" s="1026">
        <v>481</v>
      </c>
      <c r="F366" s="1026">
        <v>9</v>
      </c>
      <c r="G366" s="1026">
        <v>30</v>
      </c>
      <c r="H366" s="1026"/>
      <c r="I366" s="1026">
        <v>153</v>
      </c>
      <c r="J366" s="1026">
        <v>22</v>
      </c>
      <c r="K366" s="1026">
        <v>6</v>
      </c>
      <c r="L366" s="1026">
        <v>30</v>
      </c>
      <c r="M366" s="1026">
        <v>26</v>
      </c>
      <c r="N366" s="1026">
        <v>0</v>
      </c>
      <c r="O366" s="1026">
        <v>57</v>
      </c>
      <c r="P366" s="1026">
        <v>10</v>
      </c>
      <c r="Q366" s="1026">
        <v>17</v>
      </c>
      <c r="R366" s="1026">
        <v>9</v>
      </c>
      <c r="S366" s="1026">
        <v>40</v>
      </c>
      <c r="T366" s="1026">
        <v>12</v>
      </c>
      <c r="U366" s="1026">
        <v>421</v>
      </c>
      <c r="V366" s="1026">
        <v>902</v>
      </c>
      <c r="W366" s="1026">
        <v>8</v>
      </c>
      <c r="X366" s="1026">
        <v>0</v>
      </c>
      <c r="Y366" s="1026">
        <v>49</v>
      </c>
      <c r="Z366" s="1026">
        <v>0</v>
      </c>
      <c r="AA366" s="1026">
        <v>134</v>
      </c>
      <c r="AB366" s="1026">
        <v>8</v>
      </c>
      <c r="AC366" s="1026">
        <v>0</v>
      </c>
      <c r="AD366" s="1026">
        <v>0</v>
      </c>
      <c r="AE366" s="1080">
        <v>1101</v>
      </c>
    </row>
    <row r="367" spans="2:31" ht="15" thickBot="1">
      <c r="B367" s="2291">
        <v>14</v>
      </c>
      <c r="C367" s="2292" t="s">
        <v>510</v>
      </c>
      <c r="D367" s="276"/>
      <c r="E367" s="1081">
        <v>1245</v>
      </c>
      <c r="F367" s="1081">
        <v>12</v>
      </c>
      <c r="G367" s="1081">
        <v>41</v>
      </c>
      <c r="H367" s="1081"/>
      <c r="I367" s="1081">
        <v>342</v>
      </c>
      <c r="J367" s="1081">
        <v>42</v>
      </c>
      <c r="K367" s="1081">
        <v>13</v>
      </c>
      <c r="L367" s="1081">
        <v>83</v>
      </c>
      <c r="M367" s="1081">
        <v>41</v>
      </c>
      <c r="N367" s="1081">
        <v>0</v>
      </c>
      <c r="O367" s="1081">
        <v>52</v>
      </c>
      <c r="P367" s="1081">
        <v>10</v>
      </c>
      <c r="Q367" s="1081">
        <v>29</v>
      </c>
      <c r="R367" s="1081">
        <v>16</v>
      </c>
      <c r="S367" s="1081">
        <v>62</v>
      </c>
      <c r="T367" s="1081">
        <v>14</v>
      </c>
      <c r="U367" s="1081">
        <v>757</v>
      </c>
      <c r="V367" s="1081">
        <v>2002</v>
      </c>
      <c r="W367" s="1081">
        <v>29</v>
      </c>
      <c r="X367" s="1081">
        <v>0</v>
      </c>
      <c r="Y367" s="1081">
        <v>103</v>
      </c>
      <c r="Z367" s="1081">
        <v>0</v>
      </c>
      <c r="AA367" s="1081">
        <v>152</v>
      </c>
      <c r="AB367" s="1081">
        <v>78</v>
      </c>
      <c r="AC367" s="1081">
        <v>0</v>
      </c>
      <c r="AD367" s="1081">
        <v>0</v>
      </c>
      <c r="AE367" s="1082">
        <v>2364</v>
      </c>
    </row>
  </sheetData>
  <mergeCells count="14">
    <mergeCell ref="L18:P18"/>
    <mergeCell ref="P130:T130"/>
    <mergeCell ref="P129:T129"/>
    <mergeCell ref="N109:N111"/>
    <mergeCell ref="H208:M208"/>
    <mergeCell ref="I110:M110"/>
    <mergeCell ref="I130:M130"/>
    <mergeCell ref="H227:M227"/>
    <mergeCell ref="H284:M284"/>
    <mergeCell ref="I148:M148"/>
    <mergeCell ref="P148:T148"/>
    <mergeCell ref="I168:M168"/>
    <mergeCell ref="H246:M246"/>
    <mergeCell ref="H265:M265"/>
  </mergeCells>
  <pageMargins left="0.15" right="0.12" top="0.39" bottom="0.33" header="0.2" footer="0.14000000000000001"/>
  <pageSetup paperSize="9" scale="15" orientation="portrait" r:id="rId1"/>
</worksheet>
</file>

<file path=xl/worksheets/sheet42.xml><?xml version="1.0" encoding="utf-8"?>
<worksheet xmlns="http://schemas.openxmlformats.org/spreadsheetml/2006/main" xmlns:r="http://schemas.openxmlformats.org/officeDocument/2006/relationships">
  <sheetPr codeName="Sheet35"/>
  <dimension ref="A1:L23"/>
  <sheetViews>
    <sheetView workbookViewId="0">
      <selection activeCell="B4" sqref="B4"/>
    </sheetView>
  </sheetViews>
  <sheetFormatPr defaultRowHeight="14.25"/>
  <cols>
    <col min="1" max="1" width="10.5" customWidth="1"/>
    <col min="2" max="2" width="102.125" customWidth="1"/>
  </cols>
  <sheetData>
    <row r="1" spans="1:12" ht="15">
      <c r="A1" s="2454" t="s">
        <v>1280</v>
      </c>
    </row>
    <row r="3" spans="1:12">
      <c r="A3" s="43" t="s">
        <v>1286</v>
      </c>
      <c r="B3" s="43" t="s">
        <v>1291</v>
      </c>
    </row>
    <row r="4" spans="1:12" ht="28.5">
      <c r="A4" s="2473" t="s">
        <v>1340</v>
      </c>
      <c r="B4" s="2474" t="s">
        <v>1341</v>
      </c>
    </row>
    <row r="5" spans="1:12">
      <c r="A5" s="43" t="s">
        <v>1306</v>
      </c>
      <c r="B5" s="43" t="s">
        <v>1305</v>
      </c>
    </row>
    <row r="6" spans="1:12">
      <c r="A6" s="43" t="s">
        <v>1303</v>
      </c>
      <c r="B6" s="43" t="s">
        <v>1304</v>
      </c>
    </row>
    <row r="7" spans="1:12">
      <c r="A7" s="43" t="s">
        <v>1287</v>
      </c>
      <c r="B7" s="43" t="s">
        <v>1288</v>
      </c>
    </row>
    <row r="8" spans="1:12">
      <c r="A8" s="43" t="s">
        <v>1289</v>
      </c>
      <c r="B8" s="43" t="s">
        <v>1290</v>
      </c>
    </row>
    <row r="9" spans="1:12">
      <c r="A9" s="43" t="s">
        <v>1289</v>
      </c>
      <c r="B9" s="43" t="s">
        <v>1342</v>
      </c>
    </row>
    <row r="10" spans="1:12">
      <c r="A10" s="43" t="s">
        <v>1281</v>
      </c>
      <c r="B10" s="43" t="s">
        <v>1282</v>
      </c>
    </row>
    <row r="11" spans="1:12" ht="12.75" customHeight="1">
      <c r="A11" s="43" t="s">
        <v>1281</v>
      </c>
      <c r="B11" s="43" t="s">
        <v>1307</v>
      </c>
      <c r="C11" s="2472"/>
      <c r="D11" s="2472"/>
      <c r="E11" s="2472"/>
      <c r="F11" s="2472"/>
      <c r="G11" s="2472"/>
      <c r="H11" s="2472"/>
      <c r="I11" s="2472"/>
      <c r="J11" s="2472"/>
      <c r="K11" s="2472"/>
      <c r="L11" s="2472"/>
    </row>
    <row r="12" spans="1:12">
      <c r="A12" s="2780" t="s">
        <v>1346</v>
      </c>
      <c r="B12" s="2474" t="s">
        <v>1357</v>
      </c>
      <c r="C12" s="2472"/>
      <c r="D12" s="2472"/>
      <c r="E12" s="2779"/>
      <c r="F12" s="2472"/>
      <c r="G12" s="2472"/>
      <c r="H12" s="2472"/>
      <c r="I12" s="2472"/>
      <c r="J12" s="2472"/>
      <c r="K12" s="2472"/>
    </row>
    <row r="13" spans="1:12">
      <c r="A13" s="2780" t="s">
        <v>1347</v>
      </c>
      <c r="B13" s="2474" t="s">
        <v>1357</v>
      </c>
      <c r="C13" s="2472"/>
      <c r="D13" s="2472"/>
      <c r="E13" s="2779"/>
    </row>
    <row r="14" spans="1:12">
      <c r="A14" s="2780" t="s">
        <v>1348</v>
      </c>
      <c r="B14" s="2474" t="s">
        <v>1358</v>
      </c>
      <c r="C14" s="2475"/>
      <c r="D14" s="2472"/>
      <c r="E14" s="2779"/>
    </row>
    <row r="15" spans="1:12">
      <c r="A15" s="2780" t="s">
        <v>1349</v>
      </c>
      <c r="B15" s="2474" t="s">
        <v>1358</v>
      </c>
      <c r="C15" s="2475"/>
      <c r="D15" s="2472"/>
      <c r="E15" s="2779"/>
    </row>
    <row r="16" spans="1:12">
      <c r="A16" s="2780" t="s">
        <v>1350</v>
      </c>
      <c r="B16" s="2474" t="s">
        <v>1358</v>
      </c>
      <c r="C16" s="2475"/>
      <c r="D16" s="2472"/>
      <c r="E16" s="2779"/>
    </row>
    <row r="17" spans="1:5">
      <c r="A17" s="2780" t="s">
        <v>1351</v>
      </c>
      <c r="B17" s="2474" t="s">
        <v>1357</v>
      </c>
      <c r="C17" s="2472"/>
      <c r="D17" s="2472"/>
      <c r="E17" s="2779"/>
    </row>
    <row r="18" spans="1:5">
      <c r="A18" s="2780" t="s">
        <v>1352</v>
      </c>
      <c r="B18" s="2474" t="s">
        <v>1357</v>
      </c>
      <c r="C18" s="2472"/>
      <c r="D18" s="2472"/>
      <c r="E18" s="2779"/>
    </row>
    <row r="19" spans="1:5">
      <c r="A19" s="2780" t="s">
        <v>1353</v>
      </c>
      <c r="B19" s="2474" t="s">
        <v>1357</v>
      </c>
      <c r="C19" s="2472"/>
      <c r="D19" s="2472"/>
      <c r="E19" s="2779"/>
    </row>
    <row r="20" spans="1:5">
      <c r="A20" s="2780" t="s">
        <v>1354</v>
      </c>
      <c r="B20" s="2474" t="s">
        <v>1357</v>
      </c>
      <c r="C20" s="2472"/>
      <c r="D20" s="2472"/>
      <c r="E20" s="2779"/>
    </row>
    <row r="21" spans="1:5">
      <c r="A21" s="2780" t="s">
        <v>1355</v>
      </c>
      <c r="B21" s="2474" t="s">
        <v>1357</v>
      </c>
      <c r="C21" s="2472"/>
      <c r="D21" s="2472"/>
      <c r="E21" s="2779"/>
    </row>
    <row r="22" spans="1:5">
      <c r="A22" s="2780" t="s">
        <v>1356</v>
      </c>
      <c r="B22" s="2474" t="s">
        <v>1357</v>
      </c>
      <c r="C22" s="2472"/>
      <c r="D22" s="2472"/>
      <c r="E22" s="2779"/>
    </row>
    <row r="23" spans="1:5">
      <c r="D23" s="2779"/>
    </row>
  </sheetData>
  <sortState ref="A3:B11">
    <sortCondition ref="A3"/>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Other" ma:contentTypeID="0x0101001B29A5457858BB40B9775B98A0F7A81700B9DEBAAD3C12834EAB07F0A595A66216" ma:contentTypeVersion="22" ma:contentTypeDescription="Any item containing internal Ofgem or external information" ma:contentTypeScope="" ma:versionID="a54462e0ce34c73a6c9f73ecad68baf5">
  <xsd:schema xmlns:xsd="http://www.w3.org/2001/XMLSchema" xmlns:p="http://schemas.microsoft.com/office/2006/metadata/properties" xmlns:ns2="2cd398cc-5242-4f22-a36e-b22b9499e21b" targetNamespace="http://schemas.microsoft.com/office/2006/metadata/properties" ma:root="true" ma:fieldsID="98c1c71aa7fc4ace8668b4d901cd150e" ns2:_="">
    <xsd:import namespace="2cd398cc-5242-4f22-a36e-b22b9499e21b"/>
    <xsd:element name="properties">
      <xsd:complexType>
        <xsd:sequence>
          <xsd:element name="documentManagement">
            <xsd:complexType>
              <xsd:all>
                <xsd:element ref="ns2:Publication_x0020_Date_x003a_"/>
                <xsd:element ref="ns2:_x003a_"/>
                <xsd:element ref="ns2:_x003a__x003a_"/>
                <xsd:element ref="ns2:Work_x0020_Area"/>
                <xsd:element ref="ns2:Closing_x0020_Date" minOccurs="0"/>
                <xsd:element ref="ns2:Overview" minOccurs="0"/>
                <xsd:element ref="ns2:Keywords-" minOccurs="0"/>
                <xsd:element ref="ns2:Ref_x0020_No_x0020_New" minOccurs="0"/>
              </xsd:all>
            </xsd:complexType>
          </xsd:element>
        </xsd:sequence>
      </xsd:complexType>
    </xsd:element>
  </xsd:schema>
  <xsd:schema xmlns:xsd="http://www.w3.org/2001/XMLSchema" xmlns:dms="http://schemas.microsoft.com/office/2006/documentManagement/types" targetNamespace="2cd398cc-5242-4f22-a36e-b22b9499e21b" elementFormDefault="qualified">
    <xsd:import namespace="http://schemas.microsoft.com/office/2006/documentManagement/types"/>
    <xsd:element name="Publication_x0020_Date_x003a_" ma:index="1" ma:displayName="Publication Date:" ma:default="[today]" ma:description="Publication Date:" ma:format="DateOnly" ma:internalName="Publication_x0020_Date_x003A_">
      <xsd:simpleType>
        <xsd:restriction base="dms:DateTime"/>
      </xsd:simpleType>
    </xsd:element>
    <xsd:element name="_x003a_" ma:index="3" ma:displayName=":" ma:default="" ma:description="To display documents in tables. Also to group them together eg Responses with a Consultation Doc.  The format is YYYY/MM/DD - Title - Ref No &#10;(keep the Title part short and use copy and paste to ensure grouping works - check in Publication view)" ma:internalName="_x003A_">
      <xsd:simpleType>
        <xsd:restriction base="dms:Text">
          <xsd:maxLength value="112"/>
        </xsd:restriction>
      </xsd:simpleType>
    </xsd:element>
    <xsd:element name="_x003a__x003a_" ma:index="4" ma:displayName="::" ma:default="" ma:description="Used to place Subsidiary Documents and Responses in the 'More Information' table, with Subsidiary Documents first" ma:format="Dropdown" ma:internalName="_x003A__x003A_">
      <xsd:simpleType>
        <xsd:restriction base="dms:Choice">
          <xsd:enumeration value="- Main Document"/>
          <xsd:enumeration value="- Subsidiary Document"/>
          <xsd:enumeration value="Response"/>
        </xsd:restriction>
      </xsd:simpleType>
    </xsd:element>
    <xsd:element name="Work_x0020_Area" ma:index="5" ma:displayName="Work Area" ma:description="Choose from the drop-down list" ma:format="Dropdown" ma:internalName="Work_x0020_Area">
      <xsd:simpleType>
        <xsd:restriction base="dms:Choice">
          <xsd:enumeration value="Better Regulation"/>
          <xsd:enumeration value="Careers"/>
          <xsd:enumeration value="Connections"/>
          <xsd:enumeration value="Corporate Planning"/>
          <xsd:enumeration value="Electricity Codes"/>
          <xsd:enumeration value="Electricity Distribution"/>
          <xsd:enumeration value="Enforcement"/>
          <xsd:enumeration value="Environment"/>
          <xsd:enumeration value="Europe"/>
          <xsd:enumeration value="Freedom of Information"/>
          <xsd:enumeration value="Gas Codes"/>
          <xsd:enumeration value="Gas Distribution"/>
          <xsd:enumeration value="Licensing"/>
          <xsd:enumeration value="Ofgem's Role"/>
          <xsd:enumeration value="Offshore Transmission"/>
          <xsd:enumeration value="Project Discovery"/>
          <xsd:enumeration value="Retail Markets"/>
          <xsd:enumeration value="RPI-X@20"/>
          <xsd:enumeration value="Smaller Generators"/>
          <xsd:enumeration value="Social Action"/>
          <xsd:enumeration value="Smarter Markets"/>
          <xsd:enumeration value="Sustainable Development"/>
          <xsd:enumeration value="Technical"/>
          <xsd:enumeration value="Transmission"/>
          <xsd:enumeration value="Vulnerable Consumers"/>
          <xsd:enumeration value="Wholesale Markets"/>
        </xsd:restriction>
      </xsd:simpleType>
    </xsd:element>
    <xsd:element name="Closing_x0020_Date" ma:index="6" nillable="true" ma:displayName="Closing Date" ma:default="" ma:format="DateOnly" ma:internalName="Closing_x0020_Date">
      <xsd:simpleType>
        <xsd:restriction base="dms:DateTime"/>
      </xsd:simpleType>
    </xsd:element>
    <xsd:element name="Overview" ma:index="7" nillable="true" ma:displayName="Overview" ma:default="" ma:description="This is a short overview of the document or item" ma:internalName="Overview" ma:readOnly="false">
      <xsd:simpleType>
        <xsd:restriction base="dms:Note"/>
      </xsd:simpleType>
    </xsd:element>
    <xsd:element name="Keywords-" ma:index="15" nillable="true" ma:displayName="Keywords-" ma:default="" ma:internalName="Keywords_x002d_">
      <xsd:simpleType>
        <xsd:restriction base="dms:Note"/>
      </xsd:simpleType>
    </xsd:element>
    <xsd:element name="Ref_x0020_No_x0020_New" ma:index="16" nillable="true" ma:displayName="Ref No" ma:description="This Reference number is allocated by Communications for significant Ofgem publications" ma:internalName="Ref_x0020_No_x0020_New" ma:readOnly="false">
      <xsd:simpleType>
        <xsd:restriction base="dms:Text">
          <xsd:maxLength value="2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0" ma:displayName="Content Type"/>
        <xsd:element ref="dc:title" maxOccurs="1" ma:index="2" ma:displayName="Title"/>
        <xsd:element ref="dc:subject" minOccurs="0" maxOccurs="1"/>
        <xsd:element ref="dc:description" minOccurs="0" maxOccurs="1"/>
        <xsd:element name="keywords" minOccurs="0" maxOccurs="1" type="xsd:string" ma:index="14"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Work_x0020_Area xmlns="2cd398cc-5242-4f22-a36e-b22b9499e21b">Electricity Distribution</Work_x0020_Area>
    <_x003a__x003a_ xmlns="2cd398cc-5242-4f22-a36e-b22b9499e21b">- Subsidiary Document</_x003a__x003a_>
    <Ref_x0020_No_x0020_New xmlns="2cd398cc-5242-4f22-a36e-b22b9499e21b" xsi:nil="true"/>
    <Publication_x0020_Date_x003a_ xmlns="2cd398cc-5242-4f22-a36e-b22b9499e21b">2010-05-07T00:00:00+00:00</Publication_x0020_Date_x003a_>
    <_x003a_ xmlns="2cd398cc-5242-4f22-a36e-b22b9499e21b">20100507 DNO RRPS and RIGS 58/10</_x003a_>
    <Keywords- xmlns="2cd398cc-5242-4f22-a36e-b22b9499e21b" xsi:nil="true"/>
    <Overview xmlns="2cd398cc-5242-4f22-a36e-b22b9499e21b" xsi:nil="true"/>
    <Closing_x0020_Date xmlns="2cd398cc-5242-4f22-a36e-b22b9499e21b" xsi:nil="true"/>
  </documentManagement>
</p:properties>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222996EF-FF6E-4B50-960B-DAFD6ABBDE07}"/>
</file>

<file path=customXml/itemProps2.xml><?xml version="1.0" encoding="utf-8"?>
<ds:datastoreItem xmlns:ds="http://schemas.openxmlformats.org/officeDocument/2006/customXml" ds:itemID="{1D0F61A0-0EFB-4B6D-912A-1BC6002FF373}"/>
</file>

<file path=customXml/itemProps3.xml><?xml version="1.0" encoding="utf-8"?>
<ds:datastoreItem xmlns:ds="http://schemas.openxmlformats.org/officeDocument/2006/customXml" ds:itemID="{5DD12DC7-276C-4B21-B861-D1333F5E1AF6}"/>
</file>

<file path=customXml/itemProps4.xml><?xml version="1.0" encoding="utf-8"?>
<ds:datastoreItem xmlns:ds="http://schemas.openxmlformats.org/officeDocument/2006/customXml" ds:itemID="{99AA4F00-6FFE-4BED-B37E-7140D0362C8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42</vt:i4>
      </vt:variant>
      <vt:variant>
        <vt:lpstr>Named Ranges</vt:lpstr>
      </vt:variant>
      <vt:variant>
        <vt:i4>47</vt:i4>
      </vt:variant>
    </vt:vector>
  </HeadingPairs>
  <TitlesOfParts>
    <vt:vector size="89" baseType="lpstr">
      <vt:lpstr>Navigation</vt:lpstr>
      <vt:lpstr>Cover</vt:lpstr>
      <vt:lpstr>Contents</vt:lpstr>
      <vt:lpstr>Check&amp;Bal report</vt:lpstr>
      <vt:lpstr>Names and date input</vt:lpstr>
      <vt:lpstr>1.1 DPCR4 Summary Indicators</vt:lpstr>
      <vt:lpstr>1.2 Activity Analysis</vt:lpstr>
      <vt:lpstr>1.3 Full Activity costs</vt:lpstr>
      <vt:lpstr>2.1 Reg Accounts Rec</vt:lpstr>
      <vt:lpstr>2.2 Detailed Cost Matrix</vt:lpstr>
      <vt:lpstr>2.3 Insp, maint,tree &amp; Faults</vt:lpstr>
      <vt:lpstr>2.4 Detailed Capex</vt:lpstr>
      <vt:lpstr>2.5 Atypicals &amp; provisions</vt:lpstr>
      <vt:lpstr>2.6 Miscellaneous</vt:lpstr>
      <vt:lpstr>2.7 FTEs</vt:lpstr>
      <vt:lpstr>2.8 Detailed IT</vt:lpstr>
      <vt:lpstr>2.9 Business Support</vt:lpstr>
      <vt:lpstr>2.10 Excluded Services</vt:lpstr>
      <vt:lpstr>2.11 Related Party analysis</vt:lpstr>
      <vt:lpstr>2.12 Cost Mapping</vt:lpstr>
      <vt:lpstr>2.13 Year movement</vt:lpstr>
      <vt:lpstr>2.14 TMA &amp; ESQCR Data</vt:lpstr>
      <vt:lpstr>3.1 Net Debt and Borrowings</vt:lpstr>
      <vt:lpstr>3.2 Cash Pension contributions</vt:lpstr>
      <vt:lpstr>3.3 Tax Capital allowances</vt:lpstr>
      <vt:lpstr>3.4 Tax computation</vt:lpstr>
      <vt:lpstr>4.1 RAV rollforward</vt:lpstr>
      <vt:lpstr>4.2 Indirect Cost Adjustment</vt:lpstr>
      <vt:lpstr>4.3 DPCR4 basis</vt:lpstr>
      <vt:lpstr>4.4 RP Margin Adjustment</vt:lpstr>
      <vt:lpstr>5.1 Network Data</vt:lpstr>
      <vt:lpstr>5.2 DPCR4 Capex Plan</vt:lpstr>
      <vt:lpstr>5.3 Asset data</vt:lpstr>
      <vt:lpstr>5.4 Asset age profile</vt:lpstr>
      <vt:lpstr>5.5 Capex scheme analysis</vt:lpstr>
      <vt:lpstr>5.6 OHL Refurb</vt:lpstr>
      <vt:lpstr>5.7 Veg management</vt:lpstr>
      <vt:lpstr>5.8 Network Analysis Load</vt:lpstr>
      <vt:lpstr>5.9 Network Fault Levels</vt:lpstr>
      <vt:lpstr>5.10 Network Analysis Non-Load</vt:lpstr>
      <vt:lpstr>6 Working data</vt:lpstr>
      <vt:lpstr>Changes</vt:lpstr>
      <vt:lpstr>'3.1 Net Debt and Borrowings'!OLE_LINK1</vt:lpstr>
      <vt:lpstr>'1.1 DPCR4 Summary Indicators'!Print_Area</vt:lpstr>
      <vt:lpstr>'1.2 Activity Analysis'!Print_Area</vt:lpstr>
      <vt:lpstr>'1.3 Full Activity costs'!Print_Area</vt:lpstr>
      <vt:lpstr>'2.1 Reg Accounts Rec'!Print_Area</vt:lpstr>
      <vt:lpstr>'2.10 Excluded Services'!Print_Area</vt:lpstr>
      <vt:lpstr>'2.11 Related Party analysis'!Print_Area</vt:lpstr>
      <vt:lpstr>'2.13 Year movement'!Print_Area</vt:lpstr>
      <vt:lpstr>'2.2 Detailed Cost Matrix'!Print_Area</vt:lpstr>
      <vt:lpstr>'2.3 Insp, maint,tree &amp; Faults'!Print_Area</vt:lpstr>
      <vt:lpstr>'2.4 Detailed Capex'!Print_Area</vt:lpstr>
      <vt:lpstr>'2.5 Atypicals &amp; provisions'!Print_Area</vt:lpstr>
      <vt:lpstr>'2.6 Miscellaneous'!Print_Area</vt:lpstr>
      <vt:lpstr>'2.7 FTEs'!Print_Area</vt:lpstr>
      <vt:lpstr>'2.8 Detailed IT'!Print_Area</vt:lpstr>
      <vt:lpstr>'2.9 Business Support'!Print_Area</vt:lpstr>
      <vt:lpstr>'3.1 Net Debt and Borrowings'!Print_Area</vt:lpstr>
      <vt:lpstr>'3.2 Cash Pension contributions'!Print_Area</vt:lpstr>
      <vt:lpstr>'3.3 Tax Capital allowances'!Print_Area</vt:lpstr>
      <vt:lpstr>'3.4 Tax computation'!Print_Area</vt:lpstr>
      <vt:lpstr>'4.1 RAV rollforward'!Print_Area</vt:lpstr>
      <vt:lpstr>'4.2 Indirect Cost Adjustment'!Print_Area</vt:lpstr>
      <vt:lpstr>'4.3 DPCR4 basis'!Print_Area</vt:lpstr>
      <vt:lpstr>'4.4 RP Margin Adjustment'!Print_Area</vt:lpstr>
      <vt:lpstr>'5.1 Network Data'!Print_Area</vt:lpstr>
      <vt:lpstr>'5.10 Network Analysis Non-Load'!Print_Area</vt:lpstr>
      <vt:lpstr>'5.2 DPCR4 Capex Plan'!Print_Area</vt:lpstr>
      <vt:lpstr>'5.3 Asset data'!Print_Area</vt:lpstr>
      <vt:lpstr>'5.4 Asset age profile'!Print_Area</vt:lpstr>
      <vt:lpstr>'5.5 Capex scheme analysis'!Print_Area</vt:lpstr>
      <vt:lpstr>'5.6 OHL Refurb'!Print_Area</vt:lpstr>
      <vt:lpstr>'5.7 Veg management'!Print_Area</vt:lpstr>
      <vt:lpstr>'5.8 Network Analysis Load'!Print_Area</vt:lpstr>
      <vt:lpstr>'5.9 Network Fault Levels'!Print_Area</vt:lpstr>
      <vt:lpstr>'Check&amp;Bal report'!Print_Area</vt:lpstr>
      <vt:lpstr>Contents!Print_Area</vt:lpstr>
      <vt:lpstr>Cover!Print_Area</vt:lpstr>
      <vt:lpstr>'Names and date input'!Print_Area</vt:lpstr>
      <vt:lpstr>Navigation!Print_Area</vt:lpstr>
      <vt:lpstr>'2.12 Cost Mapping'!Print_Titles</vt:lpstr>
      <vt:lpstr>'2.13 Year movement'!Print_Titles</vt:lpstr>
      <vt:lpstr>'2.2 Detailed Cost Matrix'!Print_Titles</vt:lpstr>
      <vt:lpstr>'2.5 Atypicals &amp; provisions'!Print_Titles</vt:lpstr>
      <vt:lpstr>'3.1 Net Debt and Borrowings'!Print_Titles</vt:lpstr>
      <vt:lpstr>'5.3 Asset data'!Print_Titles</vt:lpstr>
      <vt:lpstr>'5.4 Asset age profile'!Print_Titles</vt:lpstr>
      <vt:lpstr>Table2.12TotalCost</vt:lpstr>
    </vt:vector>
  </TitlesOfParts>
  <Company>OFGEM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Distribution Network Operator Regulatory Reporting Pack (RRP) 2009/10</dc:title>
  <dc:subject/>
  <dc:creator>webbl</dc:creator>
  <cp:keywords/>
  <dc:description/>
  <cp:lastModifiedBy>Bill McKenzie</cp:lastModifiedBy>
  <cp:lastPrinted>2010-04-30T09:33:53Z</cp:lastPrinted>
  <dcterms:created xsi:type="dcterms:W3CDTF">2004-10-14T14:31:49Z</dcterms:created>
  <dcterms:modified xsi:type="dcterms:W3CDTF">2010-04-30T09:34:39Z</dcterms:modified>
  <cp:category/>
  <cp:contentType>Other</cp:contentTyp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Information</vt:lpwstr>
  </property>
  <property fmtid="{D5CDD505-2E9C-101B-9397-08002B2CF9AE}" pid="3" name="ContentTypeId">
    <vt:lpwstr>0x0101001B29A5457858BB40B9775B98A0F7A81700B9DEBAAD3C12834EAB07F0A595A66216</vt:lpwstr>
  </property>
  <property fmtid="{D5CDD505-2E9C-101B-9397-08002B2CF9AE}" pid="4" name="Meeting Date">
    <vt:lpwstr/>
  </property>
  <property fmtid="{D5CDD505-2E9C-101B-9397-08002B2CF9AE}" pid="5" name="Select Content Type Above">
    <vt:lpwstr/>
  </property>
  <property fmtid="{D5CDD505-2E9C-101B-9397-08002B2CF9AE}" pid="6" name="Applicable Start Date">
    <vt:lpwstr>2008-01-24T00:00:00Z</vt:lpwstr>
  </property>
  <property fmtid="{D5CDD505-2E9C-101B-9397-08002B2CF9AE}" pid="7" name="Duration-">
    <vt:lpwstr/>
  </property>
  <property fmtid="{D5CDD505-2E9C-101B-9397-08002B2CF9AE}" pid="8" name="Publication Date:">
    <vt:lpwstr/>
  </property>
  <property fmtid="{D5CDD505-2E9C-101B-9397-08002B2CF9AE}" pid="9" name="Recipient">
    <vt:lpwstr/>
  </property>
  <property fmtid="{D5CDD505-2E9C-101B-9397-08002B2CF9AE}" pid="10" name="Applicable Duration">
    <vt:lpwstr>-</vt:lpwstr>
  </property>
  <property fmtid="{D5CDD505-2E9C-101B-9397-08002B2CF9AE}" pid="11" name="Ref No">
    <vt:lpwstr/>
  </property>
  <property fmtid="{D5CDD505-2E9C-101B-9397-08002B2CF9AE}" pid="12" name="Subject">
    <vt:lpwstr/>
  </property>
  <property fmtid="{D5CDD505-2E9C-101B-9397-08002B2CF9AE}" pid="13" name="Keywords">
    <vt:lpwstr/>
  </property>
  <property fmtid="{D5CDD505-2E9C-101B-9397-08002B2CF9AE}" pid="14" name="_Author">
    <vt:lpwstr>webbl</vt:lpwstr>
  </property>
  <property fmtid="{D5CDD505-2E9C-101B-9397-08002B2CF9AE}" pid="15" name="_Category">
    <vt:lpwstr/>
  </property>
  <property fmtid="{D5CDD505-2E9C-101B-9397-08002B2CF9AE}" pid="16" name="Categories">
    <vt:lpwstr/>
  </property>
  <property fmtid="{D5CDD505-2E9C-101B-9397-08002B2CF9AE}" pid="17" name="Approval Level">
    <vt:lpwstr/>
  </property>
  <property fmtid="{D5CDD505-2E9C-101B-9397-08002B2CF9AE}" pid="18" name="_Comments">
    <vt:lpwstr/>
  </property>
  <property fmtid="{D5CDD505-2E9C-101B-9397-08002B2CF9AE}" pid="19" name="Assigned To">
    <vt:lpwstr/>
  </property>
  <property fmtid="{D5CDD505-2E9C-101B-9397-08002B2CF9AE}" pid="21" name="Classification">
    <vt:lpwstr>Unclassified</vt:lpwstr>
  </property>
  <property fmtid="{D5CDD505-2E9C-101B-9397-08002B2CF9AE}" pid="22" name="::">
    <vt:lpwstr>-Main Document</vt:lpwstr>
  </property>
  <property fmtid="{D5CDD505-2E9C-101B-9397-08002B2CF9AE}" pid="24" name="Organisation">
    <vt:lpwstr>Choose an Organisation</vt:lpwstr>
  </property>
</Properties>
</file>