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1355" windowHeight="7935" tabRatio="530" activeTab="1"/>
  </bookViews>
  <sheets>
    <sheet name="Instructions" sheetId="1" r:id="rId1"/>
    <sheet name="Calculations" sheetId="2" r:id="rId2"/>
  </sheets>
  <definedNames>
    <definedName name="_xlnm.Print_Area" localSheetId="1">'Calculations'!$A$1:$F$198</definedName>
  </definedNames>
  <calcPr fullCalcOnLoad="1"/>
</workbook>
</file>

<file path=xl/sharedStrings.xml><?xml version="1.0" encoding="utf-8"?>
<sst xmlns="http://schemas.openxmlformats.org/spreadsheetml/2006/main" count="347" uniqueCount="173">
  <si>
    <t>Gas</t>
  </si>
  <si>
    <t>Oil</t>
  </si>
  <si>
    <t>Coal</t>
  </si>
  <si>
    <t>Flat</t>
  </si>
  <si>
    <t>Mid-Terrace</t>
  </si>
  <si>
    <t>End-Terrace</t>
  </si>
  <si>
    <t>Semi-bungalow</t>
  </si>
  <si>
    <t>Det-bungalow</t>
  </si>
  <si>
    <t>Semi-house</t>
  </si>
  <si>
    <t>Det-house</t>
  </si>
  <si>
    <t>Property Type</t>
  </si>
  <si>
    <t>No.Beds.</t>
  </si>
  <si>
    <t>Number of Properties (by heating fuel type)</t>
  </si>
  <si>
    <t>Electricity</t>
  </si>
  <si>
    <t>Total</t>
  </si>
  <si>
    <t>Heating Fuel Type</t>
  </si>
  <si>
    <t>no. of  beds</t>
  </si>
  <si>
    <t>Property Details</t>
  </si>
  <si>
    <t>MWh/a</t>
  </si>
  <si>
    <t>Years</t>
  </si>
  <si>
    <t>CHP Annual Fuel Input</t>
  </si>
  <si>
    <t>CHP Annual Power output</t>
  </si>
  <si>
    <t>CHP Unit lifetime</t>
  </si>
  <si>
    <t>Heat demand to be met by CHP</t>
  </si>
  <si>
    <t>kW(elec)</t>
  </si>
  <si>
    <t>CHP heat output (rating)</t>
  </si>
  <si>
    <t>kW(heat)</t>
  </si>
  <si>
    <t>CHP heat:power ratio</t>
  </si>
  <si>
    <t>CHP electrical efficiency</t>
  </si>
  <si>
    <t>%</t>
  </si>
  <si>
    <t>CHP heating efficiency</t>
  </si>
  <si>
    <t>CHP overall efficiency</t>
  </si>
  <si>
    <t>hours/a</t>
  </si>
  <si>
    <t>CHP annual fuel input</t>
  </si>
  <si>
    <t>Electricity  (heating)</t>
  </si>
  <si>
    <t>Building name</t>
  </si>
  <si>
    <t>Boiler Efficiency</t>
  </si>
  <si>
    <t>CHP Unit Lifetime</t>
  </si>
  <si>
    <t>Domestic Properties</t>
  </si>
  <si>
    <t>CHP power output (rating)</t>
  </si>
  <si>
    <t>New Boiler Lifetime</t>
  </si>
  <si>
    <t>CHP</t>
  </si>
  <si>
    <t>Annual operating hours (full load equivalent)</t>
  </si>
  <si>
    <t>CO2 Factors</t>
  </si>
  <si>
    <t>kgCO2/kWh</t>
  </si>
  <si>
    <t>kWh/kg</t>
  </si>
  <si>
    <t>GCV as received</t>
  </si>
  <si>
    <t>kg</t>
  </si>
  <si>
    <t>Energy demand kWh/a</t>
  </si>
  <si>
    <t>Wood</t>
  </si>
  <si>
    <t>Annual Energy Demand kWh/a</t>
  </si>
  <si>
    <t>Existing domestic properties</t>
  </si>
  <si>
    <t>New build domestic properties</t>
  </si>
  <si>
    <t>New system</t>
  </si>
  <si>
    <t>New Build</t>
  </si>
  <si>
    <t>Life-time (years)</t>
  </si>
  <si>
    <t>Number of nPG households</t>
  </si>
  <si>
    <t>Number of PG households</t>
  </si>
  <si>
    <t>Back up system</t>
  </si>
  <si>
    <t>Energy delivered by the communal boiler</t>
  </si>
  <si>
    <t>Energy delivered by the back up boiler</t>
  </si>
  <si>
    <t>Savings</t>
  </si>
  <si>
    <r>
      <t>Lifetime carbon reduction (tCO</t>
    </r>
    <r>
      <rPr>
        <vertAlign val="subscript"/>
        <sz val="10"/>
        <rFont val="Verdana"/>
        <family val="2"/>
      </rPr>
      <t>2</t>
    </r>
    <r>
      <rPr>
        <sz val="10"/>
        <rFont val="Verdana"/>
        <family val="2"/>
      </rPr>
      <t>)</t>
    </r>
  </si>
  <si>
    <t>Total domestic energy demand</t>
  </si>
  <si>
    <t>Domestic energy delivered</t>
  </si>
  <si>
    <t>metered domestic heat demand (kWh/a)</t>
  </si>
  <si>
    <t>Energy delivered (kWh/a)</t>
  </si>
  <si>
    <t>new build non domestic heat demand (kWh/a)</t>
  </si>
  <si>
    <t>metered non domestic heat demand (kWh/a)</t>
  </si>
  <si>
    <t>Carbon emissions (kgCO2/a)</t>
  </si>
  <si>
    <t>Heat demand provided by the CHP (kWh/a)</t>
  </si>
  <si>
    <t>Fuel consumption (kWh/a)</t>
  </si>
  <si>
    <t>Power generated by the CHP (kWh/a)</t>
  </si>
  <si>
    <t>Heat demand met by the back up boiler (kWh/a)</t>
  </si>
  <si>
    <t>Heat demand to be met by the installation</t>
  </si>
  <si>
    <t>Heat demand to be met by the installation (kWh/a)</t>
  </si>
  <si>
    <t>Heat demand met by the biomass boiler (kWh/a)</t>
  </si>
  <si>
    <t>Energy delivered by the biomass boiler (kWh/a)</t>
  </si>
  <si>
    <t>Fuel type</t>
  </si>
  <si>
    <t>Domestic proportion</t>
  </si>
  <si>
    <t>CHP and back up boilers</t>
  </si>
  <si>
    <t>Communal boilers (biomass)</t>
  </si>
  <si>
    <t>Communal boilers replacement (gas/oil)</t>
  </si>
  <si>
    <t>Energy delivered by the back up boiler (kWh/a)</t>
  </si>
  <si>
    <t>Lifetime reduction in carbon emissions from the system (tCO2)</t>
  </si>
  <si>
    <t>Communal boiler replacement (gas/oil)</t>
  </si>
  <si>
    <t>Reduction in carbon emissions from the system (kgCO2/a)</t>
  </si>
  <si>
    <t>Lifetime carbon reduction from the system (tCO2)</t>
  </si>
  <si>
    <t>Lifetime reduction in carbon emissions for the installation</t>
  </si>
  <si>
    <t>Priority Group percentage</t>
  </si>
  <si>
    <t>Lifetime</t>
  </si>
  <si>
    <t>Carbon emissions of the old system (kgCO2/a) - domestic</t>
  </si>
  <si>
    <t>Carbon emissions of the CHP (kgCO2/a) - domestic</t>
  </si>
  <si>
    <t>Carbon emissions of the system (kgCO2/a) - domestic</t>
  </si>
  <si>
    <t>Carbon emissions of the biomass boiler (kgCO2/a) - domestic</t>
  </si>
  <si>
    <t>Carbon emissions of the back up boiler (kgCO2/a) - domestic</t>
  </si>
  <si>
    <t>Reduction in carbon emissions of the system (kgCO2/a)</t>
  </si>
  <si>
    <t>GCV dry</t>
  </si>
  <si>
    <t xml:space="preserve">Version </t>
  </si>
  <si>
    <t>Date</t>
  </si>
  <si>
    <t>-</t>
  </si>
  <si>
    <t>New Boiler Lifetime (years)</t>
  </si>
  <si>
    <t>SECTION 1 - OLD SYSTEM</t>
  </si>
  <si>
    <t>SECTION 2 - NEW SYSTEM</t>
  </si>
  <si>
    <t>Heating fuel Type</t>
  </si>
  <si>
    <t>Heating fuel type</t>
  </si>
  <si>
    <t>Metered annual fuel consumption (MWh/a)</t>
  </si>
  <si>
    <t>Communal Boiler - Gas/Oil</t>
  </si>
  <si>
    <t>Communal Boiler - Biomass</t>
  </si>
  <si>
    <t>Seasonal boiler efficiency (gross)</t>
  </si>
  <si>
    <t>Annual supply of biomass</t>
  </si>
  <si>
    <t>Moisture content as received</t>
  </si>
  <si>
    <t>Communal boiler - Biomass</t>
  </si>
  <si>
    <t>Communal boiler - Gas/Oil</t>
  </si>
  <si>
    <t>Scheme Name:</t>
  </si>
  <si>
    <t>Scheme Code:</t>
  </si>
  <si>
    <t>Scheme Type:</t>
  </si>
  <si>
    <t>Submission Type:</t>
  </si>
  <si>
    <t>V11</t>
  </si>
  <si>
    <t>CERT 2008 - 2011 Communal Heating Spreadsheet</t>
  </si>
  <si>
    <t>Domestic System Efficiency</t>
  </si>
  <si>
    <t>Non-Domestic Properties</t>
  </si>
  <si>
    <t>Non-Domestic System Efficiency</t>
  </si>
  <si>
    <t xml:space="preserve">Conventional </t>
  </si>
  <si>
    <t>Property details</t>
  </si>
  <si>
    <t>CHP with NO CHPQA or NO detailed feasibility study</t>
  </si>
  <si>
    <t>Details of new system</t>
  </si>
  <si>
    <t>DO NOT DELETE</t>
  </si>
  <si>
    <t>Number of properties</t>
  </si>
  <si>
    <t>Exisiting stock - metered domestic data available</t>
  </si>
  <si>
    <t>Exisiting stock - metered domestic data NOT available</t>
  </si>
  <si>
    <t>Existing properties - metered domestic data available</t>
  </si>
  <si>
    <t>Existing properties - metered domestic data NOT available</t>
  </si>
  <si>
    <t>SECTION 3 - REDUCTION IN CARBON EMISSIONS</t>
  </si>
  <si>
    <t>Select fuel type</t>
  </si>
  <si>
    <t>User Instructions</t>
  </si>
  <si>
    <t>Principles of the Calculation</t>
  </si>
  <si>
    <t>The carbon saving evaluation is based on determining the energy consumption of the site before and after the implementation of the new system. This before and after comparison is then considered in terms of carbon emissions, as required by the general evaluation methodology for CERT schemes.</t>
  </si>
  <si>
    <t>Retrofit schemes</t>
  </si>
  <si>
    <t xml:space="preserve">The scenario here would be an existing conventional boiler house where the boilers are to be wholly or part replaced by a CHP plant or new communal boilers.  The carbon saving would be calculated by comparing the sites existing energy consumption to the energy consumption under the scheme the energy supplier is proposing.  </t>
  </si>
  <si>
    <t xml:space="preserve">New build installations </t>
  </si>
  <si>
    <t>In a new build scenario, the alternative to installing CHP or communal boiler plant would be to install a new conventional communal system. The carbon saving would be derived by first calculating the energy consumption of the site under the CHP / communal boiler system being proposed.  This figure would be compared to the energy consumption under the alternative conventional system that would be installed in place of the CHP / communal boiler plant.</t>
  </si>
  <si>
    <t>  </t>
  </si>
  <si>
    <t>PLEASE NOTE THAT THIS SPREADSHEET CONTAINS MACROS - WHEN OPENING THE SPREADSHEET THE MACROS MUST BE 'ENABLED'</t>
  </si>
  <si>
    <t>CHP with CHPQA or detailed feasibility study</t>
  </si>
  <si>
    <t xml:space="preserve">This spreadsheet has been developed to assist the evaluation of the carbon savings that could be achieved from the implementation of a communal heating system.  The spreadsheet is intended to cover the majority of the types of scheme that could be proposed, but there may still be a need to undertake specific calculations for complex scenarios (for example a scheme that involves both existing and new build property). In these circumstances, further guidance should be obtained from Ofgem before submitting a scheme for approval.  </t>
  </si>
  <si>
    <t xml:space="preserve">Please use the following guidelines to help you complete the spreadsheet.  Only enter data into the blue highlighted cells. </t>
  </si>
  <si>
    <t>SECTION 1 – OLD SYSTEM</t>
  </si>
  <si>
    <t xml:space="preserve">This section I used to input the performance of the existing system. Please select details of the properties </t>
  </si>
  <si>
    <r>
      <t>-</t>
    </r>
    <r>
      <rPr>
        <sz val="7"/>
        <rFont val="Times New Roman"/>
        <family val="1"/>
      </rPr>
      <t xml:space="preserve">           </t>
    </r>
    <r>
      <rPr>
        <b/>
        <sz val="8"/>
        <rFont val="Verdana"/>
        <family val="2"/>
      </rPr>
      <t xml:space="preserve">new build </t>
    </r>
  </si>
  <si>
    <r>
      <t>a)</t>
    </r>
    <r>
      <rPr>
        <b/>
        <sz val="7"/>
        <rFont val="Times New Roman"/>
        <family val="1"/>
      </rPr>
      <t xml:space="preserve">     </t>
    </r>
    <r>
      <rPr>
        <sz val="8"/>
        <rFont val="Verdana"/>
        <family val="2"/>
      </rPr>
      <t xml:space="preserve">Enter the number of different domestic properties into the table, split by house type and fuel type. The spreadsheet will automatically calculate (using BREDEM data) the annual energy consumption for the domestic properties. Enter the estimated annual fuel consumption of non domestic properties in the proposed development into the relevant table, also indicating the name of each non-domestic building. </t>
    </r>
  </si>
  <si>
    <r>
      <t>b)</t>
    </r>
    <r>
      <rPr>
        <b/>
        <sz val="7"/>
        <rFont val="Times New Roman"/>
        <family val="1"/>
      </rPr>
      <t xml:space="preserve">     </t>
    </r>
    <r>
      <rPr>
        <sz val="8"/>
        <rFont val="Verdana"/>
        <family val="2"/>
      </rPr>
      <t>Enter the combustion efficiencies of the proposed new boilers, split by fuel type for both domestic and non domestic properties.</t>
    </r>
  </si>
  <si>
    <r>
      <t>-</t>
    </r>
    <r>
      <rPr>
        <sz val="7"/>
        <rFont val="Times New Roman"/>
        <family val="1"/>
      </rPr>
      <t xml:space="preserve">           </t>
    </r>
    <r>
      <rPr>
        <b/>
        <sz val="8"/>
        <rFont val="Verdana"/>
        <family val="2"/>
      </rPr>
      <t>existing properties – metered domestic data available</t>
    </r>
  </si>
  <si>
    <r>
      <t>a)</t>
    </r>
    <r>
      <rPr>
        <b/>
        <sz val="7"/>
        <rFont val="Times New Roman"/>
        <family val="1"/>
      </rPr>
      <t xml:space="preserve">     </t>
    </r>
    <r>
      <rPr>
        <sz val="8"/>
        <rFont val="Verdana"/>
        <family val="2"/>
      </rPr>
      <t xml:space="preserve">Enter data in MWh/a, split by fuel type.  Should the site involve non-domestic buildings please enter consumption data into the relevant cells, also indicating the name of each individual building. </t>
    </r>
  </si>
  <si>
    <r>
      <t>-</t>
    </r>
    <r>
      <rPr>
        <sz val="7"/>
        <rFont val="Times New Roman"/>
        <family val="1"/>
      </rPr>
      <t xml:space="preserve">           </t>
    </r>
    <r>
      <rPr>
        <b/>
        <sz val="8"/>
        <rFont val="Verdana"/>
        <family val="2"/>
      </rPr>
      <t xml:space="preserve">existing properties – metered domestic data NOT available </t>
    </r>
  </si>
  <si>
    <r>
      <t>a)</t>
    </r>
    <r>
      <rPr>
        <b/>
        <sz val="7"/>
        <rFont val="Times New Roman"/>
        <family val="1"/>
      </rPr>
      <t xml:space="preserve">     </t>
    </r>
    <r>
      <rPr>
        <sz val="8"/>
        <rFont val="Verdana"/>
        <family val="2"/>
      </rPr>
      <t xml:space="preserve">Enter the numbers of different domestic properties into the table, split by house type and fuel type. The spreadsheet will automatically calculate (using BREDEM data) the annual energy consumption for the domestic properties. Enter the annual fuel consumption of non domestic properties into the relevant table, also indicating the name of each non-domestic building. </t>
    </r>
  </si>
  <si>
    <t>SECTION 2 – NEW SYSTEM</t>
  </si>
  <si>
    <t>This section is used to input the specification and expected performance of the CHP / boilers. Please select details of the new system</t>
  </si>
  <si>
    <r>
      <t>-</t>
    </r>
    <r>
      <rPr>
        <sz val="7"/>
        <rFont val="Times New Roman"/>
        <family val="1"/>
      </rPr>
      <t xml:space="preserve">           </t>
    </r>
    <r>
      <rPr>
        <b/>
        <sz val="8"/>
        <rFont val="Verdana"/>
        <family val="2"/>
      </rPr>
      <t>CHP with CHPQA or detailed feasibility study</t>
    </r>
  </si>
  <si>
    <r>
      <t>a)</t>
    </r>
    <r>
      <rPr>
        <b/>
        <sz val="7"/>
        <rFont val="Times New Roman"/>
        <family val="1"/>
      </rPr>
      <t xml:space="preserve">     </t>
    </r>
    <r>
      <rPr>
        <sz val="8"/>
        <rFont val="Verdana"/>
        <family val="2"/>
      </rPr>
      <t>Indicate the proposed new heating fuel - select either 'gas' or 'oil' from the drop down menu.</t>
    </r>
  </si>
  <si>
    <r>
      <t>b)</t>
    </r>
    <r>
      <rPr>
        <b/>
        <sz val="7"/>
        <rFont val="Times New Roman"/>
        <family val="1"/>
      </rPr>
      <t xml:space="preserve">     </t>
    </r>
    <r>
      <rPr>
        <sz val="8"/>
        <rFont val="Verdana"/>
        <family val="2"/>
      </rPr>
      <t>Enter the CHP annual power output, Heat demand to be met by CHP, CHP annual fuel input, and CHP unit lifetime into the relevant cells.</t>
    </r>
  </si>
  <si>
    <r>
      <t>c)</t>
    </r>
    <r>
      <rPr>
        <b/>
        <sz val="7"/>
        <rFont val="Times New Roman"/>
        <family val="1"/>
      </rPr>
      <t xml:space="preserve">      </t>
    </r>
    <r>
      <rPr>
        <sz val="8"/>
        <rFont val="Verdana"/>
        <family val="2"/>
      </rPr>
      <t>Enter the fuel type and combustion efficiency of the proposed new boilers into the table.</t>
    </r>
  </si>
  <si>
    <r>
      <t>-</t>
    </r>
    <r>
      <rPr>
        <sz val="7"/>
        <rFont val="Times New Roman"/>
        <family val="1"/>
      </rPr>
      <t xml:space="preserve">           </t>
    </r>
    <r>
      <rPr>
        <b/>
        <sz val="8"/>
        <rFont val="Verdana"/>
        <family val="2"/>
      </rPr>
      <t>CHP with NO CHPQA or NO detailed feasibility study</t>
    </r>
  </si>
  <si>
    <r>
      <t>a)</t>
    </r>
    <r>
      <rPr>
        <b/>
        <sz val="7"/>
        <rFont val="Times New Roman"/>
        <family val="1"/>
      </rPr>
      <t xml:space="preserve">     </t>
    </r>
    <r>
      <rPr>
        <sz val="8"/>
        <rFont val="Verdana"/>
        <family val="2"/>
      </rPr>
      <t xml:space="preserve">The CHP output calculator can be used to estimate the expected performance of the CHP unit.  Input data into the highlighted blue cells as relevant - the data should be available from the manufacturer’s specification. An estimate will need to be made of the annual operating hours for the CHP unit. </t>
    </r>
  </si>
  <si>
    <r>
      <t>b)</t>
    </r>
    <r>
      <rPr>
        <b/>
        <sz val="7"/>
        <rFont val="Times New Roman"/>
        <family val="1"/>
      </rPr>
      <t xml:space="preserve">     </t>
    </r>
    <r>
      <rPr>
        <sz val="8"/>
        <rFont val="Verdana"/>
        <family val="2"/>
      </rPr>
      <t xml:space="preserve">  Enter the fuel type and combustion efficiency of the proposed new boilers into the table.</t>
    </r>
  </si>
  <si>
    <r>
      <t>-</t>
    </r>
    <r>
      <rPr>
        <sz val="7"/>
        <rFont val="Times New Roman"/>
        <family val="1"/>
      </rPr>
      <t xml:space="preserve">           </t>
    </r>
    <r>
      <rPr>
        <b/>
        <sz val="8"/>
        <rFont val="Verdana"/>
        <family val="2"/>
      </rPr>
      <t>Communal boiler – Gas/Oil</t>
    </r>
  </si>
  <si>
    <r>
      <t>a)</t>
    </r>
    <r>
      <rPr>
        <b/>
        <sz val="7"/>
        <rFont val="Times New Roman"/>
        <family val="1"/>
      </rPr>
      <t xml:space="preserve">     </t>
    </r>
    <r>
      <rPr>
        <sz val="8"/>
        <rFont val="Verdana"/>
        <family val="2"/>
      </rPr>
      <t>Enter the fuel type and combustion efficiency of the proposed new boilers into the table.</t>
    </r>
  </si>
  <si>
    <r>
      <t>-</t>
    </r>
    <r>
      <rPr>
        <sz val="7"/>
        <rFont val="Times New Roman"/>
        <family val="1"/>
      </rPr>
      <t xml:space="preserve">           </t>
    </r>
    <r>
      <rPr>
        <b/>
        <sz val="8"/>
        <rFont val="Verdana"/>
        <family val="2"/>
      </rPr>
      <t>Communal boiler – Biomass</t>
    </r>
  </si>
  <si>
    <r>
      <t>a)</t>
    </r>
    <r>
      <rPr>
        <b/>
        <sz val="7"/>
        <rFont val="Times New Roman"/>
        <family val="1"/>
      </rPr>
      <t xml:space="preserve">     </t>
    </r>
    <r>
      <rPr>
        <sz val="8"/>
        <rFont val="Verdana"/>
        <family val="2"/>
      </rPr>
      <t xml:space="preserve">Enter the gross calorific value of dry fuel and the moisture content of the fuel as received. The calculator can be used to estimate the expected gross calorific value of fuel as received. Enter the gross seasonal combustion efficiency of the boiler and detail the annual supply of biomass. </t>
    </r>
  </si>
  <si>
    <r>
      <t>b)</t>
    </r>
    <r>
      <rPr>
        <b/>
        <sz val="7"/>
        <rFont val="Times New Roman"/>
        <family val="1"/>
      </rPr>
      <t xml:space="preserve">     </t>
    </r>
    <r>
      <rPr>
        <sz val="8"/>
        <rFont val="Verdana"/>
        <family val="2"/>
      </rPr>
      <t>Enter the fuel type and combustion efficiency of the proposed new supplementary boilers into the table.</t>
    </r>
  </si>
  <si>
    <t xml:space="preserve">SECTION 3 – Reduction in carbon emissions  </t>
  </si>
  <si>
    <t xml:space="preserve">This section presents the results in terms of carbon savings. Details of the number of Priority Group and non-Priority Group customers should also be entered into this table. </t>
  </si>
  <si>
    <t xml:space="preserve">The results table is designed to look like a row from the CERT Scheme Spreadsheet. The results should be copied into the relevant cells in the table in the CERT Scheme Spreadsheet.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</si>
</sst>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quot;£&quot;#,##0"/>
    <numFmt numFmtId="166" formatCode="#,##0.0"/>
    <numFmt numFmtId="167" formatCode="0.0%"/>
    <numFmt numFmtId="168" formatCode="0.0000"/>
    <numFmt numFmtId="169" formatCode="0.0"/>
    <numFmt numFmtId="170" formatCode="#,##0.000"/>
    <numFmt numFmtId="171" formatCode="_-* #,##0.0_-;\-* #,##0.0_-;_-* &quot;-&quot;??_-;_-@_-"/>
    <numFmt numFmtId="172" formatCode="_-* #,##0.000_-;\-* #,##0.000_-;_-* &quot;-&quot;??_-;_-@_-"/>
    <numFmt numFmtId="173" formatCode="_-* #,##0.000_-;\-* #,##0.000_-;_-* &quot;-&quot;???_-;_-@_-"/>
    <numFmt numFmtId="174" formatCode="_-* #,##0_-;\-* #,##0_-;_-* &quot;-&quot;??_-;_-@_-"/>
    <numFmt numFmtId="175" formatCode="&quot;Yes&quot;;&quot;Yes&quot;;&quot;No&quot;"/>
    <numFmt numFmtId="176" formatCode="&quot;True&quot;;&quot;True&quot;;&quot;False&quot;"/>
    <numFmt numFmtId="177" formatCode="&quot;On&quot;;&quot;On&quot;;&quot;Off&quot;"/>
    <numFmt numFmtId="178" formatCode="[$€-2]\ #,##0.00_);[Red]\([$€-2]\ #,##0.00\)"/>
  </numFmts>
  <fonts count="55">
    <font>
      <sz val="10"/>
      <name val="Arial"/>
      <family val="0"/>
    </font>
    <font>
      <u val="single"/>
      <sz val="10"/>
      <color indexed="36"/>
      <name val="Arial"/>
      <family val="0"/>
    </font>
    <font>
      <u val="single"/>
      <sz val="10"/>
      <color indexed="12"/>
      <name val="Arial"/>
      <family val="0"/>
    </font>
    <font>
      <sz val="8"/>
      <name val="Arial"/>
      <family val="0"/>
    </font>
    <font>
      <b/>
      <sz val="10"/>
      <name val="Verdana"/>
      <family val="2"/>
    </font>
    <font>
      <sz val="10"/>
      <name val="Verdana"/>
      <family val="2"/>
    </font>
    <font>
      <vertAlign val="subscript"/>
      <sz val="10"/>
      <name val="Verdana"/>
      <family val="2"/>
    </font>
    <font>
      <sz val="9"/>
      <name val="Arial"/>
      <family val="2"/>
    </font>
    <font>
      <sz val="8"/>
      <name val="Verdana"/>
      <family val="2"/>
    </font>
    <font>
      <sz val="12"/>
      <name val="Arial"/>
      <family val="0"/>
    </font>
    <font>
      <b/>
      <sz val="10"/>
      <color indexed="10"/>
      <name val="Verdana"/>
      <family val="2"/>
    </font>
    <font>
      <sz val="10"/>
      <color indexed="10"/>
      <name val="Verdana"/>
      <family val="2"/>
    </font>
    <font>
      <b/>
      <sz val="14"/>
      <name val="Verdana"/>
      <family val="2"/>
    </font>
    <font>
      <b/>
      <sz val="15"/>
      <name val="Verdana"/>
      <family val="2"/>
    </font>
    <font>
      <sz val="11"/>
      <name val="Verdana"/>
      <family val="2"/>
    </font>
    <font>
      <b/>
      <sz val="13"/>
      <name val="Verdana"/>
      <family val="2"/>
    </font>
    <font>
      <b/>
      <sz val="8"/>
      <name val="Verdana"/>
      <family val="2"/>
    </font>
    <font>
      <b/>
      <u val="single"/>
      <sz val="8"/>
      <name val="Verdana"/>
      <family val="2"/>
    </font>
    <font>
      <sz val="8"/>
      <name val="CG Omega"/>
      <family val="2"/>
    </font>
    <font>
      <sz val="7"/>
      <name val="Times New Roman"/>
      <family val="1"/>
    </font>
    <font>
      <b/>
      <sz val="7"/>
      <name val="Times New Roman"/>
      <family val="1"/>
    </font>
    <font>
      <b/>
      <sz val="18"/>
      <color indexed="56"/>
      <name val="Cambria"/>
      <family val="2"/>
    </font>
    <font>
      <b/>
      <sz val="15"/>
      <color indexed="56"/>
      <name val="Verdana"/>
      <family val="2"/>
    </font>
    <font>
      <b/>
      <sz val="13"/>
      <color indexed="56"/>
      <name val="Verdana"/>
      <family val="2"/>
    </font>
    <font>
      <b/>
      <sz val="11"/>
      <color indexed="56"/>
      <name val="Verdana"/>
      <family val="2"/>
    </font>
    <font>
      <sz val="10"/>
      <color indexed="17"/>
      <name val="Verdana"/>
      <family val="2"/>
    </font>
    <font>
      <sz val="10"/>
      <color indexed="20"/>
      <name val="Verdana"/>
      <family val="2"/>
    </font>
    <font>
      <sz val="10"/>
      <color indexed="60"/>
      <name val="Verdana"/>
      <family val="2"/>
    </font>
    <font>
      <sz val="10"/>
      <color indexed="62"/>
      <name val="Verdana"/>
      <family val="2"/>
    </font>
    <font>
      <b/>
      <sz val="10"/>
      <color indexed="63"/>
      <name val="Verdana"/>
      <family val="2"/>
    </font>
    <font>
      <b/>
      <sz val="10"/>
      <color indexed="52"/>
      <name val="Verdana"/>
      <family val="2"/>
    </font>
    <font>
      <sz val="10"/>
      <color indexed="52"/>
      <name val="Verdana"/>
      <family val="2"/>
    </font>
    <font>
      <b/>
      <sz val="10"/>
      <color indexed="9"/>
      <name val="Verdana"/>
      <family val="2"/>
    </font>
    <font>
      <i/>
      <sz val="10"/>
      <color indexed="23"/>
      <name val="Verdana"/>
      <family val="2"/>
    </font>
    <font>
      <b/>
      <sz val="10"/>
      <color indexed="8"/>
      <name val="Verdana"/>
      <family val="2"/>
    </font>
    <font>
      <sz val="10"/>
      <color indexed="9"/>
      <name val="Verdana"/>
      <family val="2"/>
    </font>
    <font>
      <sz val="10"/>
      <color indexed="8"/>
      <name val="Verdana"/>
      <family val="2"/>
    </font>
    <font>
      <sz val="8"/>
      <name val="Tahoma"/>
      <family val="2"/>
    </font>
    <font>
      <sz val="10"/>
      <color theme="1"/>
      <name val="Verdana"/>
      <family val="2"/>
    </font>
    <font>
      <sz val="10"/>
      <color theme="0"/>
      <name val="Verdana"/>
      <family val="2"/>
    </font>
    <font>
      <sz val="10"/>
      <color rgb="FF9C0006"/>
      <name val="Verdana"/>
      <family val="2"/>
    </font>
    <font>
      <b/>
      <sz val="10"/>
      <color rgb="FFFA7D00"/>
      <name val="Verdana"/>
      <family val="2"/>
    </font>
    <font>
      <b/>
      <sz val="10"/>
      <color theme="0"/>
      <name val="Verdana"/>
      <family val="2"/>
    </font>
    <font>
      <i/>
      <sz val="10"/>
      <color rgb="FF7F7F7F"/>
      <name val="Verdana"/>
      <family val="2"/>
    </font>
    <font>
      <sz val="10"/>
      <color rgb="FF006100"/>
      <name val="Verdana"/>
      <family val="2"/>
    </font>
    <font>
      <b/>
      <sz val="15"/>
      <color theme="3"/>
      <name val="Verdana"/>
      <family val="2"/>
    </font>
    <font>
      <b/>
      <sz val="13"/>
      <color theme="3"/>
      <name val="Verdana"/>
      <family val="2"/>
    </font>
    <font>
      <b/>
      <sz val="11"/>
      <color theme="3"/>
      <name val="Verdana"/>
      <family val="2"/>
    </font>
    <font>
      <sz val="10"/>
      <color rgb="FF3F3F76"/>
      <name val="Verdana"/>
      <family val="2"/>
    </font>
    <font>
      <sz val="10"/>
      <color rgb="FFFA7D00"/>
      <name val="Verdana"/>
      <family val="2"/>
    </font>
    <font>
      <sz val="10"/>
      <color rgb="FF9C6500"/>
      <name val="Verdana"/>
      <family val="2"/>
    </font>
    <font>
      <b/>
      <sz val="10"/>
      <color rgb="FF3F3F3F"/>
      <name val="Verdana"/>
      <family val="2"/>
    </font>
    <font>
      <b/>
      <sz val="18"/>
      <color theme="3"/>
      <name val="Cambria"/>
      <family val="2"/>
    </font>
    <font>
      <b/>
      <sz val="10"/>
      <color theme="1"/>
      <name val="Verdana"/>
      <family val="2"/>
    </font>
    <font>
      <sz val="10"/>
      <color rgb="FFFF0000"/>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thin"/>
    </border>
    <border>
      <left style="medium"/>
      <right style="medium"/>
      <top style="thin"/>
      <bottom style="thin"/>
    </border>
    <border>
      <left style="medium"/>
      <right style="thin"/>
      <top>
        <color indexed="63"/>
      </top>
      <bottom style="thin"/>
    </border>
    <border>
      <left style="medium"/>
      <right style="thin"/>
      <top style="thin"/>
      <bottom style="thin"/>
    </border>
    <border>
      <left style="thin"/>
      <right style="thin"/>
      <top>
        <color indexed="63"/>
      </top>
      <bottom style="mediu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medium"/>
    </border>
    <border>
      <left>
        <color indexed="63"/>
      </left>
      <right style="medium"/>
      <top style="medium"/>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thin"/>
      <right style="medium"/>
      <top>
        <color indexed="63"/>
      </top>
      <bottom style="thin"/>
    </border>
    <border>
      <left style="thin"/>
      <right style="thin"/>
      <top style="thin"/>
      <bottom style="thin"/>
    </border>
    <border>
      <left style="thin"/>
      <right style="medium"/>
      <top style="thin"/>
      <bottom style="thin"/>
    </border>
    <border>
      <left style="medium"/>
      <right>
        <color indexed="63"/>
      </right>
      <top style="medium"/>
      <bottom style="medium"/>
    </border>
    <border>
      <left>
        <color indexed="63"/>
      </left>
      <right style="thin"/>
      <top style="medium"/>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medium"/>
    </border>
    <border>
      <left style="thin"/>
      <right style="medium"/>
      <top>
        <color indexed="63"/>
      </top>
      <bottom style="medium"/>
    </border>
    <border>
      <left style="thin"/>
      <right style="thin"/>
      <top style="thin"/>
      <bottom>
        <color indexed="63"/>
      </botto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color indexed="63"/>
      </left>
      <right>
        <color indexed="63"/>
      </right>
      <top>
        <color indexed="63"/>
      </top>
      <bottom style="thin"/>
    </border>
    <border>
      <left style="medium"/>
      <right style="medium"/>
      <top>
        <color indexed="63"/>
      </top>
      <bottom>
        <color indexed="63"/>
      </bottom>
    </border>
    <border>
      <left style="medium"/>
      <right style="medium"/>
      <top>
        <color indexed="63"/>
      </top>
      <bottom style="medium"/>
    </border>
    <border>
      <left style="medium"/>
      <right style="medium"/>
      <top style="thin"/>
      <bottom style="medium"/>
    </border>
    <border>
      <left>
        <color indexed="63"/>
      </left>
      <right>
        <color indexed="63"/>
      </right>
      <top>
        <color indexed="63"/>
      </top>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style="medium"/>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
      <left>
        <color indexed="63"/>
      </left>
      <right style="medium"/>
      <top style="medium"/>
      <bottom>
        <color indexed="63"/>
      </bottom>
    </border>
    <border>
      <left>
        <color indexed="63"/>
      </left>
      <right style="thin"/>
      <top style="medium"/>
      <bottom style="thin"/>
    </border>
    <border>
      <left style="thin"/>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78">
    <xf numFmtId="0" fontId="0" fillId="0" borderId="0" xfId="0" applyAlignment="1">
      <alignment/>
    </xf>
    <xf numFmtId="0" fontId="5" fillId="33" borderId="10" xfId="0" applyFont="1" applyFill="1" applyBorder="1" applyAlignment="1" applyProtection="1">
      <alignment/>
      <protection locked="0"/>
    </xf>
    <xf numFmtId="0" fontId="5" fillId="33" borderId="11" xfId="0" applyFont="1" applyFill="1" applyBorder="1" applyAlignment="1" applyProtection="1">
      <alignment/>
      <protection locked="0"/>
    </xf>
    <xf numFmtId="0" fontId="5" fillId="33" borderId="12" xfId="0" applyFont="1" applyFill="1" applyBorder="1" applyAlignment="1" applyProtection="1">
      <alignment/>
      <protection locked="0"/>
    </xf>
    <xf numFmtId="0" fontId="5" fillId="33" borderId="13" xfId="0" applyFont="1" applyFill="1" applyBorder="1" applyAlignment="1" applyProtection="1">
      <alignment/>
      <protection locked="0"/>
    </xf>
    <xf numFmtId="0" fontId="14" fillId="33" borderId="14" xfId="0" applyFont="1" applyFill="1" applyBorder="1" applyAlignment="1" applyProtection="1">
      <alignment horizontal="center" vertical="center"/>
      <protection locked="0"/>
    </xf>
    <xf numFmtId="0" fontId="5" fillId="34" borderId="0" xfId="0" applyFont="1" applyFill="1" applyBorder="1" applyAlignment="1" applyProtection="1">
      <alignment/>
      <protection locked="0"/>
    </xf>
    <xf numFmtId="0" fontId="5" fillId="33" borderId="15" xfId="0" applyFont="1" applyFill="1" applyBorder="1" applyAlignment="1" applyProtection="1">
      <alignment/>
      <protection locked="0"/>
    </xf>
    <xf numFmtId="0" fontId="8" fillId="33" borderId="15" xfId="57" applyNumberFormat="1" applyFont="1" applyFill="1" applyBorder="1" applyAlignment="1" applyProtection="1">
      <alignment vertical="center"/>
      <protection locked="0"/>
    </xf>
    <xf numFmtId="0" fontId="7" fillId="33" borderId="15" xfId="57" applyNumberFormat="1" applyFont="1" applyFill="1" applyBorder="1" applyAlignment="1" applyProtection="1">
      <alignment/>
      <protection locked="0"/>
    </xf>
    <xf numFmtId="0" fontId="5" fillId="0" borderId="16" xfId="0" applyFont="1" applyFill="1" applyBorder="1" applyAlignment="1" applyProtection="1">
      <alignment/>
      <protection/>
    </xf>
    <xf numFmtId="0" fontId="5" fillId="0" borderId="17" xfId="0" applyFont="1" applyFill="1" applyBorder="1" applyAlignment="1" applyProtection="1">
      <alignment/>
      <protection/>
    </xf>
    <xf numFmtId="0" fontId="5" fillId="34" borderId="0" xfId="0" applyFont="1" applyFill="1" applyBorder="1" applyAlignment="1" applyProtection="1">
      <alignment/>
      <protection/>
    </xf>
    <xf numFmtId="0" fontId="5" fillId="0" borderId="0" xfId="0" applyFont="1" applyFill="1" applyBorder="1" applyAlignment="1" applyProtection="1">
      <alignment/>
      <protection/>
    </xf>
    <xf numFmtId="0" fontId="5" fillId="0" borderId="18" xfId="0" applyFont="1" applyFill="1" applyBorder="1" applyAlignment="1" applyProtection="1">
      <alignment/>
      <protection/>
    </xf>
    <xf numFmtId="0" fontId="5" fillId="0" borderId="19" xfId="0" applyFont="1" applyFill="1" applyBorder="1" applyAlignment="1" applyProtection="1">
      <alignment/>
      <protection/>
    </xf>
    <xf numFmtId="0" fontId="4" fillId="0" borderId="18" xfId="0" applyFont="1" applyFill="1" applyBorder="1" applyAlignment="1" applyProtection="1">
      <alignment/>
      <protection/>
    </xf>
    <xf numFmtId="0" fontId="11" fillId="34" borderId="0" xfId="0" applyFont="1" applyFill="1" applyBorder="1" applyAlignment="1" applyProtection="1">
      <alignment/>
      <protection/>
    </xf>
    <xf numFmtId="0" fontId="11" fillId="0" borderId="0" xfId="0" applyFont="1" applyFill="1" applyBorder="1" applyAlignment="1" applyProtection="1">
      <alignment/>
      <protection/>
    </xf>
    <xf numFmtId="0" fontId="4" fillId="0" borderId="18" xfId="0" applyFont="1" applyFill="1" applyBorder="1" applyAlignment="1" applyProtection="1">
      <alignment/>
      <protection/>
    </xf>
    <xf numFmtId="0" fontId="11" fillId="0" borderId="0" xfId="0" applyFont="1" applyFill="1" applyBorder="1" applyAlignment="1" applyProtection="1">
      <alignment/>
      <protection/>
    </xf>
    <xf numFmtId="0" fontId="4" fillId="34" borderId="0" xfId="0" applyFont="1" applyFill="1" applyBorder="1" applyAlignment="1" applyProtection="1">
      <alignment vertical="center"/>
      <protection/>
    </xf>
    <xf numFmtId="0" fontId="5" fillId="34" borderId="20" xfId="0" applyFont="1" applyFill="1" applyBorder="1" applyAlignment="1" applyProtection="1">
      <alignment/>
      <protection/>
    </xf>
    <xf numFmtId="0" fontId="5" fillId="0" borderId="18" xfId="0" applyFont="1" applyFill="1" applyBorder="1" applyAlignment="1" applyProtection="1">
      <alignment/>
      <protection/>
    </xf>
    <xf numFmtId="0" fontId="4" fillId="34" borderId="0" xfId="0" applyFont="1" applyFill="1" applyBorder="1" applyAlignment="1" applyProtection="1">
      <alignment/>
      <protection/>
    </xf>
    <xf numFmtId="0" fontId="4" fillId="0" borderId="18"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4" fillId="0" borderId="19" xfId="0" applyFont="1" applyFill="1" applyBorder="1" applyAlignment="1" applyProtection="1">
      <alignment horizontal="center" vertical="center" wrapText="1"/>
      <protection/>
    </xf>
    <xf numFmtId="0" fontId="5" fillId="34" borderId="21" xfId="0" applyFont="1" applyFill="1" applyBorder="1" applyAlignment="1" applyProtection="1">
      <alignment/>
      <protection/>
    </xf>
    <xf numFmtId="0" fontId="5" fillId="34" borderId="0" xfId="0" applyFont="1" applyFill="1" applyBorder="1" applyAlignment="1" applyProtection="1">
      <alignment/>
      <protection/>
    </xf>
    <xf numFmtId="0" fontId="5" fillId="34" borderId="0" xfId="0" applyFont="1" applyFill="1" applyBorder="1" applyAlignment="1" applyProtection="1">
      <alignment horizontal="center"/>
      <protection/>
    </xf>
    <xf numFmtId="0" fontId="5" fillId="34" borderId="22" xfId="0" applyFont="1" applyFill="1" applyBorder="1" applyAlignment="1" applyProtection="1">
      <alignment horizontal="center"/>
      <protection/>
    </xf>
    <xf numFmtId="0" fontId="5" fillId="34" borderId="23" xfId="0" applyFont="1" applyFill="1" applyBorder="1" applyAlignment="1" applyProtection="1">
      <alignment horizontal="center"/>
      <protection/>
    </xf>
    <xf numFmtId="0" fontId="5" fillId="34" borderId="24" xfId="0" applyFont="1" applyFill="1" applyBorder="1" applyAlignment="1" applyProtection="1">
      <alignment horizontal="center"/>
      <protection/>
    </xf>
    <xf numFmtId="49" fontId="5" fillId="34" borderId="12" xfId="0" applyNumberFormat="1" applyFont="1" applyFill="1" applyBorder="1" applyAlignment="1" applyProtection="1">
      <alignment horizontal="left"/>
      <protection/>
    </xf>
    <xf numFmtId="0" fontId="5" fillId="34" borderId="25" xfId="0" applyFont="1" applyFill="1" applyBorder="1" applyAlignment="1" applyProtection="1">
      <alignment horizontal="center"/>
      <protection/>
    </xf>
    <xf numFmtId="3" fontId="5" fillId="34" borderId="0" xfId="0" applyNumberFormat="1" applyFont="1" applyFill="1" applyBorder="1" applyAlignment="1" applyProtection="1">
      <alignment horizontal="center"/>
      <protection/>
    </xf>
    <xf numFmtId="3" fontId="5" fillId="34" borderId="26" xfId="0" applyNumberFormat="1" applyFont="1" applyFill="1" applyBorder="1" applyAlignment="1" applyProtection="1">
      <alignment horizontal="center"/>
      <protection/>
    </xf>
    <xf numFmtId="0" fontId="5" fillId="34" borderId="13" xfId="0" applyFont="1" applyFill="1" applyBorder="1" applyAlignment="1" applyProtection="1">
      <alignment horizontal="left"/>
      <protection/>
    </xf>
    <xf numFmtId="0" fontId="5" fillId="34" borderId="27" xfId="0" applyFont="1" applyFill="1" applyBorder="1" applyAlignment="1" applyProtection="1">
      <alignment horizontal="center"/>
      <protection/>
    </xf>
    <xf numFmtId="0" fontId="5" fillId="34" borderId="27" xfId="0" applyFont="1" applyFill="1" applyBorder="1" applyAlignment="1" applyProtection="1" quotePrefix="1">
      <alignment horizontal="center"/>
      <protection/>
    </xf>
    <xf numFmtId="0" fontId="5" fillId="34" borderId="20" xfId="0" applyFont="1" applyFill="1" applyBorder="1" applyAlignment="1" applyProtection="1">
      <alignment horizontal="left"/>
      <protection/>
    </xf>
    <xf numFmtId="0" fontId="5" fillId="34" borderId="24" xfId="0" applyFont="1" applyFill="1" applyBorder="1" applyAlignment="1" applyProtection="1" quotePrefix="1">
      <alignment horizontal="center"/>
      <protection/>
    </xf>
    <xf numFmtId="0" fontId="5" fillId="34" borderId="28" xfId="0" applyFont="1" applyFill="1" applyBorder="1" applyAlignment="1" applyProtection="1">
      <alignment horizontal="left"/>
      <protection/>
    </xf>
    <xf numFmtId="0" fontId="5" fillId="34" borderId="29" xfId="0" applyFont="1" applyFill="1" applyBorder="1" applyAlignment="1" applyProtection="1">
      <alignment/>
      <protection/>
    </xf>
    <xf numFmtId="0" fontId="5" fillId="0" borderId="0" xfId="0" applyFont="1" applyFill="1" applyBorder="1" applyAlignment="1" applyProtection="1">
      <alignment horizontal="left"/>
      <protection/>
    </xf>
    <xf numFmtId="166" fontId="5" fillId="0" borderId="0" xfId="0" applyNumberFormat="1" applyFont="1" applyFill="1" applyBorder="1" applyAlignment="1" applyProtection="1">
      <alignment horizontal="center"/>
      <protection/>
    </xf>
    <xf numFmtId="166" fontId="5" fillId="0" borderId="19" xfId="0" applyNumberFormat="1" applyFont="1" applyFill="1" applyBorder="1" applyAlignment="1" applyProtection="1">
      <alignment horizontal="center"/>
      <protection/>
    </xf>
    <xf numFmtId="0" fontId="5" fillId="34" borderId="30" xfId="0" applyFont="1" applyFill="1" applyBorder="1" applyAlignment="1" applyProtection="1">
      <alignment horizontal="center" wrapText="1"/>
      <protection/>
    </xf>
    <xf numFmtId="3" fontId="5" fillId="34" borderId="31" xfId="0" applyNumberFormat="1" applyFont="1" applyFill="1" applyBorder="1" applyAlignment="1" applyProtection="1">
      <alignment horizontal="center"/>
      <protection/>
    </xf>
    <xf numFmtId="3" fontId="5" fillId="34" borderId="32" xfId="0" applyNumberFormat="1" applyFont="1" applyFill="1" applyBorder="1" applyAlignment="1" applyProtection="1">
      <alignment horizontal="center"/>
      <protection/>
    </xf>
    <xf numFmtId="0" fontId="5" fillId="34" borderId="0" xfId="0" applyFont="1" applyFill="1" applyBorder="1" applyAlignment="1" applyProtection="1">
      <alignment horizontal="left"/>
      <protection/>
    </xf>
    <xf numFmtId="9" fontId="5" fillId="0" borderId="0" xfId="60" applyFont="1" applyFill="1" applyBorder="1" applyAlignment="1" applyProtection="1">
      <alignment horizontal="center"/>
      <protection/>
    </xf>
    <xf numFmtId="167" fontId="5" fillId="0" borderId="19" xfId="0" applyNumberFormat="1" applyFont="1" applyFill="1" applyBorder="1" applyAlignment="1" applyProtection="1">
      <alignment horizontal="center"/>
      <protection/>
    </xf>
    <xf numFmtId="0" fontId="5" fillId="0" borderId="18" xfId="0" applyFont="1" applyFill="1" applyBorder="1" applyAlignment="1" applyProtection="1">
      <alignment wrapText="1"/>
      <protection/>
    </xf>
    <xf numFmtId="9" fontId="5" fillId="0" borderId="0" xfId="0" applyNumberFormat="1" applyFont="1" applyFill="1" applyBorder="1" applyAlignment="1" applyProtection="1">
      <alignment/>
      <protection/>
    </xf>
    <xf numFmtId="167" fontId="5" fillId="0" borderId="0" xfId="0" applyNumberFormat="1" applyFont="1" applyFill="1" applyBorder="1" applyAlignment="1" applyProtection="1">
      <alignment horizontal="center"/>
      <protection/>
    </xf>
    <xf numFmtId="166" fontId="5" fillId="34" borderId="0" xfId="0" applyNumberFormat="1" applyFont="1" applyFill="1" applyBorder="1" applyAlignment="1" applyProtection="1">
      <alignment horizontal="center"/>
      <protection/>
    </xf>
    <xf numFmtId="0" fontId="5" fillId="35" borderId="18" xfId="0" applyFont="1" applyFill="1" applyBorder="1" applyAlignment="1" applyProtection="1">
      <alignment/>
      <protection/>
    </xf>
    <xf numFmtId="0" fontId="5" fillId="35" borderId="0" xfId="0" applyFont="1" applyFill="1" applyBorder="1" applyAlignment="1" applyProtection="1">
      <alignment/>
      <protection/>
    </xf>
    <xf numFmtId="166" fontId="5" fillId="35" borderId="0" xfId="0" applyNumberFormat="1" applyFont="1" applyFill="1" applyBorder="1" applyAlignment="1" applyProtection="1">
      <alignment horizontal="center"/>
      <protection/>
    </xf>
    <xf numFmtId="166" fontId="5" fillId="35" borderId="19" xfId="0" applyNumberFormat="1" applyFont="1" applyFill="1" applyBorder="1" applyAlignment="1" applyProtection="1">
      <alignment horizontal="center"/>
      <protection/>
    </xf>
    <xf numFmtId="0" fontId="5" fillId="0" borderId="0" xfId="0" applyFont="1" applyFill="1" applyBorder="1" applyAlignment="1" applyProtection="1">
      <alignment horizontal="center"/>
      <protection/>
    </xf>
    <xf numFmtId="0" fontId="5" fillId="34" borderId="12" xfId="0" applyFont="1" applyFill="1" applyBorder="1" applyAlignment="1" applyProtection="1">
      <alignment horizontal="center" wrapText="1"/>
      <protection/>
    </xf>
    <xf numFmtId="0" fontId="5" fillId="34" borderId="33" xfId="0" applyFont="1" applyFill="1" applyBorder="1" applyAlignment="1" applyProtection="1">
      <alignment horizontal="center" wrapText="1"/>
      <protection/>
    </xf>
    <xf numFmtId="0" fontId="5" fillId="34" borderId="25" xfId="0" applyFont="1" applyFill="1" applyBorder="1" applyAlignment="1" applyProtection="1">
      <alignment horizontal="center" wrapText="1"/>
      <protection/>
    </xf>
    <xf numFmtId="0" fontId="5" fillId="35" borderId="18" xfId="0" applyFont="1" applyFill="1" applyBorder="1" applyAlignment="1" applyProtection="1">
      <alignment wrapText="1"/>
      <protection/>
    </xf>
    <xf numFmtId="9" fontId="5" fillId="35" borderId="0" xfId="0" applyNumberFormat="1" applyFont="1" applyFill="1" applyBorder="1" applyAlignment="1" applyProtection="1">
      <alignment/>
      <protection/>
    </xf>
    <xf numFmtId="167" fontId="5" fillId="35" borderId="0" xfId="0" applyNumberFormat="1" applyFont="1" applyFill="1" applyBorder="1" applyAlignment="1" applyProtection="1">
      <alignment horizontal="center"/>
      <protection/>
    </xf>
    <xf numFmtId="9" fontId="5" fillId="35" borderId="0" xfId="60" applyFont="1" applyFill="1" applyBorder="1" applyAlignment="1" applyProtection="1">
      <alignment horizontal="center"/>
      <protection/>
    </xf>
    <xf numFmtId="0" fontId="5" fillId="35" borderId="19" xfId="0" applyFont="1" applyFill="1" applyBorder="1" applyAlignment="1" applyProtection="1">
      <alignment/>
      <protection/>
    </xf>
    <xf numFmtId="0" fontId="5" fillId="0" borderId="0" xfId="0" applyFont="1" applyFill="1" applyBorder="1" applyAlignment="1" applyProtection="1">
      <alignment horizontal="center" vertical="center"/>
      <protection/>
    </xf>
    <xf numFmtId="0" fontId="4" fillId="0" borderId="18"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19" xfId="0" applyFont="1" applyFill="1" applyBorder="1" applyAlignment="1" applyProtection="1">
      <alignment horizontal="center" vertical="center"/>
      <protection/>
    </xf>
    <xf numFmtId="0" fontId="5" fillId="0" borderId="18" xfId="0" applyFont="1" applyFill="1" applyBorder="1" applyAlignment="1" applyProtection="1">
      <alignment horizontal="left" wrapText="1"/>
      <protection/>
    </xf>
    <xf numFmtId="0" fontId="5" fillId="34" borderId="34" xfId="0" applyFont="1" applyFill="1" applyBorder="1" applyAlignment="1" applyProtection="1">
      <alignment horizontal="center" wrapText="1"/>
      <protection/>
    </xf>
    <xf numFmtId="0" fontId="5" fillId="34" borderId="35" xfId="0" applyFont="1" applyFill="1" applyBorder="1" applyAlignment="1" applyProtection="1">
      <alignment horizontal="center" wrapText="1"/>
      <protection/>
    </xf>
    <xf numFmtId="0" fontId="5" fillId="34" borderId="36" xfId="0" applyFont="1" applyFill="1" applyBorder="1" applyAlignment="1" applyProtection="1">
      <alignment horizontal="center" wrapText="1"/>
      <protection/>
    </xf>
    <xf numFmtId="0" fontId="4" fillId="35" borderId="0" xfId="0" applyFont="1" applyFill="1" applyBorder="1" applyAlignment="1" applyProtection="1">
      <alignment horizontal="center" vertical="center"/>
      <protection/>
    </xf>
    <xf numFmtId="0" fontId="4" fillId="35" borderId="19" xfId="0" applyFont="1" applyFill="1" applyBorder="1" applyAlignment="1" applyProtection="1">
      <alignment horizontal="center" vertical="center"/>
      <protection/>
    </xf>
    <xf numFmtId="0" fontId="5" fillId="34" borderId="37" xfId="0" applyFont="1" applyFill="1" applyBorder="1" applyAlignment="1" applyProtection="1">
      <alignment horizontal="left"/>
      <protection/>
    </xf>
    <xf numFmtId="0" fontId="5" fillId="34" borderId="38" xfId="0" applyFont="1" applyFill="1" applyBorder="1" applyAlignment="1" applyProtection="1" quotePrefix="1">
      <alignment horizontal="center"/>
      <protection/>
    </xf>
    <xf numFmtId="0" fontId="5" fillId="0" borderId="18" xfId="0" applyFont="1" applyFill="1" applyBorder="1" applyAlignment="1" applyProtection="1">
      <alignment horizontal="left"/>
      <protection/>
    </xf>
    <xf numFmtId="0" fontId="4" fillId="0" borderId="18" xfId="0" applyFont="1" applyFill="1" applyBorder="1" applyAlignment="1" applyProtection="1">
      <alignment horizontal="left"/>
      <protection/>
    </xf>
    <xf numFmtId="0" fontId="5" fillId="34" borderId="13" xfId="0" applyFont="1" applyFill="1" applyBorder="1" applyAlignment="1" applyProtection="1">
      <alignment horizontal="center"/>
      <protection/>
    </xf>
    <xf numFmtId="3" fontId="5" fillId="34" borderId="27" xfId="0" applyNumberFormat="1" applyFont="1" applyFill="1" applyBorder="1" applyAlignment="1" applyProtection="1">
      <alignment horizontal="center"/>
      <protection/>
    </xf>
    <xf numFmtId="0" fontId="5" fillId="34" borderId="39" xfId="0" applyFont="1" applyFill="1" applyBorder="1" applyAlignment="1" applyProtection="1">
      <alignment horizontal="center"/>
      <protection/>
    </xf>
    <xf numFmtId="0" fontId="5" fillId="34" borderId="40" xfId="0" applyFont="1" applyFill="1" applyBorder="1" applyAlignment="1" applyProtection="1">
      <alignment horizontal="center"/>
      <protection/>
    </xf>
    <xf numFmtId="3" fontId="5" fillId="34" borderId="40" xfId="0" applyNumberFormat="1" applyFont="1" applyFill="1" applyBorder="1" applyAlignment="1" applyProtection="1">
      <alignment horizontal="center"/>
      <protection/>
    </xf>
    <xf numFmtId="3" fontId="5" fillId="34" borderId="41" xfId="0" applyNumberFormat="1" applyFont="1" applyFill="1" applyBorder="1" applyAlignment="1" applyProtection="1">
      <alignment horizontal="center"/>
      <protection/>
    </xf>
    <xf numFmtId="0" fontId="5" fillId="34" borderId="34" xfId="0" applyFont="1" applyFill="1" applyBorder="1" applyAlignment="1" applyProtection="1">
      <alignment horizontal="center"/>
      <protection/>
    </xf>
    <xf numFmtId="3" fontId="5" fillId="34" borderId="35" xfId="0" applyNumberFormat="1" applyFont="1" applyFill="1" applyBorder="1" applyAlignment="1" applyProtection="1">
      <alignment horizontal="center"/>
      <protection/>
    </xf>
    <xf numFmtId="3" fontId="5" fillId="34" borderId="36" xfId="0" applyNumberFormat="1" applyFont="1" applyFill="1" applyBorder="1" applyAlignment="1" applyProtection="1">
      <alignment horizontal="center"/>
      <protection/>
    </xf>
    <xf numFmtId="0" fontId="4" fillId="0" borderId="18" xfId="0" applyFont="1" applyFill="1" applyBorder="1" applyAlignment="1" applyProtection="1">
      <alignment horizontal="center"/>
      <protection/>
    </xf>
    <xf numFmtId="0" fontId="4" fillId="0" borderId="0" xfId="0" applyFont="1" applyFill="1" applyBorder="1" applyAlignment="1" applyProtection="1">
      <alignment horizontal="center"/>
      <protection/>
    </xf>
    <xf numFmtId="0" fontId="4" fillId="0" borderId="19" xfId="0" applyFont="1" applyFill="1" applyBorder="1" applyAlignment="1" applyProtection="1">
      <alignment horizontal="center"/>
      <protection/>
    </xf>
    <xf numFmtId="0" fontId="4" fillId="34" borderId="0" xfId="0" applyFont="1" applyFill="1" applyBorder="1" applyAlignment="1" applyProtection="1">
      <alignment/>
      <protection/>
    </xf>
    <xf numFmtId="2" fontId="5" fillId="0" borderId="0" xfId="0" applyNumberFormat="1" applyFont="1" applyFill="1" applyBorder="1" applyAlignment="1" applyProtection="1">
      <alignment horizontal="left"/>
      <protection/>
    </xf>
    <xf numFmtId="169" fontId="5" fillId="36" borderId="26" xfId="42" applyNumberFormat="1" applyFont="1" applyFill="1" applyBorder="1" applyAlignment="1" applyProtection="1">
      <alignment horizontal="center" vertical="center"/>
      <protection/>
    </xf>
    <xf numFmtId="169" fontId="5" fillId="0" borderId="0" xfId="42" applyNumberFormat="1" applyFont="1" applyFill="1" applyBorder="1" applyAlignment="1" applyProtection="1">
      <alignment horizontal="right" vertical="center"/>
      <protection/>
    </xf>
    <xf numFmtId="2" fontId="5" fillId="0" borderId="0" xfId="0" applyNumberFormat="1" applyFont="1" applyFill="1" applyBorder="1" applyAlignment="1" applyProtection="1">
      <alignment horizontal="center"/>
      <protection/>
    </xf>
    <xf numFmtId="1" fontId="5" fillId="34" borderId="26" xfId="0" applyNumberFormat="1" applyFont="1" applyFill="1" applyBorder="1" applyAlignment="1" applyProtection="1">
      <alignment horizontal="center"/>
      <protection/>
    </xf>
    <xf numFmtId="1" fontId="5" fillId="0" borderId="0" xfId="0" applyNumberFormat="1" applyFont="1" applyFill="1" applyBorder="1" applyAlignment="1" applyProtection="1">
      <alignment horizontal="center"/>
      <protection/>
    </xf>
    <xf numFmtId="0" fontId="10" fillId="0" borderId="18" xfId="0" applyFont="1" applyFill="1" applyBorder="1" applyAlignment="1" applyProtection="1">
      <alignment/>
      <protection/>
    </xf>
    <xf numFmtId="0" fontId="5" fillId="0" borderId="0" xfId="0" applyFont="1" applyFill="1" applyBorder="1" applyAlignment="1" applyProtection="1">
      <alignment/>
      <protection/>
    </xf>
    <xf numFmtId="0" fontId="4" fillId="0" borderId="0" xfId="0" applyFont="1" applyFill="1" applyBorder="1" applyAlignment="1" applyProtection="1">
      <alignment/>
      <protection/>
    </xf>
    <xf numFmtId="0" fontId="4" fillId="0" borderId="19" xfId="0" applyFont="1" applyFill="1" applyBorder="1" applyAlignment="1" applyProtection="1">
      <alignment/>
      <protection/>
    </xf>
    <xf numFmtId="0" fontId="4" fillId="34" borderId="0" xfId="0" applyFont="1" applyFill="1" applyBorder="1" applyAlignment="1" applyProtection="1">
      <alignment wrapText="1"/>
      <protection/>
    </xf>
    <xf numFmtId="167" fontId="5" fillId="34" borderId="0" xfId="0" applyNumberFormat="1" applyFont="1" applyFill="1" applyBorder="1" applyAlignment="1" applyProtection="1">
      <alignment horizontal="center"/>
      <protection/>
    </xf>
    <xf numFmtId="0" fontId="11" fillId="0" borderId="0" xfId="0" applyFont="1" applyFill="1" applyBorder="1" applyAlignment="1" applyProtection="1">
      <alignment horizontal="left"/>
      <protection/>
    </xf>
    <xf numFmtId="0" fontId="13" fillId="0" borderId="18"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3" fillId="0" borderId="19" xfId="0" applyFont="1" applyFill="1" applyBorder="1" applyAlignment="1" applyProtection="1">
      <alignment horizontal="center" vertical="center"/>
      <protection/>
    </xf>
    <xf numFmtId="170" fontId="5" fillId="34" borderId="39" xfId="0" applyNumberFormat="1" applyFont="1" applyFill="1" applyBorder="1" applyAlignment="1" applyProtection="1">
      <alignment horizontal="center" vertical="center" wrapText="1"/>
      <protection/>
    </xf>
    <xf numFmtId="3" fontId="5" fillId="34" borderId="40" xfId="0" applyNumberFormat="1" applyFont="1" applyFill="1" applyBorder="1" applyAlignment="1" applyProtection="1">
      <alignment horizontal="center" vertical="center" wrapText="1"/>
      <protection/>
    </xf>
    <xf numFmtId="170" fontId="5" fillId="34" borderId="40" xfId="0" applyNumberFormat="1" applyFont="1" applyFill="1" applyBorder="1" applyAlignment="1" applyProtection="1">
      <alignment horizontal="center" vertical="center" wrapText="1"/>
      <protection/>
    </xf>
    <xf numFmtId="170" fontId="5" fillId="34" borderId="41" xfId="0" applyNumberFormat="1" applyFont="1" applyFill="1" applyBorder="1" applyAlignment="1" applyProtection="1">
      <alignment horizontal="center" vertical="center" wrapText="1"/>
      <protection/>
    </xf>
    <xf numFmtId="164" fontId="14" fillId="36" borderId="42" xfId="0" applyNumberFormat="1" applyFont="1" applyFill="1" applyBorder="1" applyAlignment="1" applyProtection="1">
      <alignment horizontal="center" vertical="center"/>
      <protection/>
    </xf>
    <xf numFmtId="0" fontId="14" fillId="36" borderId="14" xfId="0" applyFont="1" applyFill="1" applyBorder="1" applyAlignment="1" applyProtection="1">
      <alignment horizontal="center" vertical="center"/>
      <protection/>
    </xf>
    <xf numFmtId="170" fontId="14" fillId="36" borderId="43" xfId="0" applyNumberFormat="1" applyFont="1" applyFill="1" applyBorder="1" applyAlignment="1" applyProtection="1">
      <alignment horizontal="center" vertical="center"/>
      <protection/>
    </xf>
    <xf numFmtId="0" fontId="4" fillId="0" borderId="44" xfId="0" applyFont="1" applyFill="1" applyBorder="1" applyAlignment="1" applyProtection="1">
      <alignment/>
      <protection/>
    </xf>
    <xf numFmtId="0" fontId="14" fillId="36" borderId="14" xfId="0" applyNumberFormat="1" applyFont="1" applyFill="1" applyBorder="1" applyAlignment="1" applyProtection="1">
      <alignment horizontal="center" vertical="center"/>
      <protection/>
    </xf>
    <xf numFmtId="0" fontId="5" fillId="33" borderId="45" xfId="0" applyNumberFormat="1" applyFont="1" applyFill="1" applyBorder="1" applyAlignment="1" applyProtection="1">
      <alignment horizontal="center"/>
      <protection locked="0"/>
    </xf>
    <xf numFmtId="0" fontId="5" fillId="33" borderId="33" xfId="0" applyNumberFormat="1" applyFont="1" applyFill="1" applyBorder="1" applyAlignment="1" applyProtection="1">
      <alignment horizontal="center"/>
      <protection locked="0"/>
    </xf>
    <xf numFmtId="0" fontId="5" fillId="33" borderId="25" xfId="0" applyNumberFormat="1" applyFont="1" applyFill="1" applyBorder="1" applyAlignment="1" applyProtection="1">
      <alignment horizontal="center"/>
      <protection locked="0"/>
    </xf>
    <xf numFmtId="0" fontId="5" fillId="33" borderId="46" xfId="0" applyNumberFormat="1" applyFont="1" applyFill="1" applyBorder="1" applyAlignment="1" applyProtection="1">
      <alignment horizontal="center"/>
      <protection locked="0"/>
    </xf>
    <xf numFmtId="0" fontId="5" fillId="33" borderId="26" xfId="0" applyNumberFormat="1" applyFont="1" applyFill="1" applyBorder="1" applyAlignment="1" applyProtection="1">
      <alignment horizontal="center"/>
      <protection locked="0"/>
    </xf>
    <xf numFmtId="0" fontId="5" fillId="33" borderId="27" xfId="0" applyNumberFormat="1" applyFont="1" applyFill="1" applyBorder="1" applyAlignment="1" applyProtection="1">
      <alignment horizontal="center"/>
      <protection locked="0"/>
    </xf>
    <xf numFmtId="0" fontId="5" fillId="33" borderId="47" xfId="0" applyNumberFormat="1" applyFont="1" applyFill="1" applyBorder="1" applyAlignment="1" applyProtection="1">
      <alignment horizontal="center"/>
      <protection locked="0"/>
    </xf>
    <xf numFmtId="0" fontId="5" fillId="33" borderId="44" xfId="0" applyNumberFormat="1" applyFont="1" applyFill="1" applyBorder="1" applyAlignment="1" applyProtection="1">
      <alignment horizontal="center"/>
      <protection locked="0"/>
    </xf>
    <xf numFmtId="0" fontId="5" fillId="33" borderId="38" xfId="0" applyNumberFormat="1" applyFont="1" applyFill="1" applyBorder="1" applyAlignment="1" applyProtection="1">
      <alignment horizontal="center"/>
      <protection locked="0"/>
    </xf>
    <xf numFmtId="0" fontId="5" fillId="36" borderId="40" xfId="0" applyNumberFormat="1" applyFont="1" applyFill="1" applyBorder="1" applyAlignment="1" applyProtection="1">
      <alignment horizontal="center"/>
      <protection/>
    </xf>
    <xf numFmtId="0" fontId="5" fillId="36" borderId="41" xfId="0" applyNumberFormat="1" applyFont="1" applyFill="1" applyBorder="1" applyAlignment="1" applyProtection="1">
      <alignment horizontal="center"/>
      <protection/>
    </xf>
    <xf numFmtId="3" fontId="5" fillId="33" borderId="45" xfId="0" applyNumberFormat="1" applyFont="1" applyFill="1" applyBorder="1" applyAlignment="1" applyProtection="1">
      <alignment horizontal="center"/>
      <protection locked="0"/>
    </xf>
    <xf numFmtId="3" fontId="5" fillId="33" borderId="33" xfId="0" applyNumberFormat="1" applyFont="1" applyFill="1" applyBorder="1" applyAlignment="1" applyProtection="1">
      <alignment horizontal="center"/>
      <protection locked="0"/>
    </xf>
    <xf numFmtId="3" fontId="5" fillId="33" borderId="25" xfId="0" applyNumberFormat="1" applyFont="1" applyFill="1" applyBorder="1" applyAlignment="1" applyProtection="1">
      <alignment horizontal="center"/>
      <protection locked="0"/>
    </xf>
    <xf numFmtId="3" fontId="5" fillId="33" borderId="46" xfId="0" applyNumberFormat="1" applyFont="1" applyFill="1" applyBorder="1" applyAlignment="1" applyProtection="1">
      <alignment horizontal="center"/>
      <protection locked="0"/>
    </xf>
    <xf numFmtId="3" fontId="5" fillId="33" borderId="26" xfId="0" applyNumberFormat="1" applyFont="1" applyFill="1" applyBorder="1" applyAlignment="1" applyProtection="1">
      <alignment horizontal="center"/>
      <protection locked="0"/>
    </xf>
    <xf numFmtId="3" fontId="5" fillId="33" borderId="27" xfId="0" applyNumberFormat="1" applyFont="1" applyFill="1" applyBorder="1" applyAlignment="1" applyProtection="1">
      <alignment horizontal="center"/>
      <protection locked="0"/>
    </xf>
    <xf numFmtId="3" fontId="5" fillId="33" borderId="47" xfId="0" applyNumberFormat="1" applyFont="1" applyFill="1" applyBorder="1" applyAlignment="1" applyProtection="1">
      <alignment horizontal="center"/>
      <protection locked="0"/>
    </xf>
    <xf numFmtId="3" fontId="5" fillId="33" borderId="44" xfId="0" applyNumberFormat="1" applyFont="1" applyFill="1" applyBorder="1" applyAlignment="1" applyProtection="1">
      <alignment horizontal="center"/>
      <protection locked="0"/>
    </xf>
    <xf numFmtId="3" fontId="5" fillId="33" borderId="38" xfId="0" applyNumberFormat="1" applyFont="1" applyFill="1" applyBorder="1" applyAlignment="1" applyProtection="1">
      <alignment horizontal="center"/>
      <protection locked="0"/>
    </xf>
    <xf numFmtId="3" fontId="5" fillId="36" borderId="29" xfId="0" applyNumberFormat="1" applyFont="1" applyFill="1" applyBorder="1" applyAlignment="1" applyProtection="1">
      <alignment horizontal="center"/>
      <protection/>
    </xf>
    <xf numFmtId="3" fontId="5" fillId="36" borderId="21" xfId="0" applyNumberFormat="1" applyFont="1" applyFill="1" applyBorder="1" applyAlignment="1" applyProtection="1">
      <alignment horizontal="center"/>
      <protection/>
    </xf>
    <xf numFmtId="1" fontId="5" fillId="33" borderId="26" xfId="42" applyNumberFormat="1" applyFont="1" applyFill="1" applyBorder="1" applyAlignment="1" applyProtection="1">
      <alignment horizontal="center" vertical="center"/>
      <protection locked="0"/>
    </xf>
    <xf numFmtId="3" fontId="5" fillId="33" borderId="13" xfId="0" applyNumberFormat="1" applyFont="1" applyFill="1" applyBorder="1" applyAlignment="1" applyProtection="1">
      <alignment horizontal="center"/>
      <protection locked="0"/>
    </xf>
    <xf numFmtId="3" fontId="5" fillId="36" borderId="40" xfId="0" applyNumberFormat="1" applyFont="1" applyFill="1" applyBorder="1" applyAlignment="1" applyProtection="1">
      <alignment horizontal="center"/>
      <protection/>
    </xf>
    <xf numFmtId="1" fontId="5" fillId="33" borderId="26" xfId="0" applyNumberFormat="1" applyFont="1" applyFill="1" applyBorder="1" applyAlignment="1" applyProtection="1">
      <alignment horizontal="center"/>
      <protection locked="0"/>
    </xf>
    <xf numFmtId="9" fontId="5" fillId="33" borderId="26" xfId="42" applyNumberFormat="1" applyFont="1" applyFill="1" applyBorder="1" applyAlignment="1" applyProtection="1">
      <alignment horizontal="center" vertical="center"/>
      <protection locked="0"/>
    </xf>
    <xf numFmtId="1" fontId="5" fillId="36" borderId="26" xfId="42" applyNumberFormat="1" applyFont="1" applyFill="1" applyBorder="1" applyAlignment="1" applyProtection="1">
      <alignment horizontal="center" vertical="center"/>
      <protection/>
    </xf>
    <xf numFmtId="9" fontId="5" fillId="33" borderId="33" xfId="0" applyNumberFormat="1" applyFont="1" applyFill="1" applyBorder="1" applyAlignment="1" applyProtection="1">
      <alignment horizontal="center"/>
      <protection locked="0"/>
    </xf>
    <xf numFmtId="1" fontId="5" fillId="33" borderId="33" xfId="0" applyNumberFormat="1" applyFont="1" applyFill="1" applyBorder="1" applyAlignment="1" applyProtection="1">
      <alignment horizontal="center"/>
      <protection locked="0"/>
    </xf>
    <xf numFmtId="9" fontId="5" fillId="33" borderId="26" xfId="60" applyNumberFormat="1" applyFont="1" applyFill="1" applyBorder="1" applyAlignment="1" applyProtection="1">
      <alignment horizontal="center"/>
      <protection locked="0"/>
    </xf>
    <xf numFmtId="0" fontId="5" fillId="36" borderId="26" xfId="0" applyNumberFormat="1" applyFont="1" applyFill="1" applyBorder="1" applyAlignment="1" applyProtection="1">
      <alignment horizontal="center"/>
      <protection/>
    </xf>
    <xf numFmtId="9" fontId="5" fillId="36" borderId="26" xfId="42" applyNumberFormat="1" applyFont="1" applyFill="1" applyBorder="1" applyAlignment="1" applyProtection="1">
      <alignment horizontal="center" vertical="center"/>
      <protection/>
    </xf>
    <xf numFmtId="9" fontId="5" fillId="33" borderId="20" xfId="0" applyNumberFormat="1" applyFont="1" applyFill="1" applyBorder="1" applyAlignment="1" applyProtection="1">
      <alignment horizontal="center"/>
      <protection locked="0"/>
    </xf>
    <xf numFmtId="9" fontId="5" fillId="33" borderId="23" xfId="0" applyNumberFormat="1" applyFont="1" applyFill="1" applyBorder="1" applyAlignment="1" applyProtection="1">
      <alignment horizontal="center"/>
      <protection locked="0"/>
    </xf>
    <xf numFmtId="9" fontId="5" fillId="33" borderId="24" xfId="0" applyNumberFormat="1" applyFont="1" applyFill="1" applyBorder="1" applyAlignment="1" applyProtection="1">
      <alignment horizontal="center"/>
      <protection locked="0"/>
    </xf>
    <xf numFmtId="9" fontId="5" fillId="33" borderId="20" xfId="0" applyNumberFormat="1" applyFont="1" applyFill="1" applyBorder="1" applyAlignment="1" applyProtection="1">
      <alignment/>
      <protection locked="0"/>
    </xf>
    <xf numFmtId="9" fontId="5" fillId="33" borderId="40" xfId="0" applyNumberFormat="1" applyFont="1" applyFill="1" applyBorder="1" applyAlignment="1" applyProtection="1">
      <alignment horizontal="center"/>
      <protection locked="0"/>
    </xf>
    <xf numFmtId="9" fontId="5" fillId="33" borderId="41" xfId="0" applyNumberFormat="1" applyFont="1" applyFill="1" applyBorder="1" applyAlignment="1" applyProtection="1">
      <alignment horizontal="center"/>
      <protection locked="0"/>
    </xf>
    <xf numFmtId="0" fontId="5" fillId="0" borderId="48" xfId="0" applyFont="1" applyFill="1" applyBorder="1" applyAlignment="1" applyProtection="1">
      <alignment horizontal="center"/>
      <protection/>
    </xf>
    <xf numFmtId="0" fontId="5" fillId="33" borderId="26" xfId="0" applyFont="1" applyFill="1" applyBorder="1" applyAlignment="1" applyProtection="1">
      <alignment horizontal="center"/>
      <protection locked="0"/>
    </xf>
    <xf numFmtId="9" fontId="5" fillId="33" borderId="39" xfId="0" applyNumberFormat="1" applyFont="1" applyFill="1" applyBorder="1" applyAlignment="1" applyProtection="1">
      <alignment horizontal="center"/>
      <protection locked="0"/>
    </xf>
    <xf numFmtId="166" fontId="5" fillId="33" borderId="20" xfId="0" applyNumberFormat="1" applyFont="1" applyFill="1" applyBorder="1" applyAlignment="1" applyProtection="1">
      <alignment horizontal="center"/>
      <protection locked="0"/>
    </xf>
    <xf numFmtId="166" fontId="5" fillId="33" borderId="23" xfId="0" applyNumberFormat="1" applyFont="1" applyFill="1" applyBorder="1" applyAlignment="1" applyProtection="1">
      <alignment horizontal="center"/>
      <protection locked="0"/>
    </xf>
    <xf numFmtId="166" fontId="5" fillId="33" borderId="24" xfId="0" applyNumberFormat="1" applyFont="1" applyFill="1" applyBorder="1" applyAlignment="1" applyProtection="1">
      <alignment horizontal="center"/>
      <protection locked="0"/>
    </xf>
    <xf numFmtId="3" fontId="5" fillId="36" borderId="41" xfId="0" applyNumberFormat="1" applyFont="1" applyFill="1" applyBorder="1" applyAlignment="1" applyProtection="1">
      <alignment horizontal="center"/>
      <protection/>
    </xf>
    <xf numFmtId="0" fontId="5" fillId="34" borderId="49" xfId="0" applyFont="1" applyFill="1" applyBorder="1" applyAlignment="1" applyProtection="1">
      <alignment horizontal="center"/>
      <protection/>
    </xf>
    <xf numFmtId="0" fontId="5" fillId="34" borderId="31" xfId="0" applyFont="1" applyFill="1" applyBorder="1" applyAlignment="1" applyProtection="1">
      <alignment horizontal="center" wrapText="1"/>
      <protection/>
    </xf>
    <xf numFmtId="0" fontId="5" fillId="34" borderId="32" xfId="0" applyFont="1" applyFill="1" applyBorder="1" applyAlignment="1" applyProtection="1">
      <alignment horizontal="center" wrapText="1"/>
      <protection/>
    </xf>
    <xf numFmtId="0" fontId="5" fillId="34" borderId="50" xfId="0" applyFont="1" applyFill="1" applyBorder="1" applyAlignment="1" applyProtection="1">
      <alignment/>
      <protection/>
    </xf>
    <xf numFmtId="3" fontId="5" fillId="36" borderId="42" xfId="0" applyNumberFormat="1" applyFont="1" applyFill="1" applyBorder="1" applyAlignment="1" applyProtection="1">
      <alignment horizontal="center"/>
      <protection/>
    </xf>
    <xf numFmtId="3" fontId="5" fillId="36" borderId="14" xfId="0" applyNumberFormat="1" applyFont="1" applyFill="1" applyBorder="1" applyAlignment="1" applyProtection="1">
      <alignment horizontal="center"/>
      <protection/>
    </xf>
    <xf numFmtId="3" fontId="5" fillId="36" borderId="43" xfId="0" applyNumberFormat="1" applyFont="1" applyFill="1" applyBorder="1" applyAlignment="1" applyProtection="1">
      <alignment horizontal="center"/>
      <protection/>
    </xf>
    <xf numFmtId="3" fontId="5" fillId="33" borderId="34" xfId="0" applyNumberFormat="1" applyFont="1" applyFill="1" applyBorder="1" applyAlignment="1" applyProtection="1">
      <alignment horizontal="center"/>
      <protection locked="0"/>
    </xf>
    <xf numFmtId="3" fontId="5" fillId="33" borderId="35" xfId="0" applyNumberFormat="1" applyFont="1" applyFill="1" applyBorder="1" applyAlignment="1" applyProtection="1">
      <alignment horizontal="center"/>
      <protection locked="0"/>
    </xf>
    <xf numFmtId="3" fontId="5" fillId="33" borderId="36" xfId="0" applyNumberFormat="1" applyFont="1" applyFill="1" applyBorder="1" applyAlignment="1" applyProtection="1">
      <alignment horizontal="center"/>
      <protection locked="0"/>
    </xf>
    <xf numFmtId="0" fontId="5" fillId="33" borderId="51" xfId="0" applyFont="1" applyFill="1" applyBorder="1" applyAlignment="1" applyProtection="1">
      <alignment/>
      <protection locked="0"/>
    </xf>
    <xf numFmtId="3" fontId="5" fillId="33" borderId="20" xfId="0" applyNumberFormat="1" applyFont="1" applyFill="1" applyBorder="1" applyAlignment="1" applyProtection="1">
      <alignment horizontal="center"/>
      <protection locked="0"/>
    </xf>
    <xf numFmtId="3" fontId="5" fillId="33" borderId="23" xfId="0" applyNumberFormat="1" applyFont="1" applyFill="1" applyBorder="1" applyAlignment="1" applyProtection="1">
      <alignment horizontal="center"/>
      <protection locked="0"/>
    </xf>
    <xf numFmtId="3" fontId="5" fillId="33" borderId="24" xfId="0" applyNumberFormat="1" applyFont="1" applyFill="1" applyBorder="1" applyAlignment="1" applyProtection="1">
      <alignment horizontal="center"/>
      <protection locked="0"/>
    </xf>
    <xf numFmtId="0" fontId="5" fillId="33" borderId="37" xfId="0" applyFont="1" applyFill="1" applyBorder="1" applyAlignment="1" applyProtection="1">
      <alignment/>
      <protection locked="0"/>
    </xf>
    <xf numFmtId="0" fontId="5" fillId="34" borderId="39" xfId="0" applyFont="1" applyFill="1" applyBorder="1" applyAlignment="1" applyProtection="1">
      <alignment/>
      <protection/>
    </xf>
    <xf numFmtId="0" fontId="9" fillId="34" borderId="0" xfId="0" applyFont="1" applyFill="1" applyBorder="1" applyAlignment="1" applyProtection="1">
      <alignment/>
      <protection/>
    </xf>
    <xf numFmtId="0" fontId="5" fillId="0" borderId="15" xfId="0" applyFont="1" applyFill="1" applyBorder="1" applyAlignment="1" applyProtection="1">
      <alignment horizontal="center"/>
      <protection/>
    </xf>
    <xf numFmtId="0" fontId="5" fillId="34" borderId="17" xfId="0" applyFont="1" applyFill="1" applyBorder="1" applyAlignment="1" applyProtection="1">
      <alignment/>
      <protection/>
    </xf>
    <xf numFmtId="0" fontId="5" fillId="34" borderId="52" xfId="0" applyFont="1" applyFill="1" applyBorder="1" applyAlignment="1" applyProtection="1">
      <alignment/>
      <protection/>
    </xf>
    <xf numFmtId="0" fontId="5" fillId="34" borderId="53" xfId="0" applyFont="1" applyFill="1" applyBorder="1" applyAlignment="1" applyProtection="1">
      <alignment/>
      <protection/>
    </xf>
    <xf numFmtId="0" fontId="5" fillId="34" borderId="0" xfId="0" applyFont="1" applyFill="1" applyBorder="1" applyAlignment="1" applyProtection="1">
      <alignment horizontal="center" vertical="center" wrapText="1"/>
      <protection/>
    </xf>
    <xf numFmtId="0" fontId="4" fillId="34" borderId="34" xfId="0" applyFont="1" applyFill="1" applyBorder="1" applyAlignment="1" applyProtection="1">
      <alignment/>
      <protection/>
    </xf>
    <xf numFmtId="0" fontId="4" fillId="34" borderId="36" xfId="0" applyFont="1" applyFill="1" applyBorder="1" applyAlignment="1" applyProtection="1">
      <alignment horizontal="center"/>
      <protection/>
    </xf>
    <xf numFmtId="0" fontId="5" fillId="34" borderId="13" xfId="0" applyFont="1" applyFill="1" applyBorder="1" applyAlignment="1" applyProtection="1">
      <alignment/>
      <protection/>
    </xf>
    <xf numFmtId="168" fontId="5" fillId="34" borderId="27" xfId="0" applyNumberFormat="1" applyFont="1" applyFill="1" applyBorder="1" applyAlignment="1" applyProtection="1">
      <alignment horizontal="center"/>
      <protection/>
    </xf>
    <xf numFmtId="168" fontId="5" fillId="34" borderId="24" xfId="0" applyNumberFormat="1" applyFont="1" applyFill="1" applyBorder="1" applyAlignment="1" applyProtection="1">
      <alignment horizontal="center"/>
      <protection/>
    </xf>
    <xf numFmtId="0" fontId="5" fillId="34" borderId="54" xfId="0" applyFont="1" applyFill="1" applyBorder="1" applyAlignment="1" applyProtection="1">
      <alignment/>
      <protection/>
    </xf>
    <xf numFmtId="0" fontId="5" fillId="34" borderId="55" xfId="0" applyFont="1" applyFill="1" applyBorder="1" applyAlignment="1" applyProtection="1">
      <alignment/>
      <protection/>
    </xf>
    <xf numFmtId="0" fontId="5" fillId="34" borderId="46" xfId="0" applyFont="1" applyFill="1" applyBorder="1" applyAlignment="1" applyProtection="1">
      <alignment/>
      <protection/>
    </xf>
    <xf numFmtId="0" fontId="5" fillId="34" borderId="54" xfId="0" applyFont="1" applyFill="1" applyBorder="1" applyAlignment="1" applyProtection="1">
      <alignment horizontal="left"/>
      <protection/>
    </xf>
    <xf numFmtId="0" fontId="5" fillId="34" borderId="55" xfId="0" applyFont="1" applyFill="1" applyBorder="1" applyAlignment="1" applyProtection="1">
      <alignment horizontal="center"/>
      <protection/>
    </xf>
    <xf numFmtId="0" fontId="5" fillId="34" borderId="26" xfId="0" applyFont="1" applyFill="1" applyBorder="1" applyAlignment="1" applyProtection="1">
      <alignment horizontal="center"/>
      <protection/>
    </xf>
    <xf numFmtId="0" fontId="5" fillId="34" borderId="26" xfId="0" applyFont="1" applyFill="1" applyBorder="1" applyAlignment="1" applyProtection="1">
      <alignment/>
      <protection/>
    </xf>
    <xf numFmtId="0" fontId="5" fillId="34" borderId="26" xfId="0" applyFont="1" applyFill="1" applyBorder="1" applyAlignment="1" applyProtection="1">
      <alignment horizontal="center" vertical="center" wrapText="1"/>
      <protection/>
    </xf>
    <xf numFmtId="0" fontId="5" fillId="34" borderId="54" xfId="0" applyFont="1" applyFill="1" applyBorder="1" applyAlignment="1" applyProtection="1">
      <alignment horizontal="center"/>
      <protection/>
    </xf>
    <xf numFmtId="0" fontId="5" fillId="34" borderId="26" xfId="0" applyFont="1" applyFill="1" applyBorder="1" applyAlignment="1" applyProtection="1">
      <alignment horizontal="center" wrapText="1"/>
      <protection/>
    </xf>
    <xf numFmtId="0" fontId="5" fillId="34" borderId="26" xfId="0" applyFont="1" applyFill="1" applyBorder="1" applyAlignment="1" applyProtection="1">
      <alignment wrapText="1"/>
      <protection/>
    </xf>
    <xf numFmtId="3" fontId="5" fillId="34" borderId="26" xfId="0" applyNumberFormat="1" applyFont="1" applyFill="1" applyBorder="1" applyAlignment="1" applyProtection="1">
      <alignment horizontal="left"/>
      <protection/>
    </xf>
    <xf numFmtId="3" fontId="5" fillId="34" borderId="0" xfId="0" applyNumberFormat="1" applyFont="1" applyFill="1" applyBorder="1" applyAlignment="1" applyProtection="1">
      <alignment/>
      <protection/>
    </xf>
    <xf numFmtId="3" fontId="5" fillId="34" borderId="54" xfId="0" applyNumberFormat="1" applyFont="1" applyFill="1" applyBorder="1" applyAlignment="1" applyProtection="1">
      <alignment horizontal="center"/>
      <protection/>
    </xf>
    <xf numFmtId="0" fontId="5" fillId="34" borderId="26" xfId="0" applyFont="1" applyFill="1" applyBorder="1" applyAlignment="1" applyProtection="1" quotePrefix="1">
      <alignment horizontal="center"/>
      <protection/>
    </xf>
    <xf numFmtId="3" fontId="5" fillId="34" borderId="0" xfId="0" applyNumberFormat="1" applyFont="1" applyFill="1" applyBorder="1" applyAlignment="1" applyProtection="1">
      <alignment/>
      <protection/>
    </xf>
    <xf numFmtId="0" fontId="5" fillId="34" borderId="0" xfId="0" applyFont="1" applyFill="1" applyBorder="1" applyAlignment="1" applyProtection="1">
      <alignment wrapText="1"/>
      <protection/>
    </xf>
    <xf numFmtId="0" fontId="5" fillId="34" borderId="54" xfId="0" applyFont="1" applyFill="1" applyBorder="1" applyAlignment="1" applyProtection="1">
      <alignment wrapText="1"/>
      <protection/>
    </xf>
    <xf numFmtId="0" fontId="5" fillId="34" borderId="44" xfId="0" applyFont="1" applyFill="1" applyBorder="1" applyAlignment="1" applyProtection="1">
      <alignment/>
      <protection/>
    </xf>
    <xf numFmtId="3" fontId="5" fillId="34" borderId="46" xfId="0" applyNumberFormat="1" applyFont="1" applyFill="1" applyBorder="1" applyAlignment="1" applyProtection="1">
      <alignment horizontal="center"/>
      <protection/>
    </xf>
    <xf numFmtId="0" fontId="5" fillId="34" borderId="31" xfId="0" applyFont="1" applyFill="1" applyBorder="1" applyAlignment="1" applyProtection="1">
      <alignment/>
      <protection/>
    </xf>
    <xf numFmtId="0" fontId="5" fillId="34" borderId="33" xfId="0" applyFont="1" applyFill="1" applyBorder="1" applyAlignment="1" applyProtection="1">
      <alignment/>
      <protection/>
    </xf>
    <xf numFmtId="9" fontId="5" fillId="34" borderId="26" xfId="60" applyFont="1" applyFill="1" applyBorder="1" applyAlignment="1" applyProtection="1">
      <alignment/>
      <protection/>
    </xf>
    <xf numFmtId="0" fontId="4" fillId="34" borderId="26" xfId="0" applyFont="1" applyFill="1" applyBorder="1" applyAlignment="1" applyProtection="1">
      <alignment/>
      <protection/>
    </xf>
    <xf numFmtId="3" fontId="5" fillId="34" borderId="26" xfId="0" applyNumberFormat="1" applyFont="1" applyFill="1" applyBorder="1" applyAlignment="1" applyProtection="1">
      <alignment/>
      <protection/>
    </xf>
    <xf numFmtId="1" fontId="5" fillId="34" borderId="0" xfId="0" applyNumberFormat="1" applyFont="1" applyFill="1" applyBorder="1" applyAlignment="1" applyProtection="1">
      <alignment/>
      <protection/>
    </xf>
    <xf numFmtId="0" fontId="4" fillId="34" borderId="44" xfId="0" applyFont="1" applyFill="1" applyBorder="1" applyAlignment="1" applyProtection="1">
      <alignment/>
      <protection/>
    </xf>
    <xf numFmtId="3" fontId="5" fillId="34" borderId="46" xfId="0" applyNumberFormat="1" applyFont="1" applyFill="1" applyBorder="1" applyAlignment="1" applyProtection="1">
      <alignment/>
      <protection/>
    </xf>
    <xf numFmtId="0" fontId="5" fillId="34" borderId="46" xfId="0" applyFont="1" applyFill="1" applyBorder="1" applyAlignment="1" applyProtection="1">
      <alignment/>
      <protection/>
    </xf>
    <xf numFmtId="0" fontId="4" fillId="34" borderId="54" xfId="0" applyFont="1" applyFill="1" applyBorder="1" applyAlignment="1" applyProtection="1">
      <alignment/>
      <protection/>
    </xf>
    <xf numFmtId="174" fontId="5" fillId="34" borderId="26" xfId="42" applyNumberFormat="1" applyFont="1" applyFill="1" applyBorder="1" applyAlignment="1" applyProtection="1">
      <alignment/>
      <protection/>
    </xf>
    <xf numFmtId="3" fontId="11" fillId="34" borderId="0" xfId="0" applyNumberFormat="1" applyFont="1" applyFill="1" applyBorder="1" applyAlignment="1" applyProtection="1">
      <alignment/>
      <protection/>
    </xf>
    <xf numFmtId="169" fontId="5" fillId="34" borderId="0" xfId="0" applyNumberFormat="1" applyFont="1" applyFill="1" applyBorder="1" applyAlignment="1" applyProtection="1">
      <alignment/>
      <protection/>
    </xf>
    <xf numFmtId="9" fontId="5" fillId="33" borderId="26" xfId="60" applyFont="1" applyFill="1" applyBorder="1" applyAlignment="1" applyProtection="1">
      <alignment horizontal="center"/>
      <protection locked="0"/>
    </xf>
    <xf numFmtId="0" fontId="0" fillId="35" borderId="0" xfId="0" applyFill="1" applyAlignment="1">
      <alignment wrapText="1"/>
    </xf>
    <xf numFmtId="0" fontId="16" fillId="35" borderId="56" xfId="0" applyFont="1" applyFill="1" applyBorder="1" applyAlignment="1">
      <alignment wrapText="1"/>
    </xf>
    <xf numFmtId="0" fontId="8" fillId="35" borderId="49" xfId="0" applyFont="1" applyFill="1" applyBorder="1" applyAlignment="1">
      <alignment wrapText="1"/>
    </xf>
    <xf numFmtId="0" fontId="16" fillId="35" borderId="49" xfId="0" applyFont="1" applyFill="1" applyBorder="1" applyAlignment="1">
      <alignment wrapText="1"/>
    </xf>
    <xf numFmtId="0" fontId="17" fillId="35" borderId="49" xfId="0" applyFont="1" applyFill="1" applyBorder="1" applyAlignment="1">
      <alignment wrapText="1"/>
    </xf>
    <xf numFmtId="0" fontId="18" fillId="35" borderId="49" xfId="0" applyFont="1" applyFill="1" applyBorder="1" applyAlignment="1">
      <alignment horizontal="left" wrapText="1"/>
    </xf>
    <xf numFmtId="0" fontId="16" fillId="35" borderId="49" xfId="0" applyFont="1" applyFill="1" applyBorder="1" applyAlignment="1">
      <alignment horizontal="left" wrapText="1"/>
    </xf>
    <xf numFmtId="0" fontId="8" fillId="35" borderId="50" xfId="0" applyFont="1" applyFill="1" applyBorder="1" applyAlignment="1">
      <alignment wrapText="1"/>
    </xf>
    <xf numFmtId="0" fontId="4" fillId="0" borderId="35" xfId="0" applyFont="1" applyFill="1" applyBorder="1" applyAlignment="1" applyProtection="1">
      <alignment/>
      <protection/>
    </xf>
    <xf numFmtId="0" fontId="4" fillId="36" borderId="36" xfId="0" applyFont="1" applyFill="1" applyBorder="1" applyAlignment="1" applyProtection="1">
      <alignment/>
      <protection/>
    </xf>
    <xf numFmtId="0" fontId="4" fillId="33" borderId="38" xfId="0" applyFont="1" applyFill="1" applyBorder="1" applyAlignment="1" applyProtection="1">
      <alignment/>
      <protection locked="0"/>
    </xf>
    <xf numFmtId="0" fontId="4" fillId="34" borderId="28" xfId="0" applyFont="1" applyFill="1" applyBorder="1" applyAlignment="1" applyProtection="1">
      <alignment horizontal="center" vertical="center" wrapText="1"/>
      <protection/>
    </xf>
    <xf numFmtId="0" fontId="4" fillId="34" borderId="53" xfId="0" applyFont="1" applyFill="1" applyBorder="1" applyAlignment="1" applyProtection="1">
      <alignment horizontal="center" vertical="center" wrapText="1"/>
      <protection/>
    </xf>
    <xf numFmtId="0" fontId="4" fillId="34" borderId="21" xfId="0" applyFont="1" applyFill="1" applyBorder="1" applyAlignment="1" applyProtection="1">
      <alignment horizontal="center" vertical="center" wrapText="1"/>
      <protection/>
    </xf>
    <xf numFmtId="0" fontId="12" fillId="0" borderId="18" xfId="0" applyFont="1" applyFill="1" applyBorder="1" applyAlignment="1" applyProtection="1">
      <alignment horizontal="center"/>
      <protection/>
    </xf>
    <xf numFmtId="0" fontId="12" fillId="0" borderId="0" xfId="0" applyFont="1" applyFill="1" applyBorder="1" applyAlignment="1" applyProtection="1">
      <alignment horizontal="center"/>
      <protection/>
    </xf>
    <xf numFmtId="0" fontId="12" fillId="0" borderId="19" xfId="0" applyFont="1" applyFill="1" applyBorder="1" applyAlignment="1" applyProtection="1">
      <alignment horizontal="center"/>
      <protection/>
    </xf>
    <xf numFmtId="0" fontId="15" fillId="36" borderId="28" xfId="0" applyFont="1" applyFill="1" applyBorder="1" applyAlignment="1" applyProtection="1">
      <alignment horizontal="center" vertical="center"/>
      <protection/>
    </xf>
    <xf numFmtId="0" fontId="15" fillId="36" borderId="53" xfId="0" applyFont="1" applyFill="1" applyBorder="1" applyAlignment="1" applyProtection="1">
      <alignment horizontal="center" vertical="center"/>
      <protection/>
    </xf>
    <xf numFmtId="0" fontId="15" fillId="36" borderId="21" xfId="0" applyFont="1" applyFill="1" applyBorder="1" applyAlignment="1" applyProtection="1">
      <alignment horizontal="center" vertical="center"/>
      <protection/>
    </xf>
    <xf numFmtId="0" fontId="5" fillId="34" borderId="28" xfId="0" applyFont="1" applyFill="1" applyBorder="1" applyAlignment="1" applyProtection="1">
      <alignment horizontal="center"/>
      <protection/>
    </xf>
    <xf numFmtId="0" fontId="5" fillId="34" borderId="53" xfId="0" applyFont="1" applyFill="1" applyBorder="1" applyAlignment="1" applyProtection="1">
      <alignment horizontal="center"/>
      <protection/>
    </xf>
    <xf numFmtId="0" fontId="5" fillId="34" borderId="21" xfId="0" applyFont="1" applyFill="1" applyBorder="1" applyAlignment="1" applyProtection="1">
      <alignment horizontal="center"/>
      <protection/>
    </xf>
    <xf numFmtId="0" fontId="5" fillId="0" borderId="49" xfId="0" applyFont="1" applyFill="1" applyBorder="1" applyAlignment="1" applyProtection="1">
      <alignment horizontal="left" wrapText="1"/>
      <protection/>
    </xf>
    <xf numFmtId="0" fontId="12" fillId="36" borderId="28" xfId="0" applyFont="1" applyFill="1" applyBorder="1" applyAlignment="1" applyProtection="1">
      <alignment horizontal="center" vertical="center"/>
      <protection/>
    </xf>
    <xf numFmtId="0" fontId="12" fillId="36" borderId="53" xfId="0" applyFont="1" applyFill="1" applyBorder="1" applyAlignment="1" applyProtection="1">
      <alignment horizontal="center" vertical="center"/>
      <protection/>
    </xf>
    <xf numFmtId="0" fontId="12" fillId="36" borderId="21" xfId="0" applyFont="1" applyFill="1" applyBorder="1" applyAlignment="1" applyProtection="1">
      <alignment horizontal="center" vertical="center"/>
      <protection/>
    </xf>
    <xf numFmtId="0" fontId="5" fillId="34" borderId="57" xfId="0" applyFont="1" applyFill="1" applyBorder="1" applyAlignment="1" applyProtection="1">
      <alignment horizontal="center"/>
      <protection/>
    </xf>
    <xf numFmtId="0" fontId="5" fillId="34" borderId="58" xfId="0" applyFont="1" applyFill="1" applyBorder="1" applyAlignment="1" applyProtection="1">
      <alignment horizontal="center"/>
      <protection/>
    </xf>
    <xf numFmtId="0" fontId="5" fillId="34" borderId="59" xfId="0" applyFont="1" applyFill="1" applyBorder="1" applyAlignment="1" applyProtection="1">
      <alignment horizontal="center"/>
      <protection/>
    </xf>
    <xf numFmtId="0" fontId="5" fillId="34" borderId="60" xfId="0" applyFont="1" applyFill="1" applyBorder="1" applyAlignment="1" applyProtection="1">
      <alignment horizontal="center" vertical="center"/>
      <protection/>
    </xf>
    <xf numFmtId="0" fontId="5" fillId="34" borderId="42" xfId="0" applyFont="1" applyFill="1" applyBorder="1" applyAlignment="1" applyProtection="1">
      <alignment horizontal="center" vertical="center"/>
      <protection/>
    </xf>
    <xf numFmtId="0" fontId="5" fillId="0" borderId="18" xfId="0" applyFont="1" applyFill="1" applyBorder="1" applyAlignment="1" applyProtection="1">
      <alignment horizontal="left" wrapText="1"/>
      <protection/>
    </xf>
    <xf numFmtId="0" fontId="12" fillId="0" borderId="16" xfId="0" applyFont="1" applyFill="1" applyBorder="1" applyAlignment="1" applyProtection="1">
      <alignment horizontal="center"/>
      <protection/>
    </xf>
    <xf numFmtId="0" fontId="12" fillId="0" borderId="17" xfId="0" applyFont="1" applyFill="1" applyBorder="1" applyAlignment="1" applyProtection="1">
      <alignment horizontal="center"/>
      <protection/>
    </xf>
    <xf numFmtId="0" fontId="12" fillId="0" borderId="61" xfId="0" applyFont="1" applyFill="1" applyBorder="1" applyAlignment="1" applyProtection="1">
      <alignment horizontal="center"/>
      <protection/>
    </xf>
    <xf numFmtId="0" fontId="5" fillId="34" borderId="62" xfId="0" applyFont="1" applyFill="1" applyBorder="1" applyAlignment="1" applyProtection="1">
      <alignment horizontal="center"/>
      <protection/>
    </xf>
    <xf numFmtId="0" fontId="5" fillId="34" borderId="35" xfId="0" applyFont="1" applyFill="1" applyBorder="1" applyAlignment="1" applyProtection="1">
      <alignment horizontal="center"/>
      <protection/>
    </xf>
    <xf numFmtId="0" fontId="5" fillId="34" borderId="36" xfId="0" applyFont="1" applyFill="1" applyBorder="1" applyAlignment="1" applyProtection="1">
      <alignment horizontal="center"/>
      <protection/>
    </xf>
    <xf numFmtId="0" fontId="5" fillId="34" borderId="34"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36"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4" fillId="34" borderId="28" xfId="0" applyFont="1" applyFill="1" applyBorder="1" applyAlignment="1" applyProtection="1">
      <alignment horizontal="center" vertical="center"/>
      <protection/>
    </xf>
    <xf numFmtId="0" fontId="4" fillId="34" borderId="53" xfId="0" applyFont="1" applyFill="1" applyBorder="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5" fillId="34" borderId="63" xfId="0" applyFont="1" applyFill="1" applyBorder="1" applyAlignment="1" applyProtection="1">
      <alignment horizontal="center" vertical="center"/>
      <protection/>
    </xf>
    <xf numFmtId="0" fontId="5" fillId="34" borderId="43" xfId="0" applyFont="1" applyFill="1" applyBorder="1" applyAlignment="1" applyProtection="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EEC Scheme Spreadsheet V3unprotected"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A54"/>
  <sheetViews>
    <sheetView zoomScalePageLayoutView="0" workbookViewId="0" topLeftCell="A1">
      <selection activeCell="A1" sqref="A1"/>
    </sheetView>
  </sheetViews>
  <sheetFormatPr defaultColWidth="100.57421875" defaultRowHeight="12.75"/>
  <cols>
    <col min="1" max="1" width="92.140625" style="230" customWidth="1"/>
    <col min="2" max="2" width="22.7109375" style="230" customWidth="1"/>
    <col min="3" max="16384" width="100.57421875" style="230" customWidth="1"/>
  </cols>
  <sheetData>
    <row r="1" ht="12.75">
      <c r="A1" s="231" t="s">
        <v>135</v>
      </c>
    </row>
    <row r="2" ht="63.75" customHeight="1">
      <c r="A2" s="232" t="s">
        <v>145</v>
      </c>
    </row>
    <row r="3" ht="12.75">
      <c r="A3" s="232"/>
    </row>
    <row r="4" ht="12.75">
      <c r="A4" s="233" t="s">
        <v>136</v>
      </c>
    </row>
    <row r="5" ht="51" customHeight="1">
      <c r="A5" s="232" t="s">
        <v>137</v>
      </c>
    </row>
    <row r="6" ht="12.75">
      <c r="A6" s="232"/>
    </row>
    <row r="7" ht="12.75">
      <c r="A7" s="233" t="s">
        <v>138</v>
      </c>
    </row>
    <row r="8" ht="45" customHeight="1">
      <c r="A8" s="232" t="s">
        <v>139</v>
      </c>
    </row>
    <row r="9" ht="12.75">
      <c r="A9" s="232"/>
    </row>
    <row r="10" ht="12.75">
      <c r="A10" s="233" t="s">
        <v>140</v>
      </c>
    </row>
    <row r="11" ht="53.25">
      <c r="A11" s="232" t="s">
        <v>141</v>
      </c>
    </row>
    <row r="12" ht="12.75">
      <c r="A12" s="232" t="s">
        <v>142</v>
      </c>
    </row>
    <row r="13" ht="21.75">
      <c r="A13" s="233" t="s">
        <v>143</v>
      </c>
    </row>
    <row r="14" ht="12.75">
      <c r="A14" s="232"/>
    </row>
    <row r="15" ht="21.75">
      <c r="A15" s="232" t="s">
        <v>146</v>
      </c>
    </row>
    <row r="16" ht="12.75">
      <c r="A16" s="232"/>
    </row>
    <row r="17" ht="12.75">
      <c r="A17" s="232"/>
    </row>
    <row r="18" ht="12.75">
      <c r="A18" s="234" t="s">
        <v>147</v>
      </c>
    </row>
    <row r="19" ht="15.75" customHeight="1">
      <c r="A19" s="232" t="s">
        <v>148</v>
      </c>
    </row>
    <row r="20" ht="12.75">
      <c r="A20" s="235" t="s">
        <v>149</v>
      </c>
    </row>
    <row r="21" ht="42.75">
      <c r="A21" s="236" t="s">
        <v>150</v>
      </c>
    </row>
    <row r="22" ht="21.75">
      <c r="A22" s="236" t="s">
        <v>151</v>
      </c>
    </row>
    <row r="23" ht="12.75">
      <c r="A23" s="232"/>
    </row>
    <row r="24" ht="12.75">
      <c r="A24" s="235" t="s">
        <v>152</v>
      </c>
    </row>
    <row r="25" ht="21.75">
      <c r="A25" s="236" t="s">
        <v>153</v>
      </c>
    </row>
    <row r="26" ht="21.75">
      <c r="A26" s="236" t="s">
        <v>151</v>
      </c>
    </row>
    <row r="27" ht="12.75">
      <c r="A27" s="233"/>
    </row>
    <row r="28" ht="12.75">
      <c r="A28" s="235" t="s">
        <v>154</v>
      </c>
    </row>
    <row r="29" ht="42.75">
      <c r="A29" s="236" t="s">
        <v>155</v>
      </c>
    </row>
    <row r="30" ht="21.75">
      <c r="A30" s="236" t="s">
        <v>151</v>
      </c>
    </row>
    <row r="31" ht="12.75">
      <c r="A31" s="232"/>
    </row>
    <row r="32" ht="12.75">
      <c r="A32" s="234" t="s">
        <v>156</v>
      </c>
    </row>
    <row r="33" ht="21.75">
      <c r="A33" s="232" t="s">
        <v>157</v>
      </c>
    </row>
    <row r="34" ht="12.75">
      <c r="A34" s="232"/>
    </row>
    <row r="35" ht="12.75">
      <c r="A35" s="235" t="s">
        <v>158</v>
      </c>
    </row>
    <row r="36" ht="12.75">
      <c r="A36" s="236" t="s">
        <v>159</v>
      </c>
    </row>
    <row r="37" ht="21.75">
      <c r="A37" s="236" t="s">
        <v>160</v>
      </c>
    </row>
    <row r="38" ht="12.75">
      <c r="A38" s="236" t="s">
        <v>161</v>
      </c>
    </row>
    <row r="39" ht="12.75">
      <c r="A39" s="232"/>
    </row>
    <row r="40" ht="12.75">
      <c r="A40" s="235" t="s">
        <v>162</v>
      </c>
    </row>
    <row r="41" ht="32.25">
      <c r="A41" s="236" t="s">
        <v>163</v>
      </c>
    </row>
    <row r="42" ht="12.75">
      <c r="A42" s="236" t="s">
        <v>164</v>
      </c>
    </row>
    <row r="43" ht="12.75">
      <c r="A43" s="233"/>
    </row>
    <row r="44" ht="12.75">
      <c r="A44" s="235" t="s">
        <v>165</v>
      </c>
    </row>
    <row r="45" ht="12.75">
      <c r="A45" s="236" t="s">
        <v>166</v>
      </c>
    </row>
    <row r="46" ht="12.75">
      <c r="A46" s="232"/>
    </row>
    <row r="47" ht="12.75">
      <c r="A47" s="235" t="s">
        <v>167</v>
      </c>
    </row>
    <row r="48" ht="32.25">
      <c r="A48" s="236" t="s">
        <v>168</v>
      </c>
    </row>
    <row r="49" ht="21.75">
      <c r="A49" s="236" t="s">
        <v>169</v>
      </c>
    </row>
    <row r="50" ht="12.75">
      <c r="A50" s="232"/>
    </row>
    <row r="51" ht="12.75">
      <c r="A51" s="234" t="s">
        <v>170</v>
      </c>
    </row>
    <row r="52" ht="21.75">
      <c r="A52" s="232" t="s">
        <v>171</v>
      </c>
    </row>
    <row r="53" ht="12.75">
      <c r="A53" s="232"/>
    </row>
    <row r="54" ht="22.5" thickBot="1">
      <c r="A54" s="237" t="s">
        <v>172</v>
      </c>
    </row>
  </sheetData>
  <sheetProtection password="D81F" sheet="1" objects="1" scenarios="1"/>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BA335"/>
  <sheetViews>
    <sheetView showGridLines="0" tabSelected="1" zoomScalePageLayoutView="0" workbookViewId="0" topLeftCell="A1">
      <selection activeCell="A1" sqref="A1"/>
    </sheetView>
  </sheetViews>
  <sheetFormatPr defaultColWidth="9.140625" defaultRowHeight="12.75"/>
  <cols>
    <col min="1" max="1" width="39.421875" style="13" customWidth="1"/>
    <col min="2" max="2" width="34.28125" style="13" customWidth="1"/>
    <col min="3" max="3" width="27.28125" style="13" customWidth="1"/>
    <col min="4" max="4" width="22.57421875" style="13" customWidth="1"/>
    <col min="5" max="5" width="20.7109375" style="13" customWidth="1"/>
    <col min="6" max="6" width="18.28125" style="13" customWidth="1"/>
    <col min="7" max="7" width="13.57421875" style="12" customWidth="1"/>
    <col min="8" max="8" width="12.421875" style="12" customWidth="1"/>
    <col min="9" max="9" width="12.140625" style="12" customWidth="1"/>
    <col min="10" max="10" width="14.421875" style="12" customWidth="1"/>
    <col min="11" max="11" width="11.00390625" style="12" customWidth="1"/>
    <col min="12" max="12" width="9.140625" style="12" customWidth="1"/>
    <col min="13" max="14" width="12.57421875" style="12" customWidth="1"/>
    <col min="15" max="15" width="27.28125" style="12" customWidth="1"/>
    <col min="16" max="16" width="16.7109375" style="12" customWidth="1"/>
    <col min="17" max="19" width="9.140625" style="12" customWidth="1"/>
    <col min="20" max="20" width="11.7109375" style="12" customWidth="1"/>
    <col min="21" max="21" width="9.140625" style="12" customWidth="1"/>
    <col min="22" max="22" width="19.7109375" style="12" customWidth="1"/>
    <col min="23" max="23" width="9.140625" style="12" customWidth="1"/>
    <col min="24" max="24" width="11.7109375" style="12" customWidth="1"/>
    <col min="25" max="25" width="9.140625" style="12" customWidth="1"/>
    <col min="26" max="26" width="22.140625" style="12" customWidth="1"/>
    <col min="27" max="27" width="9.140625" style="12" customWidth="1"/>
    <col min="28" max="28" width="13.00390625" style="12" hidden="1" customWidth="1"/>
    <col min="29" max="29" width="67.28125" style="12" hidden="1" customWidth="1"/>
    <col min="30" max="30" width="21.421875" style="12" hidden="1" customWidth="1"/>
    <col min="31" max="31" width="30.28125" style="12" hidden="1" customWidth="1"/>
    <col min="32" max="32" width="13.7109375" style="12" hidden="1" customWidth="1"/>
    <col min="33" max="33" width="14.421875" style="12" customWidth="1"/>
    <col min="34" max="34" width="61.57421875" style="12" customWidth="1"/>
    <col min="35" max="35" width="11.7109375" style="12" customWidth="1"/>
    <col min="36" max="36" width="21.57421875" style="12" customWidth="1"/>
    <col min="37" max="37" width="14.140625" style="12" customWidth="1"/>
    <col min="38" max="39" width="9.140625" style="12" customWidth="1"/>
    <col min="40" max="40" width="29.140625" style="12" customWidth="1"/>
    <col min="41" max="41" width="14.140625" style="12" customWidth="1"/>
    <col min="42" max="42" width="29.8515625" style="12" customWidth="1"/>
    <col min="43" max="43" width="10.421875" style="12" customWidth="1"/>
    <col min="44" max="44" width="27.140625" style="12" customWidth="1"/>
    <col min="45" max="45" width="9.140625" style="12" customWidth="1"/>
    <col min="46" max="46" width="24.28125" style="12" customWidth="1"/>
    <col min="47" max="76" width="9.140625" style="12" customWidth="1"/>
    <col min="77" max="16384" width="9.140625" style="13" customWidth="1"/>
  </cols>
  <sheetData>
    <row r="1" spans="1:29" ht="12.75">
      <c r="A1" s="10"/>
      <c r="B1" s="11"/>
      <c r="C1" s="11"/>
      <c r="D1" s="11"/>
      <c r="E1" s="238" t="s">
        <v>98</v>
      </c>
      <c r="F1" s="239" t="s">
        <v>118</v>
      </c>
      <c r="AC1" s="12" t="s">
        <v>127</v>
      </c>
    </row>
    <row r="2" spans="1:38" ht="15.75" thickBot="1">
      <c r="A2" s="14"/>
      <c r="E2" s="121" t="s">
        <v>99</v>
      </c>
      <c r="F2" s="240"/>
      <c r="AC2" s="29" t="s">
        <v>124</v>
      </c>
      <c r="AD2" s="29" t="s">
        <v>126</v>
      </c>
      <c r="AE2" s="29"/>
      <c r="AF2" s="29"/>
      <c r="AG2" s="185"/>
      <c r="AH2" s="185"/>
      <c r="AI2" s="185"/>
      <c r="AJ2" s="185"/>
      <c r="AL2" s="185"/>
    </row>
    <row r="3" spans="1:38" ht="28.5" customHeight="1" thickBot="1">
      <c r="A3" s="254" t="s">
        <v>119</v>
      </c>
      <c r="B3" s="255"/>
      <c r="C3" s="255"/>
      <c r="D3" s="255"/>
      <c r="E3" s="255"/>
      <c r="F3" s="256"/>
      <c r="AB3" s="12">
        <v>1</v>
      </c>
      <c r="AC3" s="29" t="s">
        <v>100</v>
      </c>
      <c r="AD3" s="29" t="s">
        <v>100</v>
      </c>
      <c r="AE3" s="29"/>
      <c r="AF3" s="29">
        <v>1</v>
      </c>
      <c r="AG3" s="185"/>
      <c r="AH3" s="185"/>
      <c r="AI3" s="185"/>
      <c r="AJ3" s="185"/>
      <c r="AK3" s="185"/>
      <c r="AL3" s="185"/>
    </row>
    <row r="4" spans="1:38" ht="15.75" thickBot="1">
      <c r="A4" s="14"/>
      <c r="F4" s="15"/>
      <c r="AB4" s="12">
        <v>2</v>
      </c>
      <c r="AC4" s="29" t="s">
        <v>54</v>
      </c>
      <c r="AD4" s="29" t="s">
        <v>144</v>
      </c>
      <c r="AE4" s="29"/>
      <c r="AF4" s="29">
        <v>2</v>
      </c>
      <c r="AG4" s="185"/>
      <c r="AH4" s="185"/>
      <c r="AI4" s="185"/>
      <c r="AJ4" s="185"/>
      <c r="AL4" s="185"/>
    </row>
    <row r="5" spans="1:38" ht="15.75" thickBot="1">
      <c r="A5" s="84" t="s">
        <v>114</v>
      </c>
      <c r="B5" s="7"/>
      <c r="F5" s="15"/>
      <c r="H5" s="17"/>
      <c r="AB5" s="12">
        <v>3</v>
      </c>
      <c r="AC5" s="29" t="s">
        <v>129</v>
      </c>
      <c r="AD5" s="29" t="s">
        <v>125</v>
      </c>
      <c r="AE5" s="29"/>
      <c r="AF5" s="29">
        <v>3</v>
      </c>
      <c r="AG5" s="185"/>
      <c r="AH5" s="185"/>
      <c r="AI5" s="185"/>
      <c r="AJ5" s="185"/>
      <c r="AL5" s="185"/>
    </row>
    <row r="6" spans="1:38" ht="15.75" thickBot="1">
      <c r="A6" s="83"/>
      <c r="F6" s="15"/>
      <c r="H6" s="17"/>
      <c r="AB6" s="12">
        <v>4</v>
      </c>
      <c r="AC6" s="29" t="s">
        <v>130</v>
      </c>
      <c r="AD6" s="12" t="s">
        <v>113</v>
      </c>
      <c r="AE6" s="29"/>
      <c r="AF6" s="29">
        <v>4</v>
      </c>
      <c r="AG6" s="185"/>
      <c r="AH6" s="185"/>
      <c r="AI6" s="185"/>
      <c r="AJ6" s="185"/>
      <c r="AL6" s="185"/>
    </row>
    <row r="7" spans="1:38" ht="15.75" thickBot="1">
      <c r="A7" s="84" t="s">
        <v>115</v>
      </c>
      <c r="B7" s="8"/>
      <c r="D7" s="18"/>
      <c r="F7" s="15"/>
      <c r="H7" s="17"/>
      <c r="AC7" s="6">
        <v>1</v>
      </c>
      <c r="AD7" s="12" t="s">
        <v>112</v>
      </c>
      <c r="AE7" s="29"/>
      <c r="AF7" s="29">
        <v>5</v>
      </c>
      <c r="AG7" s="185"/>
      <c r="AH7" s="185"/>
      <c r="AI7" s="185"/>
      <c r="AJ7" s="185"/>
      <c r="AL7" s="185"/>
    </row>
    <row r="8" spans="1:35" ht="15.75" thickBot="1">
      <c r="A8" s="84"/>
      <c r="D8" s="18"/>
      <c r="F8" s="15"/>
      <c r="AC8" s="6">
        <v>1</v>
      </c>
      <c r="AD8" s="6">
        <v>1</v>
      </c>
      <c r="AH8" s="185"/>
      <c r="AI8" s="185"/>
    </row>
    <row r="9" spans="1:30" ht="15.75" customHeight="1" thickBot="1">
      <c r="A9" s="84" t="s">
        <v>116</v>
      </c>
      <c r="B9" s="186" t="s">
        <v>123</v>
      </c>
      <c r="D9" s="20"/>
      <c r="F9" s="15"/>
      <c r="AD9" s="6">
        <v>1</v>
      </c>
    </row>
    <row r="10" spans="1:6" ht="13.5" thickBot="1">
      <c r="A10" s="83"/>
      <c r="D10" s="18"/>
      <c r="F10" s="15"/>
    </row>
    <row r="11" spans="1:6" ht="15.75" customHeight="1" thickBot="1">
      <c r="A11" s="84" t="s">
        <v>117</v>
      </c>
      <c r="B11" s="9"/>
      <c r="F11" s="15"/>
    </row>
    <row r="12" spans="1:6" ht="12.75">
      <c r="A12" s="14"/>
      <c r="F12" s="15"/>
    </row>
    <row r="13" spans="1:6" ht="12.75">
      <c r="A13" s="16"/>
      <c r="F13" s="15"/>
    </row>
    <row r="14" spans="1:6" ht="12.75" customHeight="1" thickBot="1">
      <c r="A14" s="14"/>
      <c r="F14" s="15"/>
    </row>
    <row r="15" spans="1:8" ht="30" customHeight="1" thickBot="1">
      <c r="A15" s="247" t="s">
        <v>102</v>
      </c>
      <c r="B15" s="248"/>
      <c r="C15" s="248"/>
      <c r="D15" s="248"/>
      <c r="E15" s="248"/>
      <c r="F15" s="249"/>
      <c r="G15" s="21"/>
      <c r="H15" s="21"/>
    </row>
    <row r="16" spans="1:6" ht="23.25" customHeight="1">
      <c r="A16" s="263" t="s">
        <v>124</v>
      </c>
      <c r="B16" s="264"/>
      <c r="C16" s="264"/>
      <c r="D16" s="264"/>
      <c r="E16" s="264"/>
      <c r="F16" s="265"/>
    </row>
    <row r="17" spans="1:6" ht="12.75">
      <c r="A17" s="23"/>
      <c r="F17" s="15"/>
    </row>
    <row r="18" spans="1:6" ht="16.5" customHeight="1">
      <c r="A18" s="23"/>
      <c r="F18" s="15"/>
    </row>
    <row r="19" spans="1:6" ht="13.5" thickBot="1">
      <c r="A19" s="23"/>
      <c r="F19" s="15"/>
    </row>
    <row r="20" spans="1:8" ht="19.5" customHeight="1" thickBot="1">
      <c r="A20" s="241" t="s">
        <v>54</v>
      </c>
      <c r="B20" s="242"/>
      <c r="C20" s="242"/>
      <c r="D20" s="242"/>
      <c r="E20" s="242"/>
      <c r="F20" s="243"/>
      <c r="G20" s="24"/>
      <c r="H20" s="24"/>
    </row>
    <row r="21" spans="1:8" ht="12.75">
      <c r="A21" s="25"/>
      <c r="B21" s="26"/>
      <c r="C21" s="26"/>
      <c r="D21" s="26"/>
      <c r="E21" s="26"/>
      <c r="F21" s="27"/>
      <c r="G21" s="24"/>
      <c r="H21" s="24"/>
    </row>
    <row r="22" spans="1:6" ht="13.5" thickBot="1">
      <c r="A22" s="14"/>
      <c r="F22" s="15"/>
    </row>
    <row r="23" spans="1:7" ht="12.75">
      <c r="A23" s="84" t="s">
        <v>38</v>
      </c>
      <c r="B23" s="260" t="s">
        <v>10</v>
      </c>
      <c r="C23" s="276" t="s">
        <v>11</v>
      </c>
      <c r="D23" s="257" t="s">
        <v>12</v>
      </c>
      <c r="E23" s="258"/>
      <c r="F23" s="259"/>
      <c r="G23" s="30"/>
    </row>
    <row r="24" spans="1:7" ht="13.5" thickBot="1">
      <c r="A24" s="14" t="s">
        <v>128</v>
      </c>
      <c r="B24" s="261"/>
      <c r="C24" s="277"/>
      <c r="D24" s="31" t="s">
        <v>13</v>
      </c>
      <c r="E24" s="32" t="s">
        <v>0</v>
      </c>
      <c r="F24" s="33" t="s">
        <v>1</v>
      </c>
      <c r="G24" s="30"/>
    </row>
    <row r="25" spans="1:7" ht="12.75">
      <c r="A25" s="14"/>
      <c r="B25" s="34" t="s">
        <v>3</v>
      </c>
      <c r="C25" s="35">
        <v>1</v>
      </c>
      <c r="D25" s="123"/>
      <c r="E25" s="124"/>
      <c r="F25" s="125"/>
      <c r="G25" s="36"/>
    </row>
    <row r="26" spans="1:7" ht="12.75">
      <c r="A26" s="14"/>
      <c r="B26" s="38" t="s">
        <v>3</v>
      </c>
      <c r="C26" s="39">
        <v>2</v>
      </c>
      <c r="D26" s="126"/>
      <c r="E26" s="127"/>
      <c r="F26" s="128"/>
      <c r="G26" s="36"/>
    </row>
    <row r="27" spans="1:7" ht="12.75">
      <c r="A27" s="14"/>
      <c r="B27" s="38" t="s">
        <v>3</v>
      </c>
      <c r="C27" s="39">
        <v>3</v>
      </c>
      <c r="D27" s="126"/>
      <c r="E27" s="127"/>
      <c r="F27" s="128"/>
      <c r="G27" s="36"/>
    </row>
    <row r="28" spans="1:7" ht="12.75">
      <c r="A28" s="14"/>
      <c r="B28" s="38" t="s">
        <v>4</v>
      </c>
      <c r="C28" s="39">
        <v>2</v>
      </c>
      <c r="D28" s="126"/>
      <c r="E28" s="127"/>
      <c r="F28" s="128"/>
      <c r="G28" s="36"/>
    </row>
    <row r="29" spans="1:7" ht="12.75">
      <c r="A29" s="14"/>
      <c r="B29" s="38" t="s">
        <v>4</v>
      </c>
      <c r="C29" s="39">
        <v>3</v>
      </c>
      <c r="D29" s="126"/>
      <c r="E29" s="127"/>
      <c r="F29" s="128"/>
      <c r="G29" s="36"/>
    </row>
    <row r="30" spans="1:7" ht="12.75">
      <c r="A30" s="14"/>
      <c r="B30" s="38" t="s">
        <v>5</v>
      </c>
      <c r="C30" s="39">
        <v>2</v>
      </c>
      <c r="D30" s="126"/>
      <c r="E30" s="127"/>
      <c r="F30" s="128"/>
      <c r="G30" s="36"/>
    </row>
    <row r="31" spans="1:7" ht="12.75">
      <c r="A31" s="14"/>
      <c r="B31" s="38" t="s">
        <v>5</v>
      </c>
      <c r="C31" s="39">
        <v>3</v>
      </c>
      <c r="D31" s="126"/>
      <c r="E31" s="127"/>
      <c r="F31" s="128"/>
      <c r="G31" s="36"/>
    </row>
    <row r="32" spans="1:7" ht="12.75">
      <c r="A32" s="14"/>
      <c r="B32" s="38" t="s">
        <v>6</v>
      </c>
      <c r="C32" s="39">
        <v>2</v>
      </c>
      <c r="D32" s="126"/>
      <c r="E32" s="127"/>
      <c r="F32" s="128"/>
      <c r="G32" s="36"/>
    </row>
    <row r="33" spans="1:7" ht="12.75">
      <c r="A33" s="14"/>
      <c r="B33" s="38" t="s">
        <v>6</v>
      </c>
      <c r="C33" s="40">
        <v>3</v>
      </c>
      <c r="D33" s="126"/>
      <c r="E33" s="127"/>
      <c r="F33" s="128"/>
      <c r="G33" s="36"/>
    </row>
    <row r="34" spans="1:7" ht="12.75">
      <c r="A34" s="14"/>
      <c r="B34" s="38" t="s">
        <v>7</v>
      </c>
      <c r="C34" s="39">
        <v>2</v>
      </c>
      <c r="D34" s="126"/>
      <c r="E34" s="127"/>
      <c r="F34" s="128"/>
      <c r="G34" s="36"/>
    </row>
    <row r="35" spans="1:7" ht="12.75">
      <c r="A35" s="14"/>
      <c r="B35" s="38" t="s">
        <v>7</v>
      </c>
      <c r="C35" s="39">
        <v>3</v>
      </c>
      <c r="D35" s="126"/>
      <c r="E35" s="127"/>
      <c r="F35" s="128"/>
      <c r="G35" s="36"/>
    </row>
    <row r="36" spans="1:7" ht="12.75">
      <c r="A36" s="14"/>
      <c r="B36" s="38" t="s">
        <v>7</v>
      </c>
      <c r="C36" s="39">
        <v>4</v>
      </c>
      <c r="D36" s="126"/>
      <c r="E36" s="127"/>
      <c r="F36" s="128"/>
      <c r="G36" s="36"/>
    </row>
    <row r="37" spans="1:7" ht="12.75">
      <c r="A37" s="14"/>
      <c r="B37" s="38" t="s">
        <v>8</v>
      </c>
      <c r="C37" s="39">
        <v>2</v>
      </c>
      <c r="D37" s="126"/>
      <c r="E37" s="127"/>
      <c r="F37" s="128"/>
      <c r="G37" s="36"/>
    </row>
    <row r="38" spans="1:7" ht="12.75">
      <c r="A38" s="14"/>
      <c r="B38" s="38" t="s">
        <v>8</v>
      </c>
      <c r="C38" s="39">
        <v>3</v>
      </c>
      <c r="D38" s="126"/>
      <c r="E38" s="127"/>
      <c r="F38" s="128"/>
      <c r="G38" s="36"/>
    </row>
    <row r="39" spans="1:7" ht="12.75">
      <c r="A39" s="14"/>
      <c r="B39" s="38" t="s">
        <v>8</v>
      </c>
      <c r="C39" s="39">
        <v>4</v>
      </c>
      <c r="D39" s="126"/>
      <c r="E39" s="127"/>
      <c r="F39" s="128"/>
      <c r="G39" s="36"/>
    </row>
    <row r="40" spans="1:7" ht="12.75">
      <c r="A40" s="14"/>
      <c r="B40" s="38" t="s">
        <v>9</v>
      </c>
      <c r="C40" s="39">
        <v>2</v>
      </c>
      <c r="D40" s="126"/>
      <c r="E40" s="127"/>
      <c r="F40" s="128"/>
      <c r="G40" s="36"/>
    </row>
    <row r="41" spans="1:7" ht="12.75">
      <c r="A41" s="14"/>
      <c r="B41" s="38" t="s">
        <v>9</v>
      </c>
      <c r="C41" s="39">
        <v>3</v>
      </c>
      <c r="D41" s="126"/>
      <c r="E41" s="127"/>
      <c r="F41" s="128"/>
      <c r="G41" s="36"/>
    </row>
    <row r="42" spans="1:7" ht="13.5" thickBot="1">
      <c r="A42" s="14"/>
      <c r="B42" s="41" t="s">
        <v>9</v>
      </c>
      <c r="C42" s="42">
        <v>4</v>
      </c>
      <c r="D42" s="129"/>
      <c r="E42" s="130"/>
      <c r="F42" s="131"/>
      <c r="G42" s="36"/>
    </row>
    <row r="43" spans="1:7" ht="13.5" thickBot="1">
      <c r="A43" s="14"/>
      <c r="B43" s="43" t="s">
        <v>14</v>
      </c>
      <c r="C43" s="44"/>
      <c r="D43" s="132">
        <f>SUM(D25:D42)</f>
        <v>0</v>
      </c>
      <c r="E43" s="132">
        <f>SUM(E25:E42)</f>
        <v>0</v>
      </c>
      <c r="F43" s="133">
        <f>SUM(F25:F42)</f>
        <v>0</v>
      </c>
      <c r="G43" s="36"/>
    </row>
    <row r="44" spans="1:7" ht="13.5" thickBot="1">
      <c r="A44" s="14"/>
      <c r="B44" s="45"/>
      <c r="D44" s="46"/>
      <c r="E44" s="46"/>
      <c r="F44" s="47"/>
      <c r="G44" s="36"/>
    </row>
    <row r="45" spans="1:6" ht="13.5" thickBot="1">
      <c r="A45" s="14"/>
      <c r="D45" s="250" t="s">
        <v>15</v>
      </c>
      <c r="E45" s="251"/>
      <c r="F45" s="252"/>
    </row>
    <row r="46" spans="1:6" ht="13.5" thickBot="1">
      <c r="A46" s="16" t="s">
        <v>120</v>
      </c>
      <c r="D46" s="48" t="s">
        <v>34</v>
      </c>
      <c r="E46" s="49" t="s">
        <v>0</v>
      </c>
      <c r="F46" s="50" t="s">
        <v>1</v>
      </c>
    </row>
    <row r="47" spans="1:7" ht="13.5" thickBot="1">
      <c r="A47" s="54"/>
      <c r="D47" s="164"/>
      <c r="E47" s="160"/>
      <c r="F47" s="161"/>
      <c r="G47" s="51"/>
    </row>
    <row r="48" spans="1:7" ht="12.75">
      <c r="A48" s="54"/>
      <c r="E48" s="52"/>
      <c r="F48" s="53"/>
      <c r="G48" s="51"/>
    </row>
    <row r="49" spans="1:7" ht="12.75">
      <c r="A49" s="54"/>
      <c r="B49" s="55"/>
      <c r="C49" s="56"/>
      <c r="D49" s="56"/>
      <c r="E49" s="52"/>
      <c r="F49" s="53"/>
      <c r="G49" s="51"/>
    </row>
    <row r="50" spans="1:7" ht="13.5" thickBot="1">
      <c r="A50" s="14"/>
      <c r="B50" s="45"/>
      <c r="D50" s="55"/>
      <c r="E50" s="56"/>
      <c r="F50" s="53"/>
      <c r="G50" s="51"/>
    </row>
    <row r="51" spans="1:6" ht="13.5" thickBot="1">
      <c r="A51" s="14"/>
      <c r="B51" s="250" t="s">
        <v>104</v>
      </c>
      <c r="C51" s="251"/>
      <c r="D51" s="251"/>
      <c r="E51" s="251"/>
      <c r="F51" s="252"/>
    </row>
    <row r="52" spans="1:6" ht="13.5" thickBot="1">
      <c r="A52" s="16" t="s">
        <v>121</v>
      </c>
      <c r="B52" s="169" t="s">
        <v>35</v>
      </c>
      <c r="C52" s="12"/>
      <c r="D52" s="48" t="s">
        <v>34</v>
      </c>
      <c r="E52" s="170" t="s">
        <v>0</v>
      </c>
      <c r="F52" s="171" t="s">
        <v>1</v>
      </c>
    </row>
    <row r="53" spans="1:6" ht="12.75">
      <c r="A53" s="253" t="s">
        <v>106</v>
      </c>
      <c r="B53" s="1" t="s">
        <v>35</v>
      </c>
      <c r="C53" s="187"/>
      <c r="D53" s="176"/>
      <c r="E53" s="177"/>
      <c r="F53" s="178"/>
    </row>
    <row r="54" spans="1:6" ht="12.75">
      <c r="A54" s="253"/>
      <c r="B54" s="2" t="s">
        <v>35</v>
      </c>
      <c r="C54" s="12"/>
      <c r="D54" s="146"/>
      <c r="E54" s="138"/>
      <c r="F54" s="139"/>
    </row>
    <row r="55" spans="1:6" ht="12.75">
      <c r="A55" s="14"/>
      <c r="B55" s="2" t="s">
        <v>35</v>
      </c>
      <c r="C55" s="12"/>
      <c r="D55" s="146"/>
      <c r="E55" s="138"/>
      <c r="F55" s="139"/>
    </row>
    <row r="56" spans="1:6" ht="12.75">
      <c r="A56" s="14"/>
      <c r="B56" s="2" t="s">
        <v>35</v>
      </c>
      <c r="C56" s="12"/>
      <c r="D56" s="146"/>
      <c r="E56" s="138"/>
      <c r="F56" s="139"/>
    </row>
    <row r="57" spans="1:6" ht="12.75">
      <c r="A57" s="14"/>
      <c r="B57" s="2" t="s">
        <v>35</v>
      </c>
      <c r="C57" s="12"/>
      <c r="D57" s="146"/>
      <c r="E57" s="138"/>
      <c r="F57" s="139"/>
    </row>
    <row r="58" spans="1:6" ht="12.75">
      <c r="A58" s="14"/>
      <c r="B58" s="2" t="s">
        <v>35</v>
      </c>
      <c r="C58" s="12"/>
      <c r="D58" s="146"/>
      <c r="E58" s="138"/>
      <c r="F58" s="139"/>
    </row>
    <row r="59" spans="1:6" ht="12.75">
      <c r="A59" s="14"/>
      <c r="B59" s="2" t="s">
        <v>35</v>
      </c>
      <c r="C59" s="12"/>
      <c r="D59" s="146"/>
      <c r="E59" s="138"/>
      <c r="F59" s="139"/>
    </row>
    <row r="60" spans="1:6" ht="13.5" thickBot="1">
      <c r="A60" s="14"/>
      <c r="B60" s="179" t="s">
        <v>35</v>
      </c>
      <c r="C60" s="188"/>
      <c r="D60" s="180"/>
      <c r="E60" s="181"/>
      <c r="F60" s="182"/>
    </row>
    <row r="61" spans="1:7" ht="13.5" thickBot="1">
      <c r="A61" s="14"/>
      <c r="B61" s="172" t="s">
        <v>14</v>
      </c>
      <c r="C61" s="188"/>
      <c r="D61" s="173">
        <f>SUM(D53:D60)</f>
        <v>0</v>
      </c>
      <c r="E61" s="174">
        <f>SUM(E53:E60)</f>
        <v>0</v>
      </c>
      <c r="F61" s="175">
        <f>SUM(F53:F60)</f>
        <v>0</v>
      </c>
      <c r="G61" s="57"/>
    </row>
    <row r="62" spans="1:7" ht="12.75">
      <c r="A62" s="58"/>
      <c r="B62" s="59"/>
      <c r="C62" s="60"/>
      <c r="D62" s="60"/>
      <c r="E62" s="60"/>
      <c r="F62" s="61"/>
      <c r="G62" s="57"/>
    </row>
    <row r="63" spans="1:7" ht="13.5" thickBot="1">
      <c r="A63" s="14"/>
      <c r="C63" s="62"/>
      <c r="F63" s="15"/>
      <c r="G63" s="30"/>
    </row>
    <row r="64" spans="1:6" ht="13.5" thickBot="1">
      <c r="A64" s="16" t="s">
        <v>122</v>
      </c>
      <c r="D64" s="250" t="s">
        <v>15</v>
      </c>
      <c r="E64" s="251"/>
      <c r="F64" s="252"/>
    </row>
    <row r="65" spans="1:6" ht="12.75">
      <c r="A65" s="54"/>
      <c r="D65" s="63" t="s">
        <v>34</v>
      </c>
      <c r="E65" s="64" t="s">
        <v>0</v>
      </c>
      <c r="F65" s="65" t="s">
        <v>1</v>
      </c>
    </row>
    <row r="66" spans="1:6" ht="13.5" thickBot="1">
      <c r="A66" s="54"/>
      <c r="D66" s="159"/>
      <c r="E66" s="157"/>
      <c r="F66" s="158"/>
    </row>
    <row r="67" spans="1:6" ht="12.75">
      <c r="A67" s="66"/>
      <c r="B67" s="67"/>
      <c r="C67" s="68"/>
      <c r="D67" s="68"/>
      <c r="E67" s="69"/>
      <c r="F67" s="70"/>
    </row>
    <row r="68" spans="1:6" ht="13.5" thickBot="1">
      <c r="A68" s="23"/>
      <c r="B68" s="71"/>
      <c r="C68" s="55"/>
      <c r="D68" s="56"/>
      <c r="E68" s="56"/>
      <c r="F68" s="15"/>
    </row>
    <row r="69" spans="1:6" ht="23.25" customHeight="1" thickBot="1">
      <c r="A69" s="273" t="s">
        <v>131</v>
      </c>
      <c r="B69" s="274"/>
      <c r="C69" s="274"/>
      <c r="D69" s="274"/>
      <c r="E69" s="274"/>
      <c r="F69" s="275"/>
    </row>
    <row r="70" spans="1:6" ht="12.75">
      <c r="A70" s="72"/>
      <c r="B70" s="73"/>
      <c r="C70" s="73"/>
      <c r="D70" s="73"/>
      <c r="E70" s="73"/>
      <c r="F70" s="74"/>
    </row>
    <row r="71" spans="1:6" ht="13.5" thickBot="1">
      <c r="A71" s="16"/>
      <c r="F71" s="15"/>
    </row>
    <row r="72" spans="1:6" ht="13.5" thickBot="1">
      <c r="A72" s="16" t="s">
        <v>38</v>
      </c>
      <c r="C72" s="250" t="s">
        <v>105</v>
      </c>
      <c r="D72" s="251"/>
      <c r="E72" s="251"/>
      <c r="F72" s="252"/>
    </row>
    <row r="73" spans="1:6" ht="12.75">
      <c r="A73" s="262" t="s">
        <v>106</v>
      </c>
      <c r="C73" s="76" t="s">
        <v>13</v>
      </c>
      <c r="D73" s="77" t="s">
        <v>0</v>
      </c>
      <c r="E73" s="77" t="s">
        <v>1</v>
      </c>
      <c r="F73" s="78" t="s">
        <v>2</v>
      </c>
    </row>
    <row r="74" spans="1:6" ht="13.5" thickBot="1">
      <c r="A74" s="262"/>
      <c r="C74" s="165"/>
      <c r="D74" s="166"/>
      <c r="E74" s="166"/>
      <c r="F74" s="167"/>
    </row>
    <row r="75" spans="1:6" ht="12.75">
      <c r="A75" s="75"/>
      <c r="B75" s="46"/>
      <c r="C75" s="46"/>
      <c r="D75" s="46"/>
      <c r="E75" s="46"/>
      <c r="F75" s="47"/>
    </row>
    <row r="76" spans="1:6" ht="13.5" thickBot="1">
      <c r="A76" s="23"/>
      <c r="F76" s="15"/>
    </row>
    <row r="77" spans="1:6" ht="24.75" customHeight="1" thickBot="1">
      <c r="A77" s="273" t="s">
        <v>132</v>
      </c>
      <c r="B77" s="274"/>
      <c r="C77" s="274"/>
      <c r="D77" s="274"/>
      <c r="E77" s="274"/>
      <c r="F77" s="275"/>
    </row>
    <row r="78" spans="1:6" ht="12.75">
      <c r="A78" s="72"/>
      <c r="B78" s="73"/>
      <c r="C78" s="73"/>
      <c r="D78" s="73"/>
      <c r="E78" s="73"/>
      <c r="F78" s="74"/>
    </row>
    <row r="79" spans="1:6" ht="12.75">
      <c r="A79" s="16" t="s">
        <v>38</v>
      </c>
      <c r="B79" s="79"/>
      <c r="C79" s="79"/>
      <c r="D79" s="79"/>
      <c r="E79" s="79"/>
      <c r="F79" s="80"/>
    </row>
    <row r="80" spans="1:6" ht="13.5" thickBot="1">
      <c r="A80" s="14" t="s">
        <v>128</v>
      </c>
      <c r="F80" s="15"/>
    </row>
    <row r="81" spans="1:6" ht="12.75">
      <c r="A81" s="269" t="s">
        <v>10</v>
      </c>
      <c r="B81" s="271" t="s">
        <v>11</v>
      </c>
      <c r="C81" s="266" t="s">
        <v>12</v>
      </c>
      <c r="D81" s="267"/>
      <c r="E81" s="267"/>
      <c r="F81" s="268"/>
    </row>
    <row r="82" spans="1:6" ht="13.5" thickBot="1">
      <c r="A82" s="270"/>
      <c r="B82" s="272"/>
      <c r="C82" s="31" t="s">
        <v>13</v>
      </c>
      <c r="D82" s="32" t="s">
        <v>0</v>
      </c>
      <c r="E82" s="32" t="s">
        <v>1</v>
      </c>
      <c r="F82" s="33" t="s">
        <v>2</v>
      </c>
    </row>
    <row r="83" spans="1:6" ht="12.75">
      <c r="A83" s="34" t="s">
        <v>3</v>
      </c>
      <c r="B83" s="35">
        <v>1</v>
      </c>
      <c r="C83" s="134"/>
      <c r="D83" s="135"/>
      <c r="E83" s="135"/>
      <c r="F83" s="136"/>
    </row>
    <row r="84" spans="1:6" ht="12.75">
      <c r="A84" s="38" t="s">
        <v>3</v>
      </c>
      <c r="B84" s="39">
        <v>2</v>
      </c>
      <c r="C84" s="137"/>
      <c r="D84" s="138"/>
      <c r="E84" s="138"/>
      <c r="F84" s="139"/>
    </row>
    <row r="85" spans="1:6" ht="12.75">
      <c r="A85" s="38" t="s">
        <v>3</v>
      </c>
      <c r="B85" s="39">
        <v>3</v>
      </c>
      <c r="C85" s="137"/>
      <c r="D85" s="138"/>
      <c r="E85" s="138"/>
      <c r="F85" s="139"/>
    </row>
    <row r="86" spans="1:6" ht="12.75">
      <c r="A86" s="38" t="s">
        <v>4</v>
      </c>
      <c r="B86" s="39">
        <v>2</v>
      </c>
      <c r="C86" s="137"/>
      <c r="D86" s="138"/>
      <c r="E86" s="138"/>
      <c r="F86" s="139"/>
    </row>
    <row r="87" spans="1:6" ht="12.75">
      <c r="A87" s="38" t="s">
        <v>4</v>
      </c>
      <c r="B87" s="39">
        <v>3</v>
      </c>
      <c r="C87" s="137"/>
      <c r="D87" s="138"/>
      <c r="E87" s="138"/>
      <c r="F87" s="139"/>
    </row>
    <row r="88" spans="1:6" ht="12.75">
      <c r="A88" s="38" t="s">
        <v>5</v>
      </c>
      <c r="B88" s="39">
        <v>2</v>
      </c>
      <c r="C88" s="137"/>
      <c r="D88" s="138"/>
      <c r="E88" s="138"/>
      <c r="F88" s="139"/>
    </row>
    <row r="89" spans="1:6" ht="12.75">
      <c r="A89" s="38" t="s">
        <v>5</v>
      </c>
      <c r="B89" s="39">
        <v>3</v>
      </c>
      <c r="C89" s="137"/>
      <c r="D89" s="138"/>
      <c r="E89" s="138"/>
      <c r="F89" s="139"/>
    </row>
    <row r="90" spans="1:6" ht="12.75">
      <c r="A90" s="38" t="s">
        <v>6</v>
      </c>
      <c r="B90" s="39">
        <v>2</v>
      </c>
      <c r="C90" s="137"/>
      <c r="D90" s="138"/>
      <c r="E90" s="138"/>
      <c r="F90" s="139"/>
    </row>
    <row r="91" spans="1:6" ht="12.75">
      <c r="A91" s="38" t="s">
        <v>6</v>
      </c>
      <c r="B91" s="40">
        <v>3</v>
      </c>
      <c r="C91" s="137"/>
      <c r="D91" s="138"/>
      <c r="E91" s="138"/>
      <c r="F91" s="139"/>
    </row>
    <row r="92" spans="1:6" ht="12.75">
      <c r="A92" s="38" t="s">
        <v>7</v>
      </c>
      <c r="B92" s="39">
        <v>2</v>
      </c>
      <c r="C92" s="137"/>
      <c r="D92" s="138"/>
      <c r="E92" s="138"/>
      <c r="F92" s="139"/>
    </row>
    <row r="93" spans="1:6" ht="12.75">
      <c r="A93" s="38" t="s">
        <v>7</v>
      </c>
      <c r="B93" s="39">
        <v>3</v>
      </c>
      <c r="C93" s="137"/>
      <c r="D93" s="138"/>
      <c r="E93" s="138"/>
      <c r="F93" s="139"/>
    </row>
    <row r="94" spans="1:6" ht="12.75">
      <c r="A94" s="38" t="s">
        <v>7</v>
      </c>
      <c r="B94" s="39">
        <v>4</v>
      </c>
      <c r="C94" s="137"/>
      <c r="D94" s="138"/>
      <c r="E94" s="138"/>
      <c r="F94" s="139"/>
    </row>
    <row r="95" spans="1:6" ht="12.75">
      <c r="A95" s="38" t="s">
        <v>8</v>
      </c>
      <c r="B95" s="39">
        <v>2</v>
      </c>
      <c r="C95" s="137"/>
      <c r="D95" s="138"/>
      <c r="E95" s="138"/>
      <c r="F95" s="139"/>
    </row>
    <row r="96" spans="1:6" ht="12.75">
      <c r="A96" s="38" t="s">
        <v>8</v>
      </c>
      <c r="B96" s="39">
        <v>3</v>
      </c>
      <c r="C96" s="137"/>
      <c r="D96" s="138"/>
      <c r="E96" s="138"/>
      <c r="F96" s="139"/>
    </row>
    <row r="97" spans="1:6" ht="12.75">
      <c r="A97" s="38" t="s">
        <v>8</v>
      </c>
      <c r="B97" s="39">
        <v>4</v>
      </c>
      <c r="C97" s="137"/>
      <c r="D97" s="138"/>
      <c r="E97" s="138"/>
      <c r="F97" s="139"/>
    </row>
    <row r="98" spans="1:6" ht="12.75">
      <c r="A98" s="38" t="s">
        <v>9</v>
      </c>
      <c r="B98" s="39">
        <v>2</v>
      </c>
      <c r="C98" s="137"/>
      <c r="D98" s="138"/>
      <c r="E98" s="138"/>
      <c r="F98" s="139"/>
    </row>
    <row r="99" spans="1:6" ht="12.75">
      <c r="A99" s="38" t="s">
        <v>9</v>
      </c>
      <c r="B99" s="39">
        <v>3</v>
      </c>
      <c r="C99" s="137"/>
      <c r="D99" s="138"/>
      <c r="E99" s="138"/>
      <c r="F99" s="139"/>
    </row>
    <row r="100" spans="1:6" ht="13.5" thickBot="1">
      <c r="A100" s="81" t="s">
        <v>9</v>
      </c>
      <c r="B100" s="82">
        <v>4</v>
      </c>
      <c r="C100" s="140"/>
      <c r="D100" s="141"/>
      <c r="E100" s="141"/>
      <c r="F100" s="142"/>
    </row>
    <row r="101" spans="1:6" ht="13.5" thickBot="1">
      <c r="A101" s="43" t="s">
        <v>14</v>
      </c>
      <c r="B101" s="28"/>
      <c r="C101" s="143">
        <f>SUM(C83:C100)</f>
        <v>0</v>
      </c>
      <c r="D101" s="143">
        <f>SUM(D83:D100)</f>
        <v>0</v>
      </c>
      <c r="E101" s="143">
        <f>SUM(E83:E100)</f>
        <v>0</v>
      </c>
      <c r="F101" s="144">
        <f>SUM(F83:F100)</f>
        <v>0</v>
      </c>
    </row>
    <row r="102" spans="1:6" ht="12.75">
      <c r="A102" s="83"/>
      <c r="C102" s="46"/>
      <c r="D102" s="46"/>
      <c r="E102" s="46"/>
      <c r="F102" s="47"/>
    </row>
    <row r="103" spans="1:6" ht="13.5" thickBot="1">
      <c r="A103" s="83"/>
      <c r="C103" s="46"/>
      <c r="D103" s="46"/>
      <c r="E103" s="46"/>
      <c r="F103" s="47"/>
    </row>
    <row r="104" spans="1:6" ht="12.75">
      <c r="A104" s="84" t="s">
        <v>120</v>
      </c>
      <c r="C104" s="257" t="s">
        <v>78</v>
      </c>
      <c r="D104" s="258"/>
      <c r="E104" s="258"/>
      <c r="F104" s="259"/>
    </row>
    <row r="105" spans="1:7" ht="12.75">
      <c r="A105" s="83"/>
      <c r="C105" s="85" t="s">
        <v>13</v>
      </c>
      <c r="D105" s="37" t="s">
        <v>0</v>
      </c>
      <c r="E105" s="37" t="s">
        <v>1</v>
      </c>
      <c r="F105" s="86" t="s">
        <v>2</v>
      </c>
      <c r="G105" s="30"/>
    </row>
    <row r="106" spans="1:6" ht="13.5" thickBot="1">
      <c r="A106" s="14"/>
      <c r="C106" s="156"/>
      <c r="D106" s="157"/>
      <c r="E106" s="157"/>
      <c r="F106" s="158"/>
    </row>
    <row r="107" spans="1:6" ht="12.75">
      <c r="A107" s="14"/>
      <c r="B107" s="56"/>
      <c r="C107" s="56"/>
      <c r="D107" s="56"/>
      <c r="E107" s="56"/>
      <c r="F107" s="47"/>
    </row>
    <row r="108" spans="1:6" ht="12.75">
      <c r="A108" s="16" t="s">
        <v>121</v>
      </c>
      <c r="B108" s="45"/>
      <c r="F108" s="15"/>
    </row>
    <row r="109" spans="1:6" ht="13.5" thickBot="1">
      <c r="A109" s="14" t="s">
        <v>106</v>
      </c>
      <c r="F109" s="15"/>
    </row>
    <row r="110" spans="1:6" ht="13.5" thickBot="1">
      <c r="A110" s="250" t="s">
        <v>78</v>
      </c>
      <c r="B110" s="251"/>
      <c r="C110" s="251"/>
      <c r="D110" s="251"/>
      <c r="E110" s="251"/>
      <c r="F110" s="252"/>
    </row>
    <row r="111" spans="1:6" ht="13.5" thickBot="1">
      <c r="A111" s="87" t="s">
        <v>35</v>
      </c>
      <c r="B111" s="189"/>
      <c r="C111" s="88" t="s">
        <v>13</v>
      </c>
      <c r="D111" s="89" t="s">
        <v>0</v>
      </c>
      <c r="E111" s="89" t="s">
        <v>1</v>
      </c>
      <c r="F111" s="90" t="s">
        <v>2</v>
      </c>
    </row>
    <row r="112" spans="1:6" ht="12.75">
      <c r="A112" s="3" t="s">
        <v>35</v>
      </c>
      <c r="B112" s="12"/>
      <c r="C112" s="135"/>
      <c r="D112" s="135"/>
      <c r="E112" s="135"/>
      <c r="F112" s="136"/>
    </row>
    <row r="113" spans="1:6" ht="12.75">
      <c r="A113" s="4" t="s">
        <v>35</v>
      </c>
      <c r="B113" s="12"/>
      <c r="C113" s="138"/>
      <c r="D113" s="138"/>
      <c r="E113" s="138"/>
      <c r="F113" s="139"/>
    </row>
    <row r="114" spans="1:6" ht="12.75">
      <c r="A114" s="4" t="s">
        <v>35</v>
      </c>
      <c r="B114" s="12"/>
      <c r="C114" s="138"/>
      <c r="D114" s="138"/>
      <c r="E114" s="138"/>
      <c r="F114" s="139"/>
    </row>
    <row r="115" spans="1:6" ht="12.75">
      <c r="A115" s="4" t="s">
        <v>35</v>
      </c>
      <c r="B115" s="12"/>
      <c r="C115" s="138"/>
      <c r="D115" s="138"/>
      <c r="E115" s="138"/>
      <c r="F115" s="139"/>
    </row>
    <row r="116" spans="1:6" ht="12.75">
      <c r="A116" s="4" t="s">
        <v>35</v>
      </c>
      <c r="B116" s="12"/>
      <c r="C116" s="138"/>
      <c r="D116" s="138"/>
      <c r="E116" s="138"/>
      <c r="F116" s="139"/>
    </row>
    <row r="117" spans="1:6" ht="12.75">
      <c r="A117" s="4" t="s">
        <v>35</v>
      </c>
      <c r="B117" s="12"/>
      <c r="C117" s="138"/>
      <c r="D117" s="138"/>
      <c r="E117" s="138"/>
      <c r="F117" s="139"/>
    </row>
    <row r="118" spans="1:6" ht="12.75">
      <c r="A118" s="4" t="s">
        <v>35</v>
      </c>
      <c r="B118" s="12"/>
      <c r="C118" s="138"/>
      <c r="D118" s="138"/>
      <c r="E118" s="138"/>
      <c r="F118" s="139"/>
    </row>
    <row r="119" spans="1:6" ht="13.5" thickBot="1">
      <c r="A119" s="183" t="s">
        <v>35</v>
      </c>
      <c r="B119" s="12"/>
      <c r="C119" s="141"/>
      <c r="D119" s="141"/>
      <c r="E119" s="141"/>
      <c r="F119" s="142"/>
    </row>
    <row r="120" spans="1:6" ht="13.5" thickBot="1">
      <c r="A120" s="184" t="s">
        <v>14</v>
      </c>
      <c r="B120" s="189"/>
      <c r="C120" s="147">
        <f>SUM(C112:C119)</f>
        <v>0</v>
      </c>
      <c r="D120" s="147">
        <f>SUM(D112:D119)</f>
        <v>0</v>
      </c>
      <c r="E120" s="147">
        <f>SUM(E112:E119)</f>
        <v>0</v>
      </c>
      <c r="F120" s="168">
        <f>SUM(F112:F119)</f>
        <v>0</v>
      </c>
    </row>
    <row r="121" spans="1:6" ht="12.75">
      <c r="A121" s="14"/>
      <c r="B121" s="46"/>
      <c r="C121" s="46"/>
      <c r="D121" s="46"/>
      <c r="E121" s="46"/>
      <c r="F121" s="47"/>
    </row>
    <row r="122" spans="1:6" ht="13.5" thickBot="1">
      <c r="A122" s="14"/>
      <c r="B122" s="46"/>
      <c r="C122" s="46"/>
      <c r="D122" s="46"/>
      <c r="E122" s="46"/>
      <c r="F122" s="47"/>
    </row>
    <row r="123" spans="1:6" ht="13.5" thickBot="1">
      <c r="A123" s="84" t="s">
        <v>122</v>
      </c>
      <c r="C123" s="250" t="s">
        <v>78</v>
      </c>
      <c r="D123" s="251"/>
      <c r="E123" s="251"/>
      <c r="F123" s="252"/>
    </row>
    <row r="124" spans="1:7" ht="12.75">
      <c r="A124" s="14"/>
      <c r="C124" s="91" t="s">
        <v>13</v>
      </c>
      <c r="D124" s="92" t="s">
        <v>0</v>
      </c>
      <c r="E124" s="92" t="s">
        <v>1</v>
      </c>
      <c r="F124" s="93" t="s">
        <v>2</v>
      </c>
      <c r="G124" s="36"/>
    </row>
    <row r="125" spans="1:7" ht="13.5" thickBot="1">
      <c r="A125" s="14"/>
      <c r="C125" s="156"/>
      <c r="D125" s="157"/>
      <c r="E125" s="157"/>
      <c r="F125" s="158"/>
      <c r="G125" s="36"/>
    </row>
    <row r="126" spans="1:6" ht="12.75">
      <c r="A126" s="14"/>
      <c r="F126" s="15"/>
    </row>
    <row r="127" spans="1:6" ht="13.5" thickBot="1">
      <c r="A127" s="23"/>
      <c r="F127" s="15"/>
    </row>
    <row r="128" spans="1:6" ht="26.25" customHeight="1" thickBot="1">
      <c r="A128" s="247" t="s">
        <v>103</v>
      </c>
      <c r="B128" s="248"/>
      <c r="C128" s="248"/>
      <c r="D128" s="248"/>
      <c r="E128" s="248"/>
      <c r="F128" s="249"/>
    </row>
    <row r="129" spans="1:6" ht="12.75">
      <c r="A129" s="23"/>
      <c r="F129" s="15"/>
    </row>
    <row r="130" spans="1:6" ht="19.5" customHeight="1">
      <c r="A130" s="244" t="s">
        <v>126</v>
      </c>
      <c r="B130" s="245"/>
      <c r="C130" s="245"/>
      <c r="D130" s="245"/>
      <c r="E130" s="245"/>
      <c r="F130" s="246"/>
    </row>
    <row r="131" spans="1:6" ht="12.75">
      <c r="A131" s="23"/>
      <c r="F131" s="15"/>
    </row>
    <row r="132" spans="1:6" ht="12.75">
      <c r="A132" s="23"/>
      <c r="F132" s="15"/>
    </row>
    <row r="133" spans="1:6" ht="13.5" thickBot="1">
      <c r="A133" s="23"/>
      <c r="F133" s="15"/>
    </row>
    <row r="134" spans="1:6" ht="24.75" customHeight="1" thickBot="1">
      <c r="A134" s="241" t="s">
        <v>78</v>
      </c>
      <c r="B134" s="242"/>
      <c r="C134" s="242"/>
      <c r="D134" s="242"/>
      <c r="E134" s="242"/>
      <c r="F134" s="243"/>
    </row>
    <row r="135" spans="1:6" ht="12.75">
      <c r="A135" s="94"/>
      <c r="B135" s="95"/>
      <c r="C135" s="95"/>
      <c r="D135" s="95"/>
      <c r="E135" s="95"/>
      <c r="F135" s="96"/>
    </row>
    <row r="136" spans="1:6" ht="13.5" thickBot="1">
      <c r="A136" s="14"/>
      <c r="F136" s="15"/>
    </row>
    <row r="137" spans="1:6" ht="16.5" customHeight="1" thickBot="1">
      <c r="A137" s="19"/>
      <c r="B137" s="62" t="s">
        <v>134</v>
      </c>
      <c r="C137" s="7"/>
      <c r="F137" s="15"/>
    </row>
    <row r="138" spans="1:6" ht="13.5" customHeight="1">
      <c r="A138" s="14"/>
      <c r="B138" s="18"/>
      <c r="F138" s="15"/>
    </row>
    <row r="139" spans="1:6" ht="13.5" thickBot="1">
      <c r="A139" s="23"/>
      <c r="F139" s="15"/>
    </row>
    <row r="140" spans="1:6" ht="23.25" customHeight="1" thickBot="1">
      <c r="A140" s="241" t="s">
        <v>144</v>
      </c>
      <c r="B140" s="242"/>
      <c r="C140" s="242"/>
      <c r="D140" s="242"/>
      <c r="E140" s="242"/>
      <c r="F140" s="243"/>
    </row>
    <row r="141" spans="1:6" ht="12.75">
      <c r="A141" s="25"/>
      <c r="B141" s="26"/>
      <c r="C141" s="26"/>
      <c r="D141" s="26"/>
      <c r="E141" s="26"/>
      <c r="F141" s="27"/>
    </row>
    <row r="142" spans="1:6" ht="12.75">
      <c r="A142" s="25"/>
      <c r="B142" s="26"/>
      <c r="C142" s="26"/>
      <c r="D142" s="26"/>
      <c r="E142" s="26"/>
      <c r="F142" s="27"/>
    </row>
    <row r="143" spans="1:6" ht="12.75">
      <c r="A143" s="75" t="s">
        <v>21</v>
      </c>
      <c r="B143" s="148"/>
      <c r="C143" s="45" t="s">
        <v>18</v>
      </c>
      <c r="F143" s="15"/>
    </row>
    <row r="144" spans="1:6" ht="12.75">
      <c r="A144" s="75" t="s">
        <v>23</v>
      </c>
      <c r="B144" s="148"/>
      <c r="C144" s="45" t="s">
        <v>18</v>
      </c>
      <c r="D144" s="18">
        <f>IF(AND(ISNUMBER(B259),B259&gt;B258),"WARNING: ENGINE IS OVERSIZED","")</f>
      </c>
      <c r="F144" s="15"/>
    </row>
    <row r="145" spans="1:6" ht="12.75">
      <c r="A145" s="75" t="s">
        <v>20</v>
      </c>
      <c r="B145" s="148"/>
      <c r="C145" s="45" t="s">
        <v>18</v>
      </c>
      <c r="F145" s="15"/>
    </row>
    <row r="146" spans="1:6" ht="12.75">
      <c r="A146" s="75" t="s">
        <v>22</v>
      </c>
      <c r="B146" s="148"/>
      <c r="C146" s="45" t="s">
        <v>19</v>
      </c>
      <c r="F146" s="15"/>
    </row>
    <row r="147" spans="1:6" ht="12.75">
      <c r="A147" s="75"/>
      <c r="B147" s="62"/>
      <c r="C147" s="45"/>
      <c r="F147" s="15"/>
    </row>
    <row r="148" spans="1:6" ht="13.5" thickBot="1">
      <c r="A148" s="23"/>
      <c r="F148" s="15"/>
    </row>
    <row r="149" spans="1:6" ht="23.25" customHeight="1" thickBot="1">
      <c r="A149" s="241" t="s">
        <v>125</v>
      </c>
      <c r="B149" s="242"/>
      <c r="C149" s="242"/>
      <c r="D149" s="242"/>
      <c r="E149" s="242"/>
      <c r="F149" s="243"/>
    </row>
    <row r="150" spans="1:6" ht="12.75">
      <c r="A150" s="25"/>
      <c r="B150" s="26"/>
      <c r="C150" s="26"/>
      <c r="D150" s="26"/>
      <c r="E150" s="26"/>
      <c r="F150" s="27"/>
    </row>
    <row r="151" spans="1:6" ht="12.75">
      <c r="A151" s="25"/>
      <c r="B151" s="26"/>
      <c r="C151" s="26"/>
      <c r="D151" s="26"/>
      <c r="E151" s="26"/>
      <c r="F151" s="27"/>
    </row>
    <row r="152" spans="1:6" ht="12.75">
      <c r="A152" s="54" t="s">
        <v>39</v>
      </c>
      <c r="B152" s="145"/>
      <c r="C152" s="98" t="s">
        <v>24</v>
      </c>
      <c r="F152" s="15"/>
    </row>
    <row r="153" spans="1:6" ht="12.75">
      <c r="A153" s="54" t="s">
        <v>25</v>
      </c>
      <c r="B153" s="145"/>
      <c r="C153" s="98" t="s">
        <v>26</v>
      </c>
      <c r="F153" s="15"/>
    </row>
    <row r="154" spans="1:6" ht="12.75">
      <c r="A154" s="54" t="s">
        <v>27</v>
      </c>
      <c r="B154" s="99">
        <f>IF(B153&gt;0,B153/B152,"")</f>
      </c>
      <c r="C154" s="45"/>
      <c r="F154" s="15"/>
    </row>
    <row r="155" spans="1:6" ht="12.75">
      <c r="A155" s="54" t="s">
        <v>28</v>
      </c>
      <c r="B155" s="149"/>
      <c r="C155" s="98" t="s">
        <v>29</v>
      </c>
      <c r="D155" s="18">
        <f>IF(AND(ISNUMBER(B259),B259&gt;B258),"WARNING: ENGINE IS OVERSIZED","")</f>
      </c>
      <c r="F155" s="15"/>
    </row>
    <row r="156" spans="1:6" ht="12.75">
      <c r="A156" s="54" t="s">
        <v>30</v>
      </c>
      <c r="B156" s="149"/>
      <c r="C156" s="98" t="s">
        <v>29</v>
      </c>
      <c r="F156" s="15"/>
    </row>
    <row r="157" spans="1:6" ht="12.75">
      <c r="A157" s="54" t="s">
        <v>31</v>
      </c>
      <c r="B157" s="155">
        <f>IF(B156&lt;=1,B155+B156,1)</f>
        <v>0</v>
      </c>
      <c r="C157" s="98" t="s">
        <v>29</v>
      </c>
      <c r="F157" s="15"/>
    </row>
    <row r="158" spans="1:6" ht="25.5">
      <c r="A158" s="54" t="s">
        <v>42</v>
      </c>
      <c r="B158" s="145"/>
      <c r="C158" s="98" t="s">
        <v>32</v>
      </c>
      <c r="F158" s="15"/>
    </row>
    <row r="159" spans="1:6" ht="12.75">
      <c r="A159" s="54" t="s">
        <v>21</v>
      </c>
      <c r="B159" s="150">
        <f>IF(B158&gt;0,B152*B158/1000,"")</f>
      </c>
      <c r="C159" s="98" t="s">
        <v>18</v>
      </c>
      <c r="F159" s="15"/>
    </row>
    <row r="160" spans="1:6" ht="12.75">
      <c r="A160" s="54" t="s">
        <v>23</v>
      </c>
      <c r="B160" s="150">
        <f>IF(B158&gt;0,B153*B158/1000,"")</f>
      </c>
      <c r="C160" s="98" t="s">
        <v>18</v>
      </c>
      <c r="F160" s="15"/>
    </row>
    <row r="161" spans="1:6" ht="12.75">
      <c r="A161" s="54" t="s">
        <v>33</v>
      </c>
      <c r="B161" s="150">
        <f>IF(AND(ISNUMBER(B159),ISNUMBER(B160),B157&gt;0),(B159+B160)/B157,"")</f>
      </c>
      <c r="C161" s="98" t="s">
        <v>18</v>
      </c>
      <c r="F161" s="15"/>
    </row>
    <row r="162" spans="1:6" ht="12.75">
      <c r="A162" s="54" t="s">
        <v>37</v>
      </c>
      <c r="B162" s="145"/>
      <c r="C162" s="98" t="s">
        <v>19</v>
      </c>
      <c r="F162" s="15"/>
    </row>
    <row r="163" spans="1:6" ht="12.75">
      <c r="A163" s="54"/>
      <c r="B163" s="100"/>
      <c r="C163" s="98"/>
      <c r="F163" s="15"/>
    </row>
    <row r="164" spans="1:6" ht="12.75">
      <c r="A164" s="54"/>
      <c r="B164" s="100"/>
      <c r="C164" s="101"/>
      <c r="F164" s="15"/>
    </row>
    <row r="165" spans="1:6" ht="12.75">
      <c r="A165" s="19" t="s">
        <v>58</v>
      </c>
      <c r="B165" s="100"/>
      <c r="C165" s="101"/>
      <c r="F165" s="15"/>
    </row>
    <row r="166" spans="1:6" ht="12.75">
      <c r="A166" s="14" t="s">
        <v>78</v>
      </c>
      <c r="B166" s="163"/>
      <c r="C166" s="18"/>
      <c r="F166" s="15"/>
    </row>
    <row r="167" spans="1:6" ht="12.75">
      <c r="A167" s="83" t="s">
        <v>36</v>
      </c>
      <c r="B167" s="151"/>
      <c r="C167" s="98" t="s">
        <v>29</v>
      </c>
      <c r="F167" s="15"/>
    </row>
    <row r="168" spans="1:6" ht="12.75">
      <c r="A168" s="83" t="s">
        <v>40</v>
      </c>
      <c r="B168" s="102">
        <f>IF(B166="biomass",30,25)</f>
        <v>25</v>
      </c>
      <c r="C168" s="101"/>
      <c r="F168" s="15"/>
    </row>
    <row r="169" spans="1:6" ht="12.75">
      <c r="A169" s="83"/>
      <c r="B169" s="103"/>
      <c r="C169" s="101"/>
      <c r="F169" s="15"/>
    </row>
    <row r="170" spans="1:6" ht="13.5" thickBot="1">
      <c r="A170" s="83"/>
      <c r="B170" s="103"/>
      <c r="C170" s="101"/>
      <c r="F170" s="15"/>
    </row>
    <row r="171" spans="1:6" ht="24.75" customHeight="1" thickBot="1">
      <c r="A171" s="241" t="s">
        <v>107</v>
      </c>
      <c r="B171" s="242"/>
      <c r="C171" s="242"/>
      <c r="D171" s="242"/>
      <c r="E171" s="242"/>
      <c r="F171" s="243"/>
    </row>
    <row r="172" spans="1:6" ht="12.75">
      <c r="A172" s="25"/>
      <c r="B172" s="26"/>
      <c r="C172" s="26"/>
      <c r="D172" s="26"/>
      <c r="E172" s="26"/>
      <c r="F172" s="27"/>
    </row>
    <row r="173" spans="1:15" ht="12.75">
      <c r="A173" s="104"/>
      <c r="F173" s="15"/>
      <c r="O173" s="36"/>
    </row>
    <row r="174" spans="1:15" ht="12.75">
      <c r="A174" s="83" t="s">
        <v>15</v>
      </c>
      <c r="B174" s="138"/>
      <c r="C174" s="18"/>
      <c r="F174" s="15"/>
      <c r="O174" s="36"/>
    </row>
    <row r="175" spans="1:15" ht="12.75">
      <c r="A175" s="83" t="s">
        <v>36</v>
      </c>
      <c r="B175" s="151"/>
      <c r="C175" s="105" t="s">
        <v>29</v>
      </c>
      <c r="D175" s="106"/>
      <c r="E175" s="106"/>
      <c r="F175" s="107"/>
      <c r="G175" s="24"/>
      <c r="O175" s="36"/>
    </row>
    <row r="176" spans="1:15" ht="12.75">
      <c r="A176" s="83" t="s">
        <v>101</v>
      </c>
      <c r="B176" s="102">
        <v>25</v>
      </c>
      <c r="F176" s="15"/>
      <c r="O176" s="36"/>
    </row>
    <row r="177" spans="1:15" ht="12.75">
      <c r="A177" s="83"/>
      <c r="B177" s="103"/>
      <c r="F177" s="15"/>
      <c r="O177" s="36"/>
    </row>
    <row r="178" spans="1:15" ht="13.5" thickBot="1">
      <c r="A178" s="83"/>
      <c r="B178" s="103"/>
      <c r="F178" s="15"/>
      <c r="O178" s="36"/>
    </row>
    <row r="179" spans="1:15" ht="24.75" customHeight="1" thickBot="1">
      <c r="A179" s="241" t="s">
        <v>108</v>
      </c>
      <c r="B179" s="242"/>
      <c r="C179" s="242"/>
      <c r="D179" s="242"/>
      <c r="E179" s="242"/>
      <c r="F179" s="243"/>
      <c r="O179" s="36"/>
    </row>
    <row r="180" spans="1:15" ht="12.75">
      <c r="A180" s="25"/>
      <c r="B180" s="26"/>
      <c r="C180" s="26"/>
      <c r="D180" s="26"/>
      <c r="E180" s="26"/>
      <c r="F180" s="27"/>
      <c r="O180" s="36"/>
    </row>
    <row r="181" spans="1:14" ht="12.75">
      <c r="A181" s="104"/>
      <c r="B181" s="162"/>
      <c r="F181" s="15"/>
      <c r="I181" s="97"/>
      <c r="K181" s="29"/>
      <c r="L181" s="29"/>
      <c r="M181" s="29"/>
      <c r="N181" s="29"/>
    </row>
    <row r="182" spans="1:53" ht="12.75">
      <c r="A182" s="14" t="s">
        <v>97</v>
      </c>
      <c r="B182" s="152"/>
      <c r="C182" s="45" t="s">
        <v>45</v>
      </c>
      <c r="F182" s="15"/>
      <c r="AW182" s="190"/>
      <c r="AZ182" s="190"/>
      <c r="BA182" s="190"/>
    </row>
    <row r="183" spans="1:53" ht="12.75">
      <c r="A183" s="14" t="s">
        <v>111</v>
      </c>
      <c r="B183" s="153"/>
      <c r="C183" s="45" t="s">
        <v>29</v>
      </c>
      <c r="F183" s="15"/>
      <c r="Q183" s="108"/>
      <c r="AW183" s="30"/>
      <c r="AZ183" s="36"/>
      <c r="BA183" s="30"/>
    </row>
    <row r="184" spans="1:53" ht="12.75">
      <c r="A184" s="14" t="s">
        <v>46</v>
      </c>
      <c r="B184" s="154">
        <f>B182*(100%-B183)</f>
        <v>0</v>
      </c>
      <c r="C184" s="45"/>
      <c r="D184" s="18">
        <f>IF(B273&gt;B272,"WARNING: BOILER IS OVERSIZED","")</f>
      </c>
      <c r="F184" s="15"/>
      <c r="J184" s="30"/>
      <c r="K184" s="30"/>
      <c r="L184" s="30"/>
      <c r="M184" s="30"/>
      <c r="Q184" s="108"/>
      <c r="AW184" s="30"/>
      <c r="AZ184" s="36"/>
      <c r="BA184" s="30"/>
    </row>
    <row r="185" spans="1:53" ht="12.75">
      <c r="A185" s="14" t="s">
        <v>109</v>
      </c>
      <c r="B185" s="229"/>
      <c r="C185" s="45" t="s">
        <v>29</v>
      </c>
      <c r="F185" s="15"/>
      <c r="J185" s="109"/>
      <c r="K185" s="109"/>
      <c r="L185" s="109"/>
      <c r="M185" s="109"/>
      <c r="AW185" s="30"/>
      <c r="AZ185" s="36"/>
      <c r="BA185" s="30"/>
    </row>
    <row r="186" spans="1:53" ht="12.75">
      <c r="A186" s="14" t="s">
        <v>110</v>
      </c>
      <c r="B186" s="127"/>
      <c r="C186" s="45" t="s">
        <v>47</v>
      </c>
      <c r="F186" s="15"/>
      <c r="AW186" s="30"/>
      <c r="AZ186" s="36"/>
      <c r="BA186" s="30"/>
    </row>
    <row r="187" spans="1:53" ht="12.75">
      <c r="A187" s="83" t="s">
        <v>101</v>
      </c>
      <c r="B187" s="102">
        <v>30</v>
      </c>
      <c r="C187" s="45"/>
      <c r="F187" s="15"/>
      <c r="AW187" s="30"/>
      <c r="AZ187" s="36"/>
      <c r="BA187" s="30"/>
    </row>
    <row r="188" spans="1:53" ht="12.75">
      <c r="A188" s="83"/>
      <c r="B188" s="103"/>
      <c r="C188" s="45"/>
      <c r="F188" s="15"/>
      <c r="AW188" s="30"/>
      <c r="AZ188" s="36"/>
      <c r="BA188" s="30"/>
    </row>
    <row r="189" spans="1:53" ht="12.75">
      <c r="A189" s="84" t="s">
        <v>58</v>
      </c>
      <c r="B189" s="103"/>
      <c r="C189" s="45"/>
      <c r="F189" s="15"/>
      <c r="AW189" s="30"/>
      <c r="AZ189" s="36"/>
      <c r="BA189" s="30"/>
    </row>
    <row r="190" spans="1:53" ht="12.75">
      <c r="A190" s="14" t="s">
        <v>15</v>
      </c>
      <c r="B190" s="163"/>
      <c r="C190" s="110"/>
      <c r="F190" s="15"/>
      <c r="AW190" s="30"/>
      <c r="AZ190" s="36"/>
      <c r="BA190" s="30"/>
    </row>
    <row r="191" spans="1:53" ht="12.75">
      <c r="A191" s="83" t="s">
        <v>36</v>
      </c>
      <c r="B191" s="151"/>
      <c r="C191" s="45" t="s">
        <v>29</v>
      </c>
      <c r="F191" s="15"/>
      <c r="AW191" s="30"/>
      <c r="AZ191" s="36"/>
      <c r="BA191" s="30"/>
    </row>
    <row r="192" spans="1:53" ht="12.75">
      <c r="A192" s="83" t="s">
        <v>101</v>
      </c>
      <c r="B192" s="102">
        <v>25</v>
      </c>
      <c r="F192" s="15"/>
      <c r="AW192" s="30"/>
      <c r="AZ192" s="36"/>
      <c r="BA192" s="30"/>
    </row>
    <row r="193" spans="1:53" ht="13.5" thickBot="1">
      <c r="A193" s="83"/>
      <c r="B193" s="103"/>
      <c r="F193" s="15"/>
      <c r="AW193" s="30"/>
      <c r="AZ193" s="36"/>
      <c r="BA193" s="30"/>
    </row>
    <row r="194" spans="1:53" ht="13.5" hidden="1" thickBot="1">
      <c r="A194" s="14"/>
      <c r="F194" s="15"/>
      <c r="AW194" s="30"/>
      <c r="AZ194" s="36"/>
      <c r="BA194" s="30"/>
    </row>
    <row r="195" spans="1:28" ht="34.5" customHeight="1" thickBot="1">
      <c r="A195" s="247" t="s">
        <v>133</v>
      </c>
      <c r="B195" s="248"/>
      <c r="C195" s="248"/>
      <c r="D195" s="248"/>
      <c r="E195" s="248"/>
      <c r="F195" s="249"/>
      <c r="R195" s="51"/>
      <c r="T195" s="36"/>
      <c r="U195" s="51"/>
      <c r="W195" s="57"/>
      <c r="X195" s="36"/>
      <c r="AB195" s="36"/>
    </row>
    <row r="196" spans="1:28" ht="18.75" customHeight="1" thickBot="1">
      <c r="A196" s="111"/>
      <c r="B196" s="112"/>
      <c r="C196" s="112"/>
      <c r="D196" s="112"/>
      <c r="E196" s="112"/>
      <c r="F196" s="113"/>
      <c r="R196" s="51"/>
      <c r="T196" s="36"/>
      <c r="U196" s="51"/>
      <c r="W196" s="57"/>
      <c r="X196" s="36"/>
      <c r="AB196" s="36"/>
    </row>
    <row r="197" spans="1:28" ht="27.75" thickBot="1">
      <c r="A197" s="114" t="s">
        <v>62</v>
      </c>
      <c r="B197" s="115" t="s">
        <v>55</v>
      </c>
      <c r="C197" s="115" t="s">
        <v>56</v>
      </c>
      <c r="D197" s="116" t="s">
        <v>62</v>
      </c>
      <c r="E197" s="115" t="s">
        <v>57</v>
      </c>
      <c r="F197" s="117" t="s">
        <v>62</v>
      </c>
      <c r="AB197" s="36"/>
    </row>
    <row r="198" spans="1:6" ht="29.25" customHeight="1" thickBot="1">
      <c r="A198" s="118">
        <f>C302</f>
        <v>0</v>
      </c>
      <c r="B198" s="119">
        <f>C305</f>
        <v>0</v>
      </c>
      <c r="C198" s="5">
        <v>0</v>
      </c>
      <c r="D198" s="122">
        <f>(1-C303)*C302</f>
        <v>0</v>
      </c>
      <c r="E198" s="5"/>
      <c r="F198" s="120">
        <f>C302*C303</f>
        <v>0</v>
      </c>
    </row>
    <row r="199" spans="1:6" ht="12.75">
      <c r="A199" s="51"/>
      <c r="B199" s="109"/>
      <c r="C199" s="109"/>
      <c r="D199" s="12"/>
      <c r="E199" s="12"/>
      <c r="F199" s="12"/>
    </row>
    <row r="200" spans="1:6" ht="12.75">
      <c r="A200" s="12"/>
      <c r="B200" s="12"/>
      <c r="C200" s="12"/>
      <c r="D200" s="12"/>
      <c r="E200" s="12"/>
      <c r="F200" s="12"/>
    </row>
    <row r="201" spans="1:6" ht="12.75">
      <c r="A201" s="12"/>
      <c r="B201" s="12"/>
      <c r="C201" s="12"/>
      <c r="D201" s="12"/>
      <c r="E201" s="12"/>
      <c r="F201" s="12"/>
    </row>
    <row r="202" spans="1:6" ht="12.75">
      <c r="A202" s="12"/>
      <c r="B202" s="12"/>
      <c r="C202" s="12"/>
      <c r="D202" s="12"/>
      <c r="E202" s="12"/>
      <c r="F202" s="12"/>
    </row>
    <row r="203" spans="1:6" ht="12.75">
      <c r="A203" s="12"/>
      <c r="B203" s="12"/>
      <c r="C203" s="12"/>
      <c r="D203" s="12"/>
      <c r="E203" s="12"/>
      <c r="F203" s="12"/>
    </row>
    <row r="204" spans="1:6" ht="12.75">
      <c r="A204" s="12"/>
      <c r="B204" s="12"/>
      <c r="C204" s="12"/>
      <c r="D204" s="12"/>
      <c r="E204" s="12"/>
      <c r="F204" s="12"/>
    </row>
    <row r="205" spans="1:6" ht="12.75">
      <c r="A205" s="12"/>
      <c r="B205" s="12"/>
      <c r="C205" s="12"/>
      <c r="D205" s="12"/>
      <c r="E205" s="12"/>
      <c r="F205" s="12"/>
    </row>
    <row r="206" spans="1:6" ht="12.75">
      <c r="A206" s="12"/>
      <c r="B206" s="12"/>
      <c r="C206" s="12"/>
      <c r="D206" s="12"/>
      <c r="E206" s="12"/>
      <c r="F206" s="12"/>
    </row>
    <row r="207" spans="1:6" ht="12.75">
      <c r="A207" s="12"/>
      <c r="B207" s="12"/>
      <c r="C207" s="12"/>
      <c r="D207" s="12"/>
      <c r="E207" s="12"/>
      <c r="F207" s="12"/>
    </row>
    <row r="208" spans="1:6" ht="12.75">
      <c r="A208" s="12"/>
      <c r="B208" s="12"/>
      <c r="C208" s="12"/>
      <c r="D208" s="12"/>
      <c r="E208" s="12"/>
      <c r="F208" s="12"/>
    </row>
    <row r="209" spans="1:6" ht="13.5" thickBot="1">
      <c r="A209" s="12"/>
      <c r="B209" s="12"/>
      <c r="C209" s="12"/>
      <c r="D209" s="12"/>
      <c r="E209" s="12"/>
      <c r="F209" s="12"/>
    </row>
    <row r="210" spans="1:28" ht="12.75">
      <c r="A210" s="191" t="s">
        <v>43</v>
      </c>
      <c r="B210" s="192" t="s">
        <v>44</v>
      </c>
      <c r="C210" s="12"/>
      <c r="D210" s="12"/>
      <c r="E210" s="12"/>
      <c r="F210" s="12"/>
      <c r="AB210" s="36"/>
    </row>
    <row r="211" spans="1:28" ht="12.75">
      <c r="A211" s="193" t="s">
        <v>13</v>
      </c>
      <c r="B211" s="194">
        <v>0.4308</v>
      </c>
      <c r="C211" s="12"/>
      <c r="D211" s="12"/>
      <c r="E211" s="12"/>
      <c r="F211" s="12"/>
      <c r="AB211" s="36"/>
    </row>
    <row r="212" spans="1:28" ht="12.75">
      <c r="A212" s="193" t="s">
        <v>0</v>
      </c>
      <c r="B212" s="194">
        <v>0.1899</v>
      </c>
      <c r="C212" s="12"/>
      <c r="D212" s="12"/>
      <c r="E212" s="12"/>
      <c r="F212" s="12"/>
      <c r="AB212" s="36"/>
    </row>
    <row r="213" spans="1:28" ht="12.75">
      <c r="A213" s="193" t="s">
        <v>1</v>
      </c>
      <c r="B213" s="194">
        <v>0.2493</v>
      </c>
      <c r="C213" s="12"/>
      <c r="D213" s="12"/>
      <c r="E213" s="12"/>
      <c r="F213" s="12"/>
      <c r="AB213" s="36"/>
    </row>
    <row r="214" spans="1:28" ht="12.75">
      <c r="A214" s="193" t="s">
        <v>2</v>
      </c>
      <c r="B214" s="194">
        <v>0.2996</v>
      </c>
      <c r="C214" s="12"/>
      <c r="D214" s="12"/>
      <c r="E214" s="12"/>
      <c r="F214" s="12"/>
      <c r="AB214" s="36"/>
    </row>
    <row r="215" spans="1:28" ht="13.5" thickBot="1">
      <c r="A215" s="22" t="s">
        <v>49</v>
      </c>
      <c r="B215" s="195">
        <v>0.0249</v>
      </c>
      <c r="C215" s="12"/>
      <c r="D215" s="12"/>
      <c r="E215" s="12"/>
      <c r="F215" s="12"/>
      <c r="AB215" s="24"/>
    </row>
    <row r="216" spans="1:6" ht="12.75">
      <c r="A216" s="12"/>
      <c r="B216" s="12"/>
      <c r="C216" s="12"/>
      <c r="D216" s="12"/>
      <c r="E216" s="12"/>
      <c r="F216" s="12"/>
    </row>
    <row r="217" spans="1:6" ht="12.75">
      <c r="A217" s="12"/>
      <c r="B217" s="12"/>
      <c r="C217" s="12"/>
      <c r="D217" s="12"/>
      <c r="E217" s="12"/>
      <c r="F217" s="12"/>
    </row>
    <row r="218" spans="1:6" ht="12.75">
      <c r="A218" s="12"/>
      <c r="B218" s="12"/>
      <c r="C218" s="12"/>
      <c r="D218" s="12"/>
      <c r="E218" s="12"/>
      <c r="F218" s="12"/>
    </row>
    <row r="219" spans="1:6" ht="12.75">
      <c r="A219" s="12"/>
      <c r="B219" s="12"/>
      <c r="C219" s="12"/>
      <c r="D219" s="12"/>
      <c r="E219" s="12"/>
      <c r="F219" s="12"/>
    </row>
    <row r="220" spans="1:7" ht="12.75">
      <c r="A220" s="12"/>
      <c r="B220" s="12"/>
      <c r="C220" s="24" t="s">
        <v>52</v>
      </c>
      <c r="D220" s="29"/>
      <c r="E220" s="29"/>
      <c r="F220" s="12"/>
      <c r="G220" s="97" t="s">
        <v>51</v>
      </c>
    </row>
    <row r="221" spans="1:17" ht="12.75">
      <c r="A221" s="12"/>
      <c r="B221" s="196"/>
      <c r="C221" s="197" t="s">
        <v>48</v>
      </c>
      <c r="D221" s="197"/>
      <c r="E221" s="198"/>
      <c r="F221" s="12"/>
      <c r="G221" s="199" t="s">
        <v>50</v>
      </c>
      <c r="H221" s="200"/>
      <c r="I221" s="200"/>
      <c r="J221" s="201"/>
      <c r="M221" s="202" t="s">
        <v>13</v>
      </c>
      <c r="N221" s="202" t="s">
        <v>0</v>
      </c>
      <c r="O221" s="202" t="s">
        <v>1</v>
      </c>
      <c r="P221" s="202"/>
      <c r="Q221" s="202" t="s">
        <v>2</v>
      </c>
    </row>
    <row r="222" spans="1:17" ht="38.25">
      <c r="A222" s="203" t="s">
        <v>17</v>
      </c>
      <c r="B222" s="203" t="s">
        <v>16</v>
      </c>
      <c r="C222" s="201" t="s">
        <v>13</v>
      </c>
      <c r="D222" s="201" t="s">
        <v>0</v>
      </c>
      <c r="E222" s="201" t="s">
        <v>1</v>
      </c>
      <c r="F222" s="12"/>
      <c r="G222" s="201" t="s">
        <v>13</v>
      </c>
      <c r="H222" s="201" t="s">
        <v>0</v>
      </c>
      <c r="I222" s="204" t="s">
        <v>1</v>
      </c>
      <c r="J222" s="201" t="s">
        <v>2</v>
      </c>
      <c r="M222" s="205" t="s">
        <v>48</v>
      </c>
      <c r="N222" s="205" t="s">
        <v>48</v>
      </c>
      <c r="O222" s="205" t="s">
        <v>48</v>
      </c>
      <c r="P222" s="203"/>
      <c r="Q222" s="205" t="s">
        <v>48</v>
      </c>
    </row>
    <row r="223" spans="1:17" ht="12.75">
      <c r="A223" s="207" t="s">
        <v>3</v>
      </c>
      <c r="B223" s="201">
        <v>1</v>
      </c>
      <c r="C223" s="37">
        <f aca="true" t="shared" si="0" ref="C223:C240">D25*M223</f>
        <v>0</v>
      </c>
      <c r="D223" s="37">
        <f aca="true" t="shared" si="1" ref="D223:D240">E25*N223</f>
        <v>0</v>
      </c>
      <c r="E223" s="37">
        <f aca="true" t="shared" si="2" ref="E223:E240">F25*O223</f>
        <v>0</v>
      </c>
      <c r="F223" s="208"/>
      <c r="G223" s="37">
        <f aca="true" t="shared" si="3" ref="G223:G240">C83*M223</f>
        <v>0</v>
      </c>
      <c r="H223" s="37">
        <f aca="true" t="shared" si="4" ref="H223:H240">D83*N223</f>
        <v>0</v>
      </c>
      <c r="I223" s="209">
        <f aca="true" t="shared" si="5" ref="I223:I240">E83*O223</f>
        <v>0</v>
      </c>
      <c r="J223" s="37">
        <f aca="true" t="shared" si="6" ref="J223:J240">F83*Q223</f>
        <v>0</v>
      </c>
      <c r="M223" s="37">
        <v>6945.535715160274</v>
      </c>
      <c r="N223" s="37">
        <v>6802.832953673095</v>
      </c>
      <c r="O223" s="37">
        <v>6904.132692031754</v>
      </c>
      <c r="P223" s="201"/>
      <c r="Q223" s="37">
        <v>8265.988632715114</v>
      </c>
    </row>
    <row r="224" spans="1:17" ht="12.75">
      <c r="A224" s="207" t="s">
        <v>3</v>
      </c>
      <c r="B224" s="201">
        <v>2</v>
      </c>
      <c r="C224" s="37">
        <f t="shared" si="0"/>
        <v>0</v>
      </c>
      <c r="D224" s="37">
        <f t="shared" si="1"/>
        <v>0</v>
      </c>
      <c r="E224" s="37">
        <f t="shared" si="2"/>
        <v>0</v>
      </c>
      <c r="F224" s="208"/>
      <c r="G224" s="37">
        <f t="shared" si="3"/>
        <v>0</v>
      </c>
      <c r="H224" s="37">
        <f t="shared" si="4"/>
        <v>0</v>
      </c>
      <c r="I224" s="209">
        <f t="shared" si="5"/>
        <v>0</v>
      </c>
      <c r="J224" s="37">
        <f t="shared" si="6"/>
        <v>0</v>
      </c>
      <c r="M224" s="37">
        <v>8883.522108089966</v>
      </c>
      <c r="N224" s="37">
        <v>8370.989902423791</v>
      </c>
      <c r="O224" s="37">
        <v>8505.009630401959</v>
      </c>
      <c r="P224" s="201"/>
      <c r="Q224" s="37">
        <v>10306.747380894705</v>
      </c>
    </row>
    <row r="225" spans="1:17" ht="12.75">
      <c r="A225" s="207" t="s">
        <v>3</v>
      </c>
      <c r="B225" s="201">
        <v>3</v>
      </c>
      <c r="C225" s="37">
        <f t="shared" si="0"/>
        <v>0</v>
      </c>
      <c r="D225" s="37">
        <f t="shared" si="1"/>
        <v>0</v>
      </c>
      <c r="E225" s="37">
        <f t="shared" si="2"/>
        <v>0</v>
      </c>
      <c r="F225" s="208"/>
      <c r="G225" s="37">
        <f t="shared" si="3"/>
        <v>0</v>
      </c>
      <c r="H225" s="37">
        <f t="shared" si="4"/>
        <v>0</v>
      </c>
      <c r="I225" s="209">
        <f t="shared" si="5"/>
        <v>0</v>
      </c>
      <c r="J225" s="37">
        <f t="shared" si="6"/>
        <v>0</v>
      </c>
      <c r="M225" s="37">
        <v>11497.601897004488</v>
      </c>
      <c r="N225" s="37">
        <v>10488.92160036698</v>
      </c>
      <c r="O225" s="37">
        <v>10666.837131239801</v>
      </c>
      <c r="P225" s="201"/>
      <c r="Q225" s="37">
        <v>13058.70236786183</v>
      </c>
    </row>
    <row r="226" spans="1:17" ht="12.75">
      <c r="A226" s="207" t="s">
        <v>4</v>
      </c>
      <c r="B226" s="201">
        <v>2</v>
      </c>
      <c r="C226" s="37">
        <f t="shared" si="0"/>
        <v>0</v>
      </c>
      <c r="D226" s="37">
        <f t="shared" si="1"/>
        <v>0</v>
      </c>
      <c r="E226" s="37">
        <f t="shared" si="2"/>
        <v>0</v>
      </c>
      <c r="F226" s="208"/>
      <c r="G226" s="37">
        <f t="shared" si="3"/>
        <v>0</v>
      </c>
      <c r="H226" s="37">
        <f t="shared" si="4"/>
        <v>0</v>
      </c>
      <c r="I226" s="209">
        <f t="shared" si="5"/>
        <v>0</v>
      </c>
      <c r="J226" s="37">
        <f t="shared" si="6"/>
        <v>0</v>
      </c>
      <c r="M226" s="37">
        <v>9224.565144585318</v>
      </c>
      <c r="N226" s="37">
        <v>8764.006799902507</v>
      </c>
      <c r="O226" s="37">
        <v>8880.347341524364</v>
      </c>
      <c r="P226" s="201"/>
      <c r="Q226" s="37">
        <v>10741.198419573831</v>
      </c>
    </row>
    <row r="227" spans="1:17" ht="12.75">
      <c r="A227" s="207" t="s">
        <v>4</v>
      </c>
      <c r="B227" s="201">
        <v>3</v>
      </c>
      <c r="C227" s="37">
        <f t="shared" si="0"/>
        <v>0</v>
      </c>
      <c r="D227" s="37">
        <f t="shared" si="1"/>
        <v>0</v>
      </c>
      <c r="E227" s="37">
        <f t="shared" si="2"/>
        <v>0</v>
      </c>
      <c r="F227" s="208"/>
      <c r="G227" s="37">
        <f t="shared" si="3"/>
        <v>0</v>
      </c>
      <c r="H227" s="37">
        <f t="shared" si="4"/>
        <v>0</v>
      </c>
      <c r="I227" s="209">
        <f t="shared" si="5"/>
        <v>0</v>
      </c>
      <c r="J227" s="37">
        <f t="shared" si="6"/>
        <v>0</v>
      </c>
      <c r="M227" s="37">
        <v>10763.706978459159</v>
      </c>
      <c r="N227" s="37">
        <v>10032.538406594296</v>
      </c>
      <c r="O227" s="37">
        <v>10170.400855158445</v>
      </c>
      <c r="P227" s="201"/>
      <c r="Q227" s="37">
        <v>12375.491896138567</v>
      </c>
    </row>
    <row r="228" spans="1:17" ht="12.75" customHeight="1">
      <c r="A228" s="207" t="s">
        <v>5</v>
      </c>
      <c r="B228" s="201">
        <v>2</v>
      </c>
      <c r="C228" s="37">
        <f t="shared" si="0"/>
        <v>0</v>
      </c>
      <c r="D228" s="37">
        <f t="shared" si="1"/>
        <v>0</v>
      </c>
      <c r="E228" s="37">
        <f t="shared" si="2"/>
        <v>0</v>
      </c>
      <c r="F228" s="208"/>
      <c r="G228" s="37">
        <f t="shared" si="3"/>
        <v>0</v>
      </c>
      <c r="H228" s="37">
        <f t="shared" si="4"/>
        <v>0</v>
      </c>
      <c r="I228" s="209">
        <f t="shared" si="5"/>
        <v>0</v>
      </c>
      <c r="J228" s="37">
        <f t="shared" si="6"/>
        <v>0</v>
      </c>
      <c r="M228" s="37">
        <v>12488.764898048346</v>
      </c>
      <c r="N228" s="37">
        <v>11293.815275515874</v>
      </c>
      <c r="O228" s="37">
        <v>11449.64380908837</v>
      </c>
      <c r="P228" s="201"/>
      <c r="Q228" s="37">
        <v>14063.472940523163</v>
      </c>
    </row>
    <row r="229" spans="1:17" ht="12.75">
      <c r="A229" s="207" t="s">
        <v>5</v>
      </c>
      <c r="B229" s="201">
        <v>3</v>
      </c>
      <c r="C229" s="37">
        <f t="shared" si="0"/>
        <v>0</v>
      </c>
      <c r="D229" s="37">
        <f t="shared" si="1"/>
        <v>0</v>
      </c>
      <c r="E229" s="37">
        <f t="shared" si="2"/>
        <v>0</v>
      </c>
      <c r="F229" s="208"/>
      <c r="G229" s="37">
        <f t="shared" si="3"/>
        <v>0</v>
      </c>
      <c r="H229" s="37">
        <f t="shared" si="4"/>
        <v>0</v>
      </c>
      <c r="I229" s="209">
        <f t="shared" si="5"/>
        <v>0</v>
      </c>
      <c r="J229" s="37">
        <f t="shared" si="6"/>
        <v>0</v>
      </c>
      <c r="M229" s="37">
        <v>14631.753012468287</v>
      </c>
      <c r="N229" s="37">
        <v>13030.33767746229</v>
      </c>
      <c r="O229" s="37">
        <v>13214.993025417358</v>
      </c>
      <c r="P229" s="201"/>
      <c r="Q229" s="37">
        <v>16312.355983887535</v>
      </c>
    </row>
    <row r="230" spans="1:17" ht="12.75">
      <c r="A230" s="207" t="s">
        <v>6</v>
      </c>
      <c r="B230" s="201">
        <v>2</v>
      </c>
      <c r="C230" s="37">
        <f t="shared" si="0"/>
        <v>0</v>
      </c>
      <c r="D230" s="37">
        <f t="shared" si="1"/>
        <v>0</v>
      </c>
      <c r="E230" s="37">
        <f t="shared" si="2"/>
        <v>0</v>
      </c>
      <c r="F230" s="208"/>
      <c r="G230" s="37">
        <f t="shared" si="3"/>
        <v>0</v>
      </c>
      <c r="H230" s="37">
        <f t="shared" si="4"/>
        <v>0</v>
      </c>
      <c r="I230" s="209">
        <f t="shared" si="5"/>
        <v>0</v>
      </c>
      <c r="J230" s="37">
        <f t="shared" si="6"/>
        <v>0</v>
      </c>
      <c r="M230" s="37">
        <v>13314.824135809577</v>
      </c>
      <c r="N230" s="37">
        <v>11820.199857965996</v>
      </c>
      <c r="O230" s="37">
        <v>12008.253324078329</v>
      </c>
      <c r="P230" s="201"/>
      <c r="Q230" s="37">
        <v>14799.659496039894</v>
      </c>
    </row>
    <row r="231" spans="1:17" ht="12.75">
      <c r="A231" s="207" t="s">
        <v>6</v>
      </c>
      <c r="B231" s="210">
        <v>3</v>
      </c>
      <c r="C231" s="37">
        <f t="shared" si="0"/>
        <v>0</v>
      </c>
      <c r="D231" s="37">
        <f t="shared" si="1"/>
        <v>0</v>
      </c>
      <c r="E231" s="37">
        <f t="shared" si="2"/>
        <v>0</v>
      </c>
      <c r="F231" s="208"/>
      <c r="G231" s="37">
        <f t="shared" si="3"/>
        <v>0</v>
      </c>
      <c r="H231" s="37">
        <f t="shared" si="4"/>
        <v>0</v>
      </c>
      <c r="I231" s="209">
        <f t="shared" si="5"/>
        <v>0</v>
      </c>
      <c r="J231" s="37">
        <f t="shared" si="6"/>
        <v>0</v>
      </c>
      <c r="M231" s="37">
        <v>14823.8561303488</v>
      </c>
      <c r="N231" s="37">
        <v>13025.573592951261</v>
      </c>
      <c r="O231" s="37">
        <v>13236.497029378377</v>
      </c>
      <c r="P231" s="210"/>
      <c r="Q231" s="37">
        <v>16367.377807200868</v>
      </c>
    </row>
    <row r="232" spans="1:17" ht="12.75">
      <c r="A232" s="207" t="s">
        <v>7</v>
      </c>
      <c r="B232" s="201">
        <v>2</v>
      </c>
      <c r="C232" s="37">
        <f t="shared" si="0"/>
        <v>0</v>
      </c>
      <c r="D232" s="37">
        <f t="shared" si="1"/>
        <v>0</v>
      </c>
      <c r="E232" s="37">
        <f t="shared" si="2"/>
        <v>0</v>
      </c>
      <c r="F232" s="208"/>
      <c r="G232" s="37">
        <f t="shared" si="3"/>
        <v>0</v>
      </c>
      <c r="H232" s="37">
        <f t="shared" si="4"/>
        <v>0</v>
      </c>
      <c r="I232" s="209">
        <f t="shared" si="5"/>
        <v>0</v>
      </c>
      <c r="J232" s="37">
        <f t="shared" si="6"/>
        <v>0</v>
      </c>
      <c r="M232" s="37">
        <v>15182.117810615353</v>
      </c>
      <c r="N232" s="37">
        <v>13361.27970444124</v>
      </c>
      <c r="O232" s="37">
        <v>13557.687990457702</v>
      </c>
      <c r="P232" s="201"/>
      <c r="Q232" s="37">
        <v>16828.780146264697</v>
      </c>
    </row>
    <row r="233" spans="1:17" ht="12.75">
      <c r="A233" s="207" t="s">
        <v>7</v>
      </c>
      <c r="B233" s="201">
        <v>3</v>
      </c>
      <c r="C233" s="37">
        <f t="shared" si="0"/>
        <v>0</v>
      </c>
      <c r="D233" s="37">
        <f t="shared" si="1"/>
        <v>0</v>
      </c>
      <c r="E233" s="37">
        <f t="shared" si="2"/>
        <v>0</v>
      </c>
      <c r="F233" s="208"/>
      <c r="G233" s="37">
        <f t="shared" si="3"/>
        <v>0</v>
      </c>
      <c r="H233" s="37">
        <f t="shared" si="4"/>
        <v>0</v>
      </c>
      <c r="I233" s="209">
        <f t="shared" si="5"/>
        <v>0</v>
      </c>
      <c r="J233" s="37">
        <f t="shared" si="6"/>
        <v>0</v>
      </c>
      <c r="M233" s="37">
        <v>16906.758798021176</v>
      </c>
      <c r="N233" s="37">
        <v>14744.985452688099</v>
      </c>
      <c r="O233" s="37">
        <v>14965.113132325918</v>
      </c>
      <c r="P233" s="201"/>
      <c r="Q233" s="37">
        <v>18631.2411798917</v>
      </c>
    </row>
    <row r="234" spans="1:17" ht="12.75">
      <c r="A234" s="207" t="s">
        <v>7</v>
      </c>
      <c r="B234" s="201">
        <v>4</v>
      </c>
      <c r="C234" s="37">
        <f t="shared" si="0"/>
        <v>0</v>
      </c>
      <c r="D234" s="37">
        <f t="shared" si="1"/>
        <v>0</v>
      </c>
      <c r="E234" s="37">
        <f t="shared" si="2"/>
        <v>0</v>
      </c>
      <c r="F234" s="208"/>
      <c r="G234" s="37">
        <f t="shared" si="3"/>
        <v>0</v>
      </c>
      <c r="H234" s="37">
        <f t="shared" si="4"/>
        <v>0</v>
      </c>
      <c r="I234" s="209">
        <f t="shared" si="5"/>
        <v>0</v>
      </c>
      <c r="J234" s="37">
        <f t="shared" si="6"/>
        <v>0</v>
      </c>
      <c r="M234" s="37">
        <v>18721.0631927323</v>
      </c>
      <c r="N234" s="37">
        <v>16200.813663391846</v>
      </c>
      <c r="O234" s="37">
        <v>16445.88108740261</v>
      </c>
      <c r="P234" s="201"/>
      <c r="Q234" s="37">
        <v>20527.369422666878</v>
      </c>
    </row>
    <row r="235" spans="1:17" ht="12.75">
      <c r="A235" s="207" t="s">
        <v>8</v>
      </c>
      <c r="B235" s="201">
        <v>2</v>
      </c>
      <c r="C235" s="37">
        <f t="shared" si="0"/>
        <v>0</v>
      </c>
      <c r="D235" s="37">
        <f t="shared" si="1"/>
        <v>0</v>
      </c>
      <c r="E235" s="37">
        <f t="shared" si="2"/>
        <v>0</v>
      </c>
      <c r="F235" s="208"/>
      <c r="G235" s="37">
        <f t="shared" si="3"/>
        <v>0</v>
      </c>
      <c r="H235" s="37">
        <f t="shared" si="4"/>
        <v>0</v>
      </c>
      <c r="I235" s="209">
        <f t="shared" si="5"/>
        <v>0</v>
      </c>
      <c r="J235" s="37">
        <f t="shared" si="6"/>
        <v>0</v>
      </c>
      <c r="M235" s="37">
        <v>14796.07209415046</v>
      </c>
      <c r="N235" s="37">
        <v>13242.578375066572</v>
      </c>
      <c r="O235" s="37">
        <v>13413.909415142454</v>
      </c>
      <c r="P235" s="201"/>
      <c r="Q235" s="37">
        <v>16436.358367024506</v>
      </c>
    </row>
    <row r="236" spans="1:17" ht="12.75">
      <c r="A236" s="207" t="s">
        <v>8</v>
      </c>
      <c r="B236" s="201">
        <v>3</v>
      </c>
      <c r="C236" s="37">
        <f t="shared" si="0"/>
        <v>0</v>
      </c>
      <c r="D236" s="37">
        <f t="shared" si="1"/>
        <v>0</v>
      </c>
      <c r="E236" s="37">
        <f t="shared" si="2"/>
        <v>0</v>
      </c>
      <c r="F236" s="208"/>
      <c r="G236" s="37">
        <f t="shared" si="3"/>
        <v>0</v>
      </c>
      <c r="H236" s="37">
        <f t="shared" si="4"/>
        <v>0</v>
      </c>
      <c r="I236" s="209">
        <f t="shared" si="5"/>
        <v>0</v>
      </c>
      <c r="J236" s="37">
        <f t="shared" si="6"/>
        <v>0</v>
      </c>
      <c r="M236" s="37">
        <v>16391.2779083917</v>
      </c>
      <c r="N236" s="37">
        <v>14544.5296609948</v>
      </c>
      <c r="O236" s="37">
        <v>14735.519609843888</v>
      </c>
      <c r="P236" s="201"/>
      <c r="Q236" s="37">
        <v>18104.771150389486</v>
      </c>
    </row>
    <row r="237" spans="1:17" ht="12.75">
      <c r="A237" s="207" t="s">
        <v>8</v>
      </c>
      <c r="B237" s="201">
        <v>4</v>
      </c>
      <c r="C237" s="37">
        <f t="shared" si="0"/>
        <v>0</v>
      </c>
      <c r="D237" s="37">
        <f t="shared" si="1"/>
        <v>0</v>
      </c>
      <c r="E237" s="37">
        <f t="shared" si="2"/>
        <v>0</v>
      </c>
      <c r="F237" s="208"/>
      <c r="G237" s="37">
        <f t="shared" si="3"/>
        <v>0</v>
      </c>
      <c r="H237" s="37">
        <f t="shared" si="4"/>
        <v>0</v>
      </c>
      <c r="I237" s="209">
        <f t="shared" si="5"/>
        <v>0</v>
      </c>
      <c r="J237" s="37">
        <f t="shared" si="6"/>
        <v>0</v>
      </c>
      <c r="M237" s="37">
        <v>18059.72661429769</v>
      </c>
      <c r="N237" s="37">
        <v>15906.244272978009</v>
      </c>
      <c r="O237" s="37">
        <v>16117.796760468027</v>
      </c>
      <c r="P237" s="201"/>
      <c r="Q237" s="37">
        <v>19849.791814014978</v>
      </c>
    </row>
    <row r="238" spans="1:17" ht="12.75">
      <c r="A238" s="207" t="s">
        <v>9</v>
      </c>
      <c r="B238" s="201">
        <v>2</v>
      </c>
      <c r="C238" s="37">
        <f t="shared" si="0"/>
        <v>0</v>
      </c>
      <c r="D238" s="37">
        <f t="shared" si="1"/>
        <v>0</v>
      </c>
      <c r="E238" s="37">
        <f t="shared" si="2"/>
        <v>0</v>
      </c>
      <c r="F238" s="208"/>
      <c r="G238" s="37">
        <f t="shared" si="3"/>
        <v>0</v>
      </c>
      <c r="H238" s="37">
        <f t="shared" si="4"/>
        <v>0</v>
      </c>
      <c r="I238" s="209">
        <f t="shared" si="5"/>
        <v>0</v>
      </c>
      <c r="J238" s="37">
        <f t="shared" si="6"/>
        <v>0</v>
      </c>
      <c r="M238" s="37">
        <v>20167.112839135487</v>
      </c>
      <c r="N238" s="37">
        <v>17660.395714288097</v>
      </c>
      <c r="O238" s="37">
        <v>17877.81534208724</v>
      </c>
      <c r="P238" s="201"/>
      <c r="Q238" s="37">
        <v>22096.782659117715</v>
      </c>
    </row>
    <row r="239" spans="1:17" ht="12.75">
      <c r="A239" s="207" t="s">
        <v>9</v>
      </c>
      <c r="B239" s="201">
        <v>3</v>
      </c>
      <c r="C239" s="37">
        <f t="shared" si="0"/>
        <v>0</v>
      </c>
      <c r="D239" s="37">
        <f t="shared" si="1"/>
        <v>0</v>
      </c>
      <c r="E239" s="37">
        <f t="shared" si="2"/>
        <v>0</v>
      </c>
      <c r="F239" s="208"/>
      <c r="G239" s="37">
        <f t="shared" si="3"/>
        <v>0</v>
      </c>
      <c r="H239" s="37">
        <f t="shared" si="4"/>
        <v>0</v>
      </c>
      <c r="I239" s="209">
        <f t="shared" si="5"/>
        <v>0</v>
      </c>
      <c r="J239" s="37">
        <f t="shared" si="6"/>
        <v>0</v>
      </c>
      <c r="M239" s="37">
        <v>22374.37300477507</v>
      </c>
      <c r="N239" s="37">
        <v>19465.758890815716</v>
      </c>
      <c r="O239" s="37">
        <v>19708.080347106534</v>
      </c>
      <c r="P239" s="201"/>
      <c r="Q239" s="37">
        <v>24410.260709822676</v>
      </c>
    </row>
    <row r="240" spans="1:17" ht="12.75">
      <c r="A240" s="207" t="s">
        <v>9</v>
      </c>
      <c r="B240" s="210">
        <v>4</v>
      </c>
      <c r="C240" s="37">
        <f t="shared" si="0"/>
        <v>0</v>
      </c>
      <c r="D240" s="37">
        <f t="shared" si="1"/>
        <v>0</v>
      </c>
      <c r="E240" s="37">
        <f t="shared" si="2"/>
        <v>0</v>
      </c>
      <c r="F240" s="208"/>
      <c r="G240" s="37">
        <f t="shared" si="3"/>
        <v>0</v>
      </c>
      <c r="H240" s="37">
        <f t="shared" si="4"/>
        <v>0</v>
      </c>
      <c r="I240" s="209">
        <f t="shared" si="5"/>
        <v>0</v>
      </c>
      <c r="J240" s="37">
        <f t="shared" si="6"/>
        <v>0</v>
      </c>
      <c r="M240" s="37">
        <v>24805.82955140852</v>
      </c>
      <c r="N240" s="37">
        <v>21454.124643014486</v>
      </c>
      <c r="O240" s="37">
        <v>21723.900325806564</v>
      </c>
      <c r="P240" s="210"/>
      <c r="Q240" s="37">
        <v>26958.822306635244</v>
      </c>
    </row>
    <row r="241" spans="1:10" ht="12.75">
      <c r="A241" s="202" t="s">
        <v>63</v>
      </c>
      <c r="B241" s="202"/>
      <c r="C241" s="37">
        <f>SUM(C223:C240)</f>
        <v>0</v>
      </c>
      <c r="D241" s="37">
        <f>SUM(D223:D240)</f>
        <v>0</v>
      </c>
      <c r="E241" s="37">
        <f>SUM(E223:E240)</f>
        <v>0</v>
      </c>
      <c r="F241" s="208"/>
      <c r="G241" s="37">
        <f>SUM(G223:G240)</f>
        <v>0</v>
      </c>
      <c r="H241" s="37">
        <f>SUM(H223:H240)</f>
        <v>0</v>
      </c>
      <c r="I241" s="209">
        <f>SUM(I223:I240)</f>
        <v>0</v>
      </c>
      <c r="J241" s="37">
        <f>SUM(J223:J240)</f>
        <v>0</v>
      </c>
    </row>
    <row r="242" spans="1:10" ht="12.75">
      <c r="A242" s="207" t="s">
        <v>64</v>
      </c>
      <c r="B242" s="37"/>
      <c r="C242" s="37">
        <f>IF(D47&gt;0,C241/D47,0)</f>
        <v>0</v>
      </c>
      <c r="D242" s="37">
        <f>IF(E47&gt;0,D241/E47,0)</f>
        <v>0</v>
      </c>
      <c r="E242" s="37">
        <f>IF(F47&gt;0,E241/F47,0)</f>
        <v>0</v>
      </c>
      <c r="F242" s="211"/>
      <c r="G242" s="37">
        <f>IF(C106&gt;0,G241/C106,0)</f>
        <v>0</v>
      </c>
      <c r="H242" s="37">
        <f>IF(D106&gt;0,H241/D106,0)</f>
        <v>0</v>
      </c>
      <c r="I242" s="209">
        <f>IF(E106&gt;0,I241/E106,0)</f>
        <v>0</v>
      </c>
      <c r="J242" s="37">
        <f>IF(F106&gt;0,J241/F106,0)</f>
        <v>0</v>
      </c>
    </row>
    <row r="243" spans="1:10" ht="12.75">
      <c r="A243" s="202" t="s">
        <v>69</v>
      </c>
      <c r="B243" s="202"/>
      <c r="C243" s="37">
        <f>C242*B211</f>
        <v>0</v>
      </c>
      <c r="D243" s="37">
        <f>D242*B212</f>
        <v>0</v>
      </c>
      <c r="E243" s="37">
        <f>E242*B213</f>
        <v>0</v>
      </c>
      <c r="F243" s="208"/>
      <c r="G243" s="37">
        <f>G242*B211</f>
        <v>0</v>
      </c>
      <c r="H243" s="37">
        <f>H242*B212</f>
        <v>0</v>
      </c>
      <c r="I243" s="209">
        <f>I242*B213</f>
        <v>0</v>
      </c>
      <c r="J243" s="37">
        <f>J242*B214</f>
        <v>0</v>
      </c>
    </row>
    <row r="244" spans="1:6" ht="12.75">
      <c r="A244" s="12"/>
      <c r="B244" s="12"/>
      <c r="C244" s="12"/>
      <c r="D244" s="12"/>
      <c r="E244" s="12"/>
      <c r="F244" s="12"/>
    </row>
    <row r="245" spans="1:10" ht="38.25">
      <c r="A245" s="212"/>
      <c r="B245" s="12"/>
      <c r="C245" s="12"/>
      <c r="D245" s="12"/>
      <c r="E245" s="12"/>
      <c r="F245" s="206" t="s">
        <v>65</v>
      </c>
      <c r="G245" s="37">
        <f>(C74*C106*1000)</f>
        <v>0</v>
      </c>
      <c r="H245" s="37">
        <f>(D74*D106*1000)</f>
        <v>0</v>
      </c>
      <c r="I245" s="37">
        <f>(E74*E106*1000)</f>
        <v>0</v>
      </c>
      <c r="J245" s="37">
        <f>(F74*F106*1000)</f>
        <v>0</v>
      </c>
    </row>
    <row r="246" spans="1:13" ht="25.5">
      <c r="A246" s="12"/>
      <c r="B246" s="12"/>
      <c r="C246" s="12"/>
      <c r="D246" s="12"/>
      <c r="E246" s="12"/>
      <c r="F246" s="206" t="s">
        <v>66</v>
      </c>
      <c r="G246" s="37">
        <f>C74*1000</f>
        <v>0</v>
      </c>
      <c r="H246" s="37">
        <f>D74*1000</f>
        <v>0</v>
      </c>
      <c r="I246" s="37">
        <f>E74*1000</f>
        <v>0</v>
      </c>
      <c r="J246" s="37">
        <f>F74*1000</f>
        <v>0</v>
      </c>
      <c r="M246" s="17"/>
    </row>
    <row r="247" spans="1:10" ht="25.5">
      <c r="A247" s="12"/>
      <c r="B247" s="12"/>
      <c r="C247" s="12"/>
      <c r="D247" s="12"/>
      <c r="E247" s="12"/>
      <c r="F247" s="206" t="s">
        <v>69</v>
      </c>
      <c r="G247" s="37">
        <f>G246*B211</f>
        <v>0</v>
      </c>
      <c r="H247" s="37">
        <f>H246*B212</f>
        <v>0</v>
      </c>
      <c r="I247" s="37">
        <f>I246*B213</f>
        <v>0</v>
      </c>
      <c r="J247" s="37">
        <f>J246*B214</f>
        <v>0</v>
      </c>
    </row>
    <row r="248" spans="1:10" ht="12.75">
      <c r="A248" s="12"/>
      <c r="B248" s="12"/>
      <c r="C248" s="12"/>
      <c r="D248" s="12"/>
      <c r="E248" s="12"/>
      <c r="F248" s="12"/>
      <c r="G248" s="208"/>
      <c r="H248" s="208"/>
      <c r="I248" s="208"/>
      <c r="J248" s="208"/>
    </row>
    <row r="249" spans="1:10" ht="12.75">
      <c r="A249" s="12"/>
      <c r="B249" s="12"/>
      <c r="C249" s="12"/>
      <c r="D249" s="12"/>
      <c r="E249" s="12"/>
      <c r="F249" s="12"/>
      <c r="G249" s="208"/>
      <c r="H249" s="208"/>
      <c r="I249" s="208"/>
      <c r="J249" s="208"/>
    </row>
    <row r="250" spans="1:10" ht="38.25">
      <c r="A250" s="213" t="s">
        <v>67</v>
      </c>
      <c r="B250" s="214"/>
      <c r="C250" s="215">
        <f>D61*D66*1000</f>
        <v>0</v>
      </c>
      <c r="D250" s="37">
        <f>E61*E66*1000</f>
        <v>0</v>
      </c>
      <c r="E250" s="37">
        <f>F61*F66*1000</f>
        <v>0</v>
      </c>
      <c r="F250" s="206" t="s">
        <v>68</v>
      </c>
      <c r="G250" s="37">
        <f>(C120*C125*1000)</f>
        <v>0</v>
      </c>
      <c r="H250" s="37">
        <f>(D120*D125*1000)</f>
        <v>0</v>
      </c>
      <c r="I250" s="37">
        <f>(E120*E125*1000)</f>
        <v>0</v>
      </c>
      <c r="J250" s="37">
        <f>(F120*F125*1000)</f>
        <v>0</v>
      </c>
    </row>
    <row r="251" spans="1:10" ht="25.5">
      <c r="A251" s="213" t="s">
        <v>66</v>
      </c>
      <c r="B251" s="216"/>
      <c r="C251" s="215">
        <f>D61*1000</f>
        <v>0</v>
      </c>
      <c r="D251" s="37">
        <f>E61*1000</f>
        <v>0</v>
      </c>
      <c r="E251" s="37">
        <f>F61*1000</f>
        <v>0</v>
      </c>
      <c r="F251" s="206" t="s">
        <v>66</v>
      </c>
      <c r="G251" s="37">
        <f>C120*1000</f>
        <v>0</v>
      </c>
      <c r="H251" s="37">
        <f>D120*1000</f>
        <v>0</v>
      </c>
      <c r="I251" s="37">
        <f>E120*1000</f>
        <v>0</v>
      </c>
      <c r="J251" s="37">
        <f>F120*1000</f>
        <v>0</v>
      </c>
    </row>
    <row r="252" spans="1:10" ht="12.75">
      <c r="A252" s="196" t="s">
        <v>69</v>
      </c>
      <c r="B252" s="217"/>
      <c r="C252" s="215">
        <f>C251*B211</f>
        <v>0</v>
      </c>
      <c r="D252" s="37">
        <f>D251*B212</f>
        <v>0</v>
      </c>
      <c r="E252" s="37">
        <f>E251*B213</f>
        <v>0</v>
      </c>
      <c r="F252" s="202" t="s">
        <v>69</v>
      </c>
      <c r="G252" s="37">
        <f>G251*B211</f>
        <v>0</v>
      </c>
      <c r="H252" s="37">
        <f>H251*B212</f>
        <v>0</v>
      </c>
      <c r="I252" s="37">
        <f>I251*B213</f>
        <v>0</v>
      </c>
      <c r="J252" s="37">
        <f>J251*B214</f>
        <v>0</v>
      </c>
    </row>
    <row r="253" spans="1:6" ht="12.75">
      <c r="A253" s="12"/>
      <c r="B253" s="12"/>
      <c r="C253" s="12"/>
      <c r="D253" s="12"/>
      <c r="E253" s="12"/>
      <c r="F253" s="12"/>
    </row>
    <row r="254" spans="1:6" ht="12.75">
      <c r="A254" s="202" t="s">
        <v>79</v>
      </c>
      <c r="B254" s="218">
        <f>IF(SUM(C241:E241,G241:J241,G245:J245,C250:E250,G250:J250)&gt;0,SUM(C241:E241,G241:J241,G245:J245)/SUM(C241:E241,G241:J241,G245:J245,C250:E250,G250:J250),0)</f>
        <v>0</v>
      </c>
      <c r="C254" s="12"/>
      <c r="D254" s="12"/>
      <c r="E254" s="12"/>
      <c r="F254" s="12"/>
    </row>
    <row r="255" spans="1:6" ht="12.75">
      <c r="A255" s="12"/>
      <c r="B255" s="12"/>
      <c r="C255" s="12"/>
      <c r="D255" s="12"/>
      <c r="E255" s="12"/>
      <c r="F255" s="12"/>
    </row>
    <row r="256" spans="1:6" ht="12.75">
      <c r="A256" s="97" t="s">
        <v>53</v>
      </c>
      <c r="B256" s="12"/>
      <c r="C256" s="12"/>
      <c r="D256" s="12"/>
      <c r="E256" s="12"/>
      <c r="F256" s="12"/>
    </row>
    <row r="257" spans="1:6" ht="12.75">
      <c r="A257" s="219" t="s">
        <v>80</v>
      </c>
      <c r="B257" s="12"/>
      <c r="C257" s="12"/>
      <c r="D257" s="12"/>
      <c r="E257" s="12"/>
      <c r="F257" s="12"/>
    </row>
    <row r="258" spans="1:6" ht="12.75">
      <c r="A258" s="202" t="s">
        <v>75</v>
      </c>
      <c r="B258" s="220">
        <f>SUM(C241:E241,G241:J241,G245:J245,C250:E250,G250:J250)</f>
        <v>0</v>
      </c>
      <c r="C258" s="12"/>
      <c r="D258" s="12"/>
      <c r="E258" s="12"/>
      <c r="F258" s="12"/>
    </row>
    <row r="259" spans="1:6" ht="12.75">
      <c r="A259" s="202" t="s">
        <v>70</v>
      </c>
      <c r="B259" s="220">
        <f>IF(AD8=2,B144*1000,IF(AND(ISNUMBER(B160),AD8=3),B160*1000,0))</f>
        <v>0</v>
      </c>
      <c r="C259" s="12"/>
      <c r="D259" s="12"/>
      <c r="E259" s="12"/>
      <c r="F259" s="12"/>
    </row>
    <row r="260" spans="1:6" ht="12.75">
      <c r="A260" s="202" t="s">
        <v>71</v>
      </c>
      <c r="B260" s="220">
        <f>IF(AD8=2,B145*1000,IF(AND(ISNUMBER(B161),AD8=3),B161*1000,0))</f>
        <v>0</v>
      </c>
      <c r="C260" s="12"/>
      <c r="D260" s="12"/>
      <c r="E260" s="12"/>
      <c r="F260" s="12"/>
    </row>
    <row r="261" spans="1:6" ht="12.75">
      <c r="A261" s="202" t="s">
        <v>72</v>
      </c>
      <c r="B261" s="220">
        <f>IF(AD8=2,B143*1000,IF(AND(ISNUMBER(B159),AD8=3),B159*1000,0))</f>
        <v>0</v>
      </c>
      <c r="C261" s="12"/>
      <c r="D261" s="12"/>
      <c r="E261" s="12"/>
      <c r="F261" s="12"/>
    </row>
    <row r="262" spans="1:6" ht="12.75">
      <c r="A262" s="202" t="s">
        <v>73</v>
      </c>
      <c r="B262" s="220">
        <f>IF(B259&gt;0,B258-B259,0)</f>
        <v>0</v>
      </c>
      <c r="C262" s="12"/>
      <c r="D262" s="12"/>
      <c r="E262" s="12"/>
      <c r="F262" s="12"/>
    </row>
    <row r="263" spans="1:6" ht="12.75">
      <c r="A263" s="202" t="s">
        <v>60</v>
      </c>
      <c r="B263" s="220">
        <f>IF(B167&gt;0,B262/B167,0)</f>
        <v>0</v>
      </c>
      <c r="C263" s="12"/>
      <c r="D263" s="12"/>
      <c r="E263" s="12"/>
      <c r="F263" s="12"/>
    </row>
    <row r="264" spans="1:6" ht="12.75">
      <c r="A264" s="12"/>
      <c r="B264" s="208"/>
      <c r="C264" s="12"/>
      <c r="D264" s="12"/>
      <c r="E264" s="12"/>
      <c r="F264" s="12"/>
    </row>
    <row r="265" spans="1:6" ht="12.75">
      <c r="A265" s="12"/>
      <c r="B265" s="208"/>
      <c r="C265" s="12"/>
      <c r="D265" s="12"/>
      <c r="E265" s="12"/>
      <c r="F265" s="12"/>
    </row>
    <row r="266" spans="1:6" ht="12.75">
      <c r="A266" s="97" t="s">
        <v>82</v>
      </c>
      <c r="B266" s="208"/>
      <c r="C266" s="12"/>
      <c r="D266" s="12"/>
      <c r="E266" s="12"/>
      <c r="F266" s="12"/>
    </row>
    <row r="267" spans="1:6" ht="12.75">
      <c r="A267" s="202" t="s">
        <v>74</v>
      </c>
      <c r="B267" s="220">
        <f>SUM(C241:E241,G241:J241,G245:J245,C250:E250,G250:J250)</f>
        <v>0</v>
      </c>
      <c r="C267" s="12"/>
      <c r="D267" s="12"/>
      <c r="E267" s="12"/>
      <c r="F267" s="12"/>
    </row>
    <row r="268" spans="1:6" ht="12.75">
      <c r="A268" s="202" t="s">
        <v>59</v>
      </c>
      <c r="B268" s="220">
        <f>IF(AND(AD8=4,B175&gt;0),B267/B175,0)</f>
        <v>0</v>
      </c>
      <c r="C268" s="12"/>
      <c r="D268" s="12"/>
      <c r="E268" s="12"/>
      <c r="F268" s="12"/>
    </row>
    <row r="269" spans="1:6" ht="12.75">
      <c r="A269" s="12"/>
      <c r="B269" s="208"/>
      <c r="C269" s="12"/>
      <c r="D269" s="12"/>
      <c r="E269" s="12"/>
      <c r="F269" s="221"/>
    </row>
    <row r="270" spans="1:6" ht="12.75">
      <c r="A270" s="12"/>
      <c r="B270" s="208"/>
      <c r="C270" s="12"/>
      <c r="D270" s="12"/>
      <c r="E270" s="12"/>
      <c r="F270" s="208"/>
    </row>
    <row r="271" spans="1:6" ht="12.75">
      <c r="A271" s="219" t="s">
        <v>81</v>
      </c>
      <c r="B271" s="208"/>
      <c r="C271" s="12"/>
      <c r="D271" s="12"/>
      <c r="E271" s="12"/>
      <c r="F271" s="221"/>
    </row>
    <row r="272" spans="1:6" ht="12.75">
      <c r="A272" s="202" t="s">
        <v>75</v>
      </c>
      <c r="B272" s="220">
        <f>SUM(C241:E241,G241:J241,G245:J245,C250:E250,G250:J250)</f>
        <v>0</v>
      </c>
      <c r="C272" s="12"/>
      <c r="D272" s="12"/>
      <c r="E272" s="12"/>
      <c r="F272" s="221"/>
    </row>
    <row r="273" spans="1:6" ht="12.75">
      <c r="A273" s="202" t="s">
        <v>76</v>
      </c>
      <c r="B273" s="220">
        <f>IF(AD8=5,B184*B186,0)</f>
        <v>0</v>
      </c>
      <c r="C273" s="12"/>
      <c r="D273" s="12"/>
      <c r="E273" s="12"/>
      <c r="F273" s="221"/>
    </row>
    <row r="274" spans="1:6" ht="12.75">
      <c r="A274" s="202" t="s">
        <v>77</v>
      </c>
      <c r="B274" s="220">
        <f>IF(AND(AD8=5,B185&gt;0),B273/B185,0)</f>
        <v>0</v>
      </c>
      <c r="C274" s="12"/>
      <c r="D274" s="12"/>
      <c r="E274" s="12"/>
      <c r="F274" s="221"/>
    </row>
    <row r="275" spans="1:6" ht="12.75">
      <c r="A275" s="202" t="s">
        <v>73</v>
      </c>
      <c r="B275" s="220">
        <f>IF(B273&gt;0,B272-B273,0)</f>
        <v>0</v>
      </c>
      <c r="C275" s="12"/>
      <c r="D275" s="12"/>
      <c r="E275" s="12"/>
      <c r="F275" s="221"/>
    </row>
    <row r="276" spans="1:6" ht="12.75">
      <c r="A276" s="202" t="s">
        <v>83</v>
      </c>
      <c r="B276" s="220">
        <f>IF(AND(AD8=5,B191&gt;0),B275/B191,0)</f>
        <v>0</v>
      </c>
      <c r="C276" s="12"/>
      <c r="D276" s="12"/>
      <c r="E276" s="12"/>
      <c r="F276" s="221"/>
    </row>
    <row r="277" spans="1:6" ht="12.75">
      <c r="A277" s="12"/>
      <c r="B277" s="12"/>
      <c r="C277" s="12"/>
      <c r="D277" s="12"/>
      <c r="E277" s="12"/>
      <c r="F277" s="221"/>
    </row>
    <row r="278" spans="1:6" ht="12.75">
      <c r="A278" s="12"/>
      <c r="B278" s="12"/>
      <c r="C278" s="12"/>
      <c r="D278" s="12"/>
      <c r="E278" s="12"/>
      <c r="F278" s="221"/>
    </row>
    <row r="279" spans="1:6" ht="12.75">
      <c r="A279" s="97" t="s">
        <v>61</v>
      </c>
      <c r="B279" s="12"/>
      <c r="C279" s="12"/>
      <c r="D279" s="12"/>
      <c r="E279" s="12"/>
      <c r="F279" s="221"/>
    </row>
    <row r="280" spans="1:6" ht="12.75">
      <c r="A280" s="222" t="s">
        <v>41</v>
      </c>
      <c r="B280" s="12"/>
      <c r="C280" s="12"/>
      <c r="D280" s="12"/>
      <c r="E280" s="12"/>
      <c r="F280" s="221"/>
    </row>
    <row r="281" spans="1:6" ht="12.75">
      <c r="A281" s="202" t="s">
        <v>91</v>
      </c>
      <c r="B281" s="202"/>
      <c r="C281" s="223">
        <f>SUM(C243:E243,G243:J243,G247:J247)</f>
        <v>0</v>
      </c>
      <c r="D281" s="12"/>
      <c r="E281" s="12"/>
      <c r="F281" s="221"/>
    </row>
    <row r="282" spans="1:6" ht="12.75">
      <c r="A282" s="196" t="s">
        <v>92</v>
      </c>
      <c r="B282" s="224"/>
      <c r="C282" s="223">
        <f>IF(C137="gas",(B260*B212)-(B261*B211),IF(C137="oil",(B260*B213)-(B261*B211),0))*B254</f>
        <v>0</v>
      </c>
      <c r="D282" s="12"/>
      <c r="E282" s="12"/>
      <c r="F282" s="221"/>
    </row>
    <row r="283" spans="1:6" ht="12.75">
      <c r="A283" s="217" t="s">
        <v>95</v>
      </c>
      <c r="B283" s="217"/>
      <c r="C283" s="223">
        <f>IF(B166="gas",B263*B212,IF(B166="oil",B263*B213,IF(B166="biomass",B263*B215,0)))*B254</f>
        <v>0</v>
      </c>
      <c r="D283" s="12"/>
      <c r="E283" s="12"/>
      <c r="F283" s="221"/>
    </row>
    <row r="284" spans="1:6" ht="12.75">
      <c r="A284" s="202" t="s">
        <v>86</v>
      </c>
      <c r="B284" s="202"/>
      <c r="C284" s="223">
        <f>IF(C282&gt;0,C281-C282-C283,0)</f>
        <v>0</v>
      </c>
      <c r="D284" s="12"/>
      <c r="E284" s="12"/>
      <c r="F284" s="221"/>
    </row>
    <row r="285" spans="1:6" ht="12.75">
      <c r="A285" s="202" t="s">
        <v>84</v>
      </c>
      <c r="B285" s="202"/>
      <c r="C285" s="220">
        <f>IF(AD8=2,C284*B146/1000,IF(AD8=3,C284*B162/1000,0))</f>
        <v>0</v>
      </c>
      <c r="D285" s="12"/>
      <c r="E285" s="12"/>
      <c r="F285" s="221"/>
    </row>
    <row r="286" spans="1:6" ht="12.75">
      <c r="A286" s="12"/>
      <c r="B286" s="12"/>
      <c r="C286" s="12"/>
      <c r="D286" s="12"/>
      <c r="E286" s="12"/>
      <c r="F286" s="221"/>
    </row>
    <row r="287" spans="1:6" ht="12.75">
      <c r="A287" s="225" t="s">
        <v>85</v>
      </c>
      <c r="B287" s="224"/>
      <c r="C287" s="208"/>
      <c r="D287" s="12"/>
      <c r="E287" s="12"/>
      <c r="F287" s="221"/>
    </row>
    <row r="288" spans="1:6" ht="12.75">
      <c r="A288" s="196" t="s">
        <v>91</v>
      </c>
      <c r="B288" s="224"/>
      <c r="C288" s="220">
        <f>SUM(C243:E243,G243:J243,G247:J247)</f>
        <v>0</v>
      </c>
      <c r="D288" s="12"/>
      <c r="E288" s="12"/>
      <c r="F288" s="221"/>
    </row>
    <row r="289" spans="1:6" ht="12.75">
      <c r="A289" s="196" t="s">
        <v>93</v>
      </c>
      <c r="B289" s="224"/>
      <c r="C289" s="220">
        <f>IF(B174="gas",B268*B212,IF(B174="oil",B268*B213,0))*B254</f>
        <v>0</v>
      </c>
      <c r="D289" s="12"/>
      <c r="E289" s="12"/>
      <c r="F289" s="221"/>
    </row>
    <row r="290" spans="1:6" ht="12.75">
      <c r="A290" s="196" t="s">
        <v>86</v>
      </c>
      <c r="B290" s="224"/>
      <c r="C290" s="220">
        <f>IF(C289&gt;0,C288-C289,0)</f>
        <v>0</v>
      </c>
      <c r="D290" s="12"/>
      <c r="E290" s="12"/>
      <c r="F290" s="221"/>
    </row>
    <row r="291" spans="1:6" ht="12.75">
      <c r="A291" s="196" t="s">
        <v>87</v>
      </c>
      <c r="B291" s="224"/>
      <c r="C291" s="220">
        <f>IF(AD8=4,C290*B176/1000,0)</f>
        <v>0</v>
      </c>
      <c r="D291" s="12"/>
      <c r="E291" s="12"/>
      <c r="F291" s="221"/>
    </row>
    <row r="292" spans="1:6" ht="12.75">
      <c r="A292" s="12"/>
      <c r="B292" s="12"/>
      <c r="C292" s="12"/>
      <c r="D292" s="12"/>
      <c r="E292" s="12"/>
      <c r="F292" s="221"/>
    </row>
    <row r="293" spans="1:6" ht="12.75">
      <c r="A293" s="12"/>
      <c r="B293" s="12"/>
      <c r="C293" s="12"/>
      <c r="D293" s="12"/>
      <c r="E293" s="12"/>
      <c r="F293" s="221"/>
    </row>
    <row r="294" spans="1:6" ht="12.75">
      <c r="A294" s="12"/>
      <c r="B294" s="12"/>
      <c r="C294" s="12"/>
      <c r="D294" s="12"/>
      <c r="E294" s="12"/>
      <c r="F294" s="12"/>
    </row>
    <row r="295" spans="1:6" ht="12.75">
      <c r="A295" s="225" t="s">
        <v>81</v>
      </c>
      <c r="B295" s="224"/>
      <c r="C295" s="208"/>
      <c r="D295" s="12"/>
      <c r="E295" s="12"/>
      <c r="F295" s="12"/>
    </row>
    <row r="296" spans="1:6" ht="12.75">
      <c r="A296" s="196" t="s">
        <v>91</v>
      </c>
      <c r="B296" s="224"/>
      <c r="C296" s="220">
        <f>SUM(C243:E243,G243:J243,G247:J247)</f>
        <v>0</v>
      </c>
      <c r="D296" s="12"/>
      <c r="E296" s="12"/>
      <c r="F296" s="12"/>
    </row>
    <row r="297" spans="1:6" ht="12.75">
      <c r="A297" s="196" t="s">
        <v>94</v>
      </c>
      <c r="B297" s="224"/>
      <c r="C297" s="220">
        <f>B274*B215*B254</f>
        <v>0</v>
      </c>
      <c r="D297" s="12"/>
      <c r="E297" s="12"/>
      <c r="F297" s="12"/>
    </row>
    <row r="298" spans="1:6" ht="12.75">
      <c r="A298" s="196" t="s">
        <v>95</v>
      </c>
      <c r="B298" s="224"/>
      <c r="C298" s="220">
        <f>IF(B190="gas",B276*B212,IF(B190="oil",B276*B213,0))*B254</f>
        <v>0</v>
      </c>
      <c r="D298" s="12"/>
      <c r="E298" s="12"/>
      <c r="F298" s="12"/>
    </row>
    <row r="299" spans="1:6" ht="12.75">
      <c r="A299" s="196" t="s">
        <v>96</v>
      </c>
      <c r="B299" s="224"/>
      <c r="C299" s="220">
        <f>IF(C297&gt;0,C296-C297-C298,0)</f>
        <v>0</v>
      </c>
      <c r="D299" s="12"/>
      <c r="E299" s="12"/>
      <c r="F299" s="12"/>
    </row>
    <row r="300" spans="1:6" ht="12.75">
      <c r="A300" s="196" t="s">
        <v>84</v>
      </c>
      <c r="B300" s="224"/>
      <c r="C300" s="220">
        <f>IF(AD8=5,C299*B187/1000,0)</f>
        <v>0</v>
      </c>
      <c r="D300" s="12"/>
      <c r="E300" s="12"/>
      <c r="F300" s="12"/>
    </row>
    <row r="301" spans="1:6" ht="12.75">
      <c r="A301" s="12"/>
      <c r="B301" s="12"/>
      <c r="C301" s="12"/>
      <c r="D301" s="12"/>
      <c r="E301" s="12"/>
      <c r="F301" s="221"/>
    </row>
    <row r="302" spans="1:6" ht="12.75">
      <c r="A302" s="196" t="s">
        <v>88</v>
      </c>
      <c r="B302" s="224"/>
      <c r="C302" s="226">
        <f>IF(OR(AD8=2,AD8=3),C285,IF(AD8=5,C300,IF(AD8=4,C291,0)))</f>
        <v>0</v>
      </c>
      <c r="D302" s="12"/>
      <c r="E302" s="12"/>
      <c r="F302" s="221"/>
    </row>
    <row r="303" spans="1:6" ht="12.75">
      <c r="A303" s="196" t="s">
        <v>89</v>
      </c>
      <c r="B303" s="224"/>
      <c r="C303" s="218">
        <f>IF(C198+E198&gt;0,E198/(C198+E198),0)</f>
        <v>0</v>
      </c>
      <c r="D303" s="12"/>
      <c r="E303" s="12"/>
      <c r="F303" s="221"/>
    </row>
    <row r="304" spans="1:6" ht="12.75">
      <c r="A304" s="12"/>
      <c r="B304" s="12"/>
      <c r="C304" s="227"/>
      <c r="D304" s="12"/>
      <c r="E304" s="12"/>
      <c r="F304" s="221"/>
    </row>
    <row r="305" spans="1:6" ht="12.75">
      <c r="A305" s="196" t="s">
        <v>90</v>
      </c>
      <c r="B305" s="224"/>
      <c r="C305" s="202">
        <f>IF(AD8=2,B146,IF(AD8=3,B162,IF(AD8=4,B176,IF(AD8=5,B187,0))))</f>
        <v>0</v>
      </c>
      <c r="D305" s="12"/>
      <c r="E305" s="12"/>
      <c r="F305" s="221"/>
    </row>
    <row r="306" spans="1:6" ht="12.75">
      <c r="A306" s="12"/>
      <c r="B306" s="12"/>
      <c r="C306" s="12"/>
      <c r="D306" s="12"/>
      <c r="E306" s="12"/>
      <c r="F306" s="221"/>
    </row>
    <row r="307" spans="1:6" ht="12.75">
      <c r="A307" s="12"/>
      <c r="B307" s="12"/>
      <c r="C307" s="12"/>
      <c r="D307" s="12"/>
      <c r="E307" s="12"/>
      <c r="F307" s="221"/>
    </row>
    <row r="308" spans="1:6" ht="12.75">
      <c r="A308" s="12"/>
      <c r="B308" s="12"/>
      <c r="C308" s="12"/>
      <c r="D308" s="12"/>
      <c r="E308" s="12"/>
      <c r="F308" s="221"/>
    </row>
    <row r="309" spans="1:6" ht="12.75">
      <c r="A309" s="12"/>
      <c r="B309" s="12"/>
      <c r="C309" s="12"/>
      <c r="D309" s="12"/>
      <c r="E309" s="12"/>
      <c r="F309" s="221"/>
    </row>
    <row r="310" spans="1:6" ht="12.75">
      <c r="A310" s="12"/>
      <c r="B310" s="12"/>
      <c r="C310" s="12"/>
      <c r="D310" s="12"/>
      <c r="E310" s="12"/>
      <c r="F310" s="221"/>
    </row>
    <row r="311" spans="1:6" ht="12.75">
      <c r="A311" s="12"/>
      <c r="B311" s="12"/>
      <c r="C311" s="12"/>
      <c r="D311" s="12"/>
      <c r="E311" s="12"/>
      <c r="F311" s="221"/>
    </row>
    <row r="312" spans="1:6" ht="12.75">
      <c r="A312" s="12"/>
      <c r="B312" s="12"/>
      <c r="C312" s="12"/>
      <c r="D312" s="12"/>
      <c r="E312" s="12"/>
      <c r="F312" s="221"/>
    </row>
    <row r="313" spans="1:6" ht="12.75">
      <c r="A313" s="12"/>
      <c r="B313" s="12"/>
      <c r="C313" s="12"/>
      <c r="D313" s="12"/>
      <c r="E313" s="12"/>
      <c r="F313" s="221"/>
    </row>
    <row r="314" spans="1:6" ht="12.75">
      <c r="A314" s="12"/>
      <c r="B314" s="12"/>
      <c r="C314" s="12"/>
      <c r="D314" s="12"/>
      <c r="E314" s="12"/>
      <c r="F314" s="221"/>
    </row>
    <row r="315" spans="1:6" ht="12.75">
      <c r="A315" s="12"/>
      <c r="B315" s="12"/>
      <c r="C315" s="12"/>
      <c r="D315" s="12"/>
      <c r="E315" s="12"/>
      <c r="F315" s="221"/>
    </row>
    <row r="316" spans="1:6" ht="12.75">
      <c r="A316" s="12"/>
      <c r="B316" s="12"/>
      <c r="C316" s="12"/>
      <c r="D316" s="12"/>
      <c r="E316" s="12"/>
      <c r="F316" s="221"/>
    </row>
    <row r="317" spans="1:6" ht="12.75">
      <c r="A317" s="12"/>
      <c r="B317" s="12"/>
      <c r="C317" s="12"/>
      <c r="D317" s="12"/>
      <c r="E317" s="12"/>
      <c r="F317" s="221"/>
    </row>
    <row r="318" spans="1:6" ht="12.75">
      <c r="A318" s="12"/>
      <c r="B318" s="12"/>
      <c r="C318" s="12"/>
      <c r="D318" s="12"/>
      <c r="E318" s="12"/>
      <c r="F318" s="221"/>
    </row>
    <row r="319" spans="1:6" ht="12.75">
      <c r="A319" s="12"/>
      <c r="B319" s="12"/>
      <c r="C319" s="12"/>
      <c r="D319" s="12"/>
      <c r="E319" s="12"/>
      <c r="F319" s="221"/>
    </row>
    <row r="320" spans="1:6" ht="12.75">
      <c r="A320" s="12"/>
      <c r="B320" s="12"/>
      <c r="C320" s="12"/>
      <c r="D320" s="12"/>
      <c r="E320" s="12"/>
      <c r="F320" s="221"/>
    </row>
    <row r="321" s="12" customFormat="1" ht="12.75">
      <c r="F321" s="221"/>
    </row>
    <row r="322" s="12" customFormat="1" ht="12.75">
      <c r="F322" s="221"/>
    </row>
    <row r="323" s="12" customFormat="1" ht="12.75">
      <c r="F323" s="221"/>
    </row>
    <row r="324" s="12" customFormat="1" ht="12.75">
      <c r="F324" s="221"/>
    </row>
    <row r="325" s="12" customFormat="1" ht="12.75">
      <c r="F325" s="221"/>
    </row>
    <row r="326" s="12" customFormat="1" ht="12.75">
      <c r="F326" s="221"/>
    </row>
    <row r="327" s="12" customFormat="1" ht="12.75">
      <c r="F327" s="221"/>
    </row>
    <row r="328" s="12" customFormat="1" ht="12.75">
      <c r="F328" s="221"/>
    </row>
    <row r="329" s="12" customFormat="1" ht="12.75">
      <c r="F329" s="221"/>
    </row>
    <row r="330" s="12" customFormat="1" ht="12.75">
      <c r="F330" s="221"/>
    </row>
    <row r="331" s="12" customFormat="1" ht="12.75">
      <c r="F331" s="228"/>
    </row>
    <row r="332" s="12" customFormat="1" ht="12.75">
      <c r="F332" s="221"/>
    </row>
    <row r="333" s="12" customFormat="1" ht="12.75">
      <c r="F333" s="221"/>
    </row>
    <row r="334" s="12" customFormat="1" ht="12.75">
      <c r="F334" s="221"/>
    </row>
    <row r="335" s="12" customFormat="1" ht="12.75">
      <c r="F335" s="221"/>
    </row>
    <row r="336" s="12" customFormat="1" ht="12.75"/>
    <row r="337" s="12" customFormat="1" ht="12.75"/>
    <row r="338" s="12" customFormat="1" ht="12.75"/>
    <row r="339" s="12" customFormat="1" ht="12.75"/>
    <row r="340" s="12" customFormat="1" ht="12.75"/>
    <row r="341" s="12" customFormat="1" ht="12.75"/>
    <row r="342" s="12" customFormat="1" ht="12.75"/>
    <row r="343" s="12" customFormat="1" ht="12.75"/>
    <row r="344" s="12" customFormat="1" ht="12.75"/>
    <row r="345" s="12" customFormat="1" ht="12.75"/>
    <row r="346" s="12" customFormat="1" ht="12.75"/>
    <row r="347" s="12" customFormat="1" ht="12.75"/>
    <row r="348" s="12" customFormat="1" ht="12.75"/>
    <row r="349" s="12" customFormat="1" ht="12.75"/>
    <row r="350" s="12" customFormat="1" ht="12.75"/>
    <row r="351" s="12" customFormat="1" ht="12.75"/>
    <row r="352" s="12" customFormat="1" ht="12.75"/>
    <row r="353" s="12" customFormat="1" ht="12.75"/>
    <row r="354" s="12" customFormat="1" ht="12.75"/>
    <row r="355" s="12" customFormat="1" ht="12.75"/>
    <row r="356" s="12" customFormat="1" ht="12.75"/>
    <row r="357" s="12" customFormat="1" ht="12.75"/>
    <row r="358" s="12" customFormat="1" ht="12.75"/>
    <row r="359" s="12" customFormat="1" ht="12.75"/>
    <row r="360" s="12" customFormat="1" ht="12.75"/>
    <row r="361" s="12" customFormat="1" ht="12.75"/>
    <row r="362" s="12" customFormat="1" ht="12.75"/>
    <row r="363" s="12" customFormat="1" ht="12.75"/>
    <row r="364" s="12" customFormat="1" ht="12.75"/>
    <row r="365" s="12" customFormat="1" ht="12.75"/>
    <row r="366" s="12" customFormat="1" ht="12.75"/>
    <row r="367" s="12" customFormat="1" ht="12.75"/>
    <row r="368" s="12" customFormat="1" ht="12.75"/>
    <row r="369" s="12" customFormat="1" ht="12.75"/>
    <row r="370" s="12" customFormat="1" ht="12.75"/>
    <row r="371" s="12" customFormat="1" ht="12.75"/>
    <row r="372" s="12" customFormat="1" ht="12.75"/>
    <row r="373" s="12" customFormat="1" ht="12.75"/>
    <row r="374" s="12" customFormat="1" ht="12.75"/>
    <row r="375" s="12" customFormat="1" ht="12.75"/>
    <row r="376" s="12" customFormat="1" ht="12.75"/>
    <row r="377" s="12" customFormat="1" ht="12.75"/>
    <row r="378" s="12" customFormat="1" ht="12.75"/>
    <row r="379" s="12" customFormat="1" ht="12.75"/>
    <row r="380" s="12" customFormat="1" ht="12.75"/>
    <row r="381" s="12" customFormat="1" ht="12.75"/>
    <row r="382" s="12" customFormat="1" ht="12.75"/>
    <row r="383" s="12" customFormat="1" ht="12.75"/>
    <row r="384" s="12" customFormat="1" ht="12.75"/>
    <row r="385" s="12" customFormat="1" ht="12.75"/>
    <row r="386" s="12" customFormat="1" ht="12.75"/>
    <row r="387" s="12" customFormat="1" ht="12.75"/>
    <row r="388" s="12" customFormat="1" ht="12.75"/>
    <row r="389" s="12" customFormat="1" ht="12.75"/>
    <row r="390" s="12" customFormat="1" ht="12.75"/>
    <row r="391" s="12" customFormat="1" ht="12.75"/>
    <row r="392" s="12" customFormat="1" ht="12.75"/>
    <row r="393" s="12" customFormat="1" ht="12.75"/>
    <row r="394" s="12" customFormat="1" ht="12.75"/>
    <row r="395" s="12" customFormat="1" ht="12.75"/>
    <row r="396" s="12" customFormat="1" ht="12.75"/>
    <row r="397" s="12" customFormat="1" ht="12.75"/>
    <row r="398" s="12" customFormat="1" ht="12.75"/>
    <row r="399" s="12" customFormat="1" ht="12.75"/>
    <row r="400" s="12" customFormat="1" ht="12.75"/>
    <row r="401" s="12" customFormat="1" ht="12.75"/>
    <row r="402" s="12" customFormat="1" ht="12.75"/>
    <row r="403" s="12" customFormat="1" ht="12.75"/>
    <row r="404" s="12" customFormat="1" ht="12.75"/>
    <row r="405" s="12" customFormat="1" ht="12.75"/>
    <row r="406" s="12" customFormat="1" ht="12.75"/>
    <row r="407" s="12" customFormat="1" ht="12.75"/>
    <row r="408" s="12" customFormat="1" ht="12.75"/>
    <row r="409" s="12" customFormat="1" ht="12.75"/>
    <row r="410" s="12" customFormat="1" ht="12.75"/>
    <row r="411" s="12" customFormat="1" ht="12.75"/>
    <row r="412" s="12" customFormat="1" ht="12.75"/>
    <row r="413" s="12" customFormat="1" ht="12.75"/>
    <row r="414" s="12" customFormat="1" ht="12.75"/>
    <row r="415" s="12" customFormat="1" ht="12.75"/>
    <row r="416" s="12" customFormat="1" ht="12.75"/>
    <row r="417" s="12" customFormat="1" ht="12.75"/>
    <row r="418" s="12" customFormat="1" ht="12.75"/>
    <row r="419" s="12" customFormat="1" ht="12.75"/>
    <row r="420" s="12" customFormat="1" ht="12.75"/>
    <row r="421" s="12" customFormat="1" ht="12.75"/>
    <row r="422" s="12" customFormat="1" ht="12.75"/>
    <row r="423" s="12" customFormat="1" ht="12.75"/>
    <row r="424" s="12" customFormat="1" ht="12.75"/>
    <row r="425" s="12" customFormat="1" ht="12.75"/>
    <row r="426" s="12" customFormat="1" ht="12.75"/>
    <row r="427" s="12" customFormat="1" ht="12.75"/>
    <row r="428" s="12" customFormat="1" ht="12.75"/>
    <row r="429" s="12" customFormat="1" ht="12.75"/>
    <row r="430" s="12" customFormat="1" ht="12.75"/>
    <row r="431" s="12" customFormat="1" ht="12.75"/>
    <row r="432" s="12" customFormat="1" ht="12.75"/>
    <row r="433" s="12" customFormat="1" ht="12.75"/>
    <row r="434" s="12" customFormat="1" ht="12.75"/>
    <row r="435" s="12" customFormat="1" ht="12.75"/>
    <row r="436" s="12" customFormat="1" ht="12.75"/>
    <row r="437" s="12" customFormat="1" ht="12.75"/>
    <row r="438" s="12" customFormat="1" ht="12.75"/>
    <row r="439" s="12" customFormat="1" ht="12.75"/>
    <row r="440" s="12" customFormat="1" ht="12.75"/>
    <row r="441" s="12" customFormat="1" ht="12.75"/>
    <row r="442" s="12" customFormat="1" ht="12.75"/>
    <row r="443" s="12" customFormat="1" ht="12.75"/>
    <row r="444" s="12" customFormat="1" ht="12.75"/>
    <row r="445" s="12" customFormat="1" ht="12.75"/>
    <row r="446" s="12" customFormat="1" ht="12.75"/>
    <row r="447" s="12" customFormat="1" ht="12.75"/>
    <row r="448" s="12" customFormat="1" ht="12.75"/>
    <row r="449" s="12" customFormat="1" ht="12.75"/>
    <row r="450" s="12" customFormat="1" ht="12.75"/>
    <row r="451" s="12" customFormat="1" ht="12.75"/>
    <row r="452" s="12" customFormat="1" ht="12.75"/>
    <row r="453" s="12" customFormat="1" ht="12.75"/>
    <row r="454" s="12" customFormat="1" ht="12.75"/>
    <row r="455" s="12" customFormat="1" ht="12.75"/>
    <row r="456" s="12" customFormat="1" ht="12.75"/>
    <row r="457" s="12" customFormat="1" ht="12.75"/>
    <row r="458" s="12" customFormat="1" ht="12.75"/>
    <row r="459" s="12" customFormat="1" ht="12.75"/>
    <row r="460" s="12" customFormat="1" ht="12.75"/>
    <row r="461" s="12" customFormat="1" ht="12.75"/>
    <row r="462" s="12" customFormat="1" ht="12.75"/>
    <row r="463" s="12" customFormat="1" ht="12.75"/>
    <row r="464" s="12" customFormat="1" ht="12.75"/>
    <row r="465" s="12" customFormat="1" ht="12.75"/>
    <row r="466" s="12" customFormat="1" ht="12.75"/>
    <row r="467" s="12" customFormat="1" ht="12.75"/>
    <row r="468" s="12" customFormat="1" ht="12.75"/>
    <row r="469" s="12" customFormat="1" ht="12.75"/>
    <row r="470" s="12" customFormat="1" ht="12.75"/>
    <row r="471" s="12" customFormat="1" ht="12.75"/>
    <row r="472" s="12" customFormat="1" ht="12.75"/>
    <row r="473" s="12" customFormat="1" ht="12.75"/>
    <row r="474" s="12" customFormat="1" ht="12.75"/>
    <row r="475" s="12" customFormat="1" ht="12.75"/>
    <row r="476" s="12" customFormat="1" ht="12.75"/>
    <row r="477" s="12" customFormat="1" ht="12.75"/>
    <row r="478" s="12" customFormat="1" ht="12.75"/>
    <row r="479" s="12" customFormat="1" ht="12.75"/>
    <row r="480" s="12" customFormat="1" ht="12.75"/>
    <row r="481" s="12" customFormat="1" ht="12.75"/>
    <row r="482" s="12" customFormat="1" ht="12.75"/>
    <row r="483" s="12" customFormat="1" ht="12.75"/>
    <row r="484" s="12" customFormat="1" ht="12.75"/>
    <row r="485" s="12" customFormat="1" ht="12.75"/>
    <row r="486" s="12" customFormat="1" ht="12.75"/>
    <row r="487" s="12" customFormat="1" ht="12.75"/>
    <row r="488" s="12" customFormat="1" ht="12.75"/>
    <row r="489" s="12" customFormat="1" ht="12.75"/>
    <row r="490" s="12" customFormat="1" ht="12.75"/>
    <row r="491" s="12" customFormat="1" ht="12.75"/>
    <row r="492" s="12" customFormat="1" ht="12.75"/>
    <row r="493" s="12" customFormat="1" ht="12.75"/>
    <row r="494" s="12" customFormat="1" ht="12.75"/>
    <row r="495" s="12" customFormat="1" ht="12.75"/>
    <row r="496" s="12" customFormat="1" ht="12.75"/>
    <row r="497" s="12" customFormat="1" ht="12.75"/>
    <row r="498" s="12" customFormat="1" ht="12.75"/>
    <row r="499" s="12" customFormat="1" ht="12.75"/>
    <row r="500" s="12" customFormat="1" ht="12.75"/>
    <row r="501" s="12" customFormat="1" ht="12.75"/>
    <row r="502" s="12" customFormat="1" ht="12.75"/>
    <row r="503" s="12" customFormat="1" ht="12.75"/>
    <row r="504" s="12" customFormat="1" ht="12.75"/>
    <row r="505" s="12" customFormat="1" ht="12.75"/>
    <row r="506" s="12" customFormat="1" ht="12.75"/>
    <row r="507" s="12" customFormat="1" ht="12.75"/>
    <row r="508" s="12" customFormat="1" ht="12.75"/>
    <row r="509" s="12" customFormat="1" ht="12.75"/>
    <row r="510" s="12" customFormat="1" ht="12.75"/>
    <row r="511" s="12" customFormat="1" ht="12.75"/>
    <row r="512" s="12" customFormat="1" ht="12.75"/>
    <row r="513" s="12" customFormat="1" ht="12.75"/>
    <row r="514" s="12" customFormat="1" ht="12.75"/>
    <row r="515" s="12" customFormat="1" ht="12.75"/>
    <row r="516" s="12" customFormat="1" ht="12.75"/>
    <row r="517" s="12" customFormat="1" ht="12.75"/>
    <row r="518" s="12" customFormat="1" ht="12.75"/>
    <row r="519" s="12" customFormat="1" ht="12.75"/>
    <row r="520" s="12" customFormat="1" ht="12.75"/>
    <row r="521" s="12" customFormat="1" ht="12.75"/>
    <row r="522" s="12" customFormat="1" ht="12.75"/>
    <row r="523" s="12" customFormat="1" ht="12.75"/>
    <row r="524" s="12" customFormat="1" ht="12.75"/>
    <row r="525" s="12" customFormat="1" ht="12.75"/>
    <row r="526" s="12" customFormat="1" ht="12.75"/>
    <row r="527" s="12" customFormat="1" ht="12.75"/>
    <row r="528" s="12" customFormat="1" ht="12.75"/>
    <row r="529" s="12" customFormat="1" ht="12.75"/>
    <row r="530" s="12" customFormat="1" ht="12.75"/>
    <row r="531" s="12" customFormat="1" ht="12.75"/>
    <row r="532" s="12" customFormat="1" ht="12.75"/>
    <row r="533" s="12" customFormat="1" ht="12.75"/>
    <row r="534" s="12" customFormat="1" ht="12.75"/>
    <row r="535" s="12" customFormat="1" ht="12.75"/>
    <row r="536" s="12" customFormat="1" ht="12.75"/>
    <row r="537" s="12" customFormat="1" ht="12.75"/>
    <row r="538" s="12" customFormat="1" ht="12.75"/>
    <row r="539" s="12" customFormat="1" ht="12.75"/>
    <row r="540" s="12" customFormat="1" ht="12.75"/>
    <row r="541" s="12" customFormat="1" ht="12.75"/>
    <row r="542" s="12" customFormat="1" ht="12.75"/>
    <row r="543" s="12" customFormat="1" ht="12.75"/>
    <row r="544" s="12" customFormat="1" ht="12.75"/>
    <row r="545" s="12" customFormat="1" ht="12.75"/>
    <row r="546" s="12" customFormat="1" ht="12.75"/>
    <row r="547" s="12" customFormat="1" ht="12.75"/>
    <row r="548" s="12" customFormat="1" ht="12.75"/>
    <row r="549" s="12" customFormat="1" ht="12.75"/>
    <row r="550" s="12" customFormat="1" ht="12.75"/>
    <row r="551" s="12" customFormat="1" ht="12.75"/>
    <row r="552" s="12" customFormat="1" ht="12.75"/>
    <row r="553" s="12" customFormat="1" ht="12.75"/>
    <row r="554" s="12" customFormat="1" ht="12.75"/>
    <row r="555" s="12" customFormat="1" ht="12.75"/>
    <row r="556" s="12" customFormat="1" ht="12.75"/>
    <row r="557" s="12" customFormat="1" ht="12.75"/>
    <row r="558" s="12" customFormat="1" ht="12.75"/>
    <row r="559" s="12" customFormat="1" ht="12.75"/>
    <row r="560" s="12" customFormat="1" ht="12.75"/>
    <row r="561" s="12" customFormat="1" ht="12.75"/>
    <row r="562" s="12" customFormat="1" ht="12.75"/>
    <row r="563" s="12" customFormat="1" ht="12.75"/>
    <row r="564" s="12" customFormat="1" ht="12.75"/>
    <row r="565" s="12" customFormat="1" ht="12.75"/>
    <row r="566" s="12" customFormat="1" ht="12.75"/>
    <row r="567" s="12" customFormat="1" ht="12.75"/>
    <row r="568" s="12" customFormat="1" ht="12.75"/>
    <row r="569" s="12" customFormat="1" ht="12.75"/>
    <row r="570" s="12" customFormat="1" ht="12.75"/>
    <row r="571" s="12" customFormat="1" ht="12.75"/>
    <row r="572" s="12" customFormat="1" ht="12.75"/>
    <row r="573" s="12" customFormat="1" ht="12.75"/>
    <row r="574" s="12" customFormat="1" ht="12.75"/>
    <row r="575" s="12" customFormat="1" ht="12.75"/>
    <row r="576" s="12" customFormat="1" ht="12.75"/>
    <row r="577" s="12" customFormat="1" ht="12.75"/>
    <row r="578" s="12" customFormat="1" ht="12.75"/>
    <row r="579" s="12" customFormat="1" ht="12.75"/>
    <row r="580" s="12" customFormat="1" ht="12.75"/>
    <row r="581" s="12" customFormat="1" ht="12.75"/>
    <row r="582" s="12" customFormat="1" ht="12.75"/>
    <row r="583" s="12" customFormat="1" ht="12.75"/>
    <row r="584" s="12" customFormat="1" ht="12.75"/>
    <row r="585" s="12" customFormat="1" ht="12.75"/>
    <row r="586" s="12" customFormat="1" ht="12.75"/>
    <row r="587" s="12" customFormat="1" ht="12.75"/>
    <row r="588" s="12" customFormat="1" ht="12.75"/>
    <row r="589" s="12" customFormat="1" ht="12.75"/>
    <row r="590" s="12" customFormat="1" ht="12.75"/>
    <row r="591" s="12" customFormat="1" ht="12.75"/>
    <row r="592" s="12" customFormat="1" ht="12.75"/>
    <row r="593" s="12" customFormat="1" ht="12.75"/>
    <row r="594" s="12" customFormat="1" ht="12.75"/>
    <row r="595" s="12" customFormat="1" ht="12.75"/>
    <row r="596" s="12" customFormat="1" ht="12.75"/>
    <row r="597" s="12" customFormat="1" ht="12.75"/>
    <row r="598" s="12" customFormat="1" ht="12.75"/>
    <row r="599" s="12" customFormat="1" ht="12.75"/>
    <row r="600" s="12" customFormat="1" ht="12.75"/>
    <row r="601" s="12" customFormat="1" ht="12.75"/>
    <row r="602" s="12" customFormat="1" ht="12.75"/>
    <row r="603" s="12" customFormat="1" ht="12.75"/>
    <row r="604" s="12" customFormat="1" ht="12.75"/>
    <row r="605" s="12" customFormat="1" ht="12.75"/>
    <row r="606" s="12" customFormat="1" ht="12.75"/>
    <row r="607" s="12" customFormat="1" ht="12.75"/>
    <row r="608" s="12" customFormat="1" ht="12.75"/>
    <row r="609" s="12" customFormat="1" ht="12.75"/>
    <row r="610" s="12" customFormat="1" ht="12.75"/>
    <row r="611" s="12" customFormat="1" ht="12.75"/>
    <row r="612" s="12" customFormat="1" ht="12.75"/>
    <row r="613" s="12" customFormat="1" ht="12.75"/>
    <row r="614" s="12" customFormat="1" ht="12.75"/>
    <row r="615" s="12" customFormat="1" ht="12.75"/>
    <row r="616" s="12" customFormat="1" ht="12.75"/>
    <row r="617" s="12" customFormat="1" ht="12.75"/>
    <row r="618" s="12" customFormat="1" ht="12.75"/>
    <row r="619" s="12" customFormat="1" ht="12.75"/>
    <row r="620" s="12" customFormat="1" ht="12.75"/>
    <row r="621" s="12" customFormat="1" ht="12.75"/>
    <row r="622" s="12" customFormat="1" ht="12.75"/>
    <row r="623" s="12" customFormat="1" ht="12.75"/>
    <row r="624" s="12" customFormat="1" ht="12.75"/>
    <row r="625" s="12" customFormat="1" ht="12.75"/>
    <row r="626" s="12" customFormat="1" ht="12.75"/>
    <row r="627" s="12" customFormat="1" ht="12.75"/>
    <row r="628" s="12" customFormat="1" ht="12.75"/>
    <row r="629" s="12" customFormat="1" ht="12.75"/>
    <row r="630" s="12" customFormat="1" ht="12.75"/>
    <row r="631" s="12" customFormat="1" ht="12.75"/>
    <row r="632" s="12" customFormat="1" ht="12.75"/>
    <row r="633" s="12" customFormat="1" ht="12.75"/>
    <row r="634" s="12" customFormat="1" ht="12.75"/>
    <row r="635" s="12" customFormat="1" ht="12.75"/>
    <row r="636" s="12" customFormat="1" ht="12.75"/>
    <row r="637" s="12" customFormat="1" ht="12.75"/>
    <row r="638" s="12" customFormat="1" ht="12.75"/>
    <row r="639" s="12" customFormat="1" ht="12.75"/>
    <row r="640" s="12" customFormat="1" ht="12.75"/>
    <row r="641" s="12" customFormat="1" ht="12.75"/>
    <row r="642" s="12" customFormat="1" ht="12.75"/>
    <row r="643" s="12" customFormat="1" ht="12.75"/>
    <row r="644" s="12" customFormat="1" ht="12.75"/>
    <row r="645" s="12" customFormat="1" ht="12.75"/>
    <row r="646" s="12" customFormat="1" ht="12.75"/>
    <row r="647" s="12" customFormat="1" ht="12.75"/>
    <row r="648" s="12" customFormat="1" ht="12.75"/>
    <row r="649" s="12" customFormat="1" ht="12.75"/>
    <row r="650" s="12" customFormat="1" ht="12.75"/>
    <row r="651" s="12" customFormat="1" ht="12.75"/>
    <row r="652" s="12" customFormat="1" ht="12.75"/>
    <row r="653" s="12" customFormat="1" ht="12.75"/>
    <row r="654" s="12" customFormat="1" ht="12.75"/>
    <row r="655" s="12" customFormat="1" ht="12.75"/>
    <row r="656" s="12" customFormat="1" ht="12.75"/>
    <row r="657" s="12" customFormat="1" ht="12.75"/>
    <row r="658" s="12" customFormat="1" ht="12.75"/>
    <row r="659" s="12" customFormat="1" ht="12.75"/>
    <row r="660" s="12" customFormat="1" ht="12.75"/>
    <row r="661" s="12" customFormat="1" ht="12.75"/>
    <row r="662" s="12" customFormat="1" ht="12.75"/>
    <row r="663" s="12" customFormat="1" ht="12.75"/>
    <row r="664" s="12" customFormat="1" ht="12.75"/>
    <row r="665" s="12" customFormat="1" ht="12.75"/>
    <row r="666" s="12" customFormat="1" ht="12.75"/>
    <row r="667" s="12" customFormat="1" ht="12.75"/>
    <row r="668" s="12" customFormat="1" ht="12.75"/>
    <row r="669" s="12" customFormat="1" ht="12.75"/>
    <row r="670" s="12" customFormat="1" ht="12.75"/>
    <row r="671" s="12" customFormat="1" ht="12.75"/>
    <row r="672" s="12" customFormat="1" ht="12.75"/>
    <row r="673" s="12" customFormat="1" ht="12.75"/>
    <row r="674" s="12" customFormat="1" ht="12.75"/>
    <row r="675" s="12" customFormat="1" ht="12.75"/>
    <row r="676" s="12" customFormat="1" ht="12.75"/>
    <row r="677" s="12" customFormat="1" ht="12.75"/>
    <row r="678" s="12" customFormat="1" ht="12.75"/>
    <row r="679" s="12" customFormat="1" ht="12.75"/>
    <row r="680" s="12" customFormat="1" ht="12.75"/>
    <row r="681" s="12" customFormat="1" ht="12.75"/>
    <row r="682" s="12" customFormat="1" ht="12.75"/>
    <row r="683" s="12" customFormat="1" ht="12.75"/>
    <row r="684" s="12" customFormat="1" ht="12.75"/>
    <row r="685" s="12" customFormat="1" ht="12.75"/>
    <row r="686" s="12" customFormat="1" ht="12.75"/>
    <row r="687" s="12" customFormat="1" ht="12.75"/>
    <row r="688" s="12" customFormat="1" ht="12.75"/>
    <row r="689" s="12" customFormat="1" ht="12.75"/>
    <row r="690" s="12" customFormat="1" ht="12.75"/>
    <row r="691" s="12" customFormat="1" ht="12.75"/>
    <row r="692" s="12" customFormat="1" ht="12.75"/>
    <row r="693" s="12" customFormat="1" ht="12.75"/>
    <row r="694" s="12" customFormat="1" ht="12.75"/>
    <row r="695" s="12" customFormat="1" ht="12.75"/>
    <row r="696" s="12" customFormat="1" ht="12.75"/>
    <row r="697" s="12" customFormat="1" ht="12.75"/>
    <row r="698" s="12" customFormat="1" ht="12.75"/>
    <row r="699" s="12" customFormat="1" ht="12.75"/>
    <row r="700" s="12" customFormat="1" ht="12.75"/>
    <row r="701" s="12" customFormat="1" ht="12.75"/>
    <row r="702" s="12" customFormat="1" ht="12.75"/>
    <row r="703" s="12" customFormat="1" ht="12.75"/>
    <row r="704" s="12" customFormat="1" ht="12.75"/>
    <row r="705" s="12" customFormat="1" ht="12.75"/>
    <row r="706" s="12" customFormat="1" ht="12.75"/>
    <row r="707" s="12" customFormat="1" ht="12.75"/>
    <row r="708" s="12" customFormat="1" ht="12.75"/>
    <row r="709" s="12" customFormat="1" ht="12.75"/>
    <row r="710" s="12" customFormat="1" ht="12.75"/>
    <row r="711" s="12" customFormat="1" ht="12.75"/>
    <row r="712" s="12" customFormat="1" ht="12.75"/>
    <row r="713" s="12" customFormat="1" ht="12.75"/>
    <row r="714" s="12" customFormat="1" ht="12.75"/>
    <row r="715" s="12" customFormat="1" ht="12.75"/>
    <row r="716" s="12" customFormat="1" ht="12.75"/>
    <row r="717" s="12" customFormat="1" ht="12.75"/>
    <row r="718" s="12" customFormat="1" ht="12.75"/>
    <row r="719" s="12" customFormat="1" ht="12.75"/>
    <row r="720" s="12" customFormat="1" ht="12.75"/>
    <row r="721" s="12" customFormat="1" ht="12.75"/>
    <row r="722" s="12" customFormat="1" ht="12.75"/>
    <row r="723" s="12" customFormat="1" ht="12.75"/>
    <row r="724" s="12" customFormat="1" ht="12.75"/>
    <row r="725" s="12" customFormat="1" ht="12.75"/>
    <row r="726" s="12" customFormat="1" ht="12.75"/>
    <row r="727" s="12" customFormat="1" ht="12.75"/>
    <row r="728" s="12" customFormat="1" ht="12.75"/>
    <row r="729" s="12" customFormat="1" ht="12.75"/>
    <row r="730" s="12" customFormat="1" ht="12.75"/>
    <row r="731" s="12" customFormat="1" ht="12.75"/>
    <row r="732" s="12" customFormat="1" ht="12.75"/>
    <row r="733" s="12" customFormat="1" ht="12.75"/>
    <row r="734" s="12" customFormat="1" ht="12.75"/>
    <row r="735" s="12" customFormat="1" ht="12.75"/>
    <row r="736" s="12" customFormat="1" ht="12.75"/>
    <row r="737" s="12" customFormat="1" ht="12.75"/>
    <row r="738" s="12" customFormat="1" ht="12.75"/>
    <row r="739" s="12" customFormat="1" ht="12.75"/>
    <row r="740" s="12" customFormat="1" ht="12.75"/>
    <row r="741" s="12" customFormat="1" ht="12.75"/>
    <row r="742" s="12" customFormat="1" ht="12.75"/>
    <row r="743" s="12" customFormat="1" ht="12.75"/>
    <row r="744" s="12" customFormat="1" ht="12.75"/>
    <row r="745" s="12" customFormat="1" ht="12.75"/>
    <row r="746" s="12" customFormat="1" ht="12.75"/>
    <row r="747" s="12" customFormat="1" ht="12.75"/>
    <row r="748" s="12" customFormat="1" ht="12.75"/>
    <row r="749" s="12" customFormat="1" ht="12.75"/>
    <row r="750" s="12" customFormat="1" ht="12.75"/>
    <row r="751" s="12" customFormat="1" ht="12.75"/>
    <row r="752" s="12" customFormat="1" ht="12.75"/>
    <row r="753" s="12" customFormat="1" ht="12.75"/>
    <row r="754" s="12" customFormat="1" ht="12.75"/>
    <row r="755" s="12" customFormat="1" ht="12.75"/>
    <row r="756" s="12" customFormat="1" ht="12.75"/>
    <row r="757" s="12" customFormat="1" ht="12.75"/>
    <row r="758" s="12" customFormat="1" ht="12.75"/>
    <row r="759" s="12" customFormat="1" ht="12.75"/>
    <row r="760" s="12" customFormat="1" ht="12.75"/>
    <row r="761" s="12" customFormat="1" ht="12.75"/>
    <row r="762" s="12" customFormat="1" ht="12.75"/>
    <row r="763" s="12" customFormat="1" ht="12.75"/>
    <row r="764" s="12" customFormat="1" ht="12.75"/>
    <row r="765" s="12" customFormat="1" ht="12.75"/>
    <row r="766" s="12" customFormat="1" ht="12.75"/>
    <row r="767" s="12" customFormat="1" ht="12.75"/>
    <row r="768" s="12" customFormat="1" ht="12.75"/>
    <row r="769" s="12" customFormat="1" ht="12.75"/>
    <row r="770" s="12" customFormat="1" ht="12.75"/>
    <row r="771" s="12" customFormat="1" ht="12.75"/>
    <row r="772" s="12" customFormat="1" ht="12.75"/>
    <row r="773" s="12" customFormat="1" ht="12.75"/>
    <row r="774" s="12" customFormat="1" ht="12.75"/>
    <row r="775" s="12" customFormat="1" ht="12.75"/>
    <row r="776" s="12" customFormat="1" ht="12.75"/>
    <row r="777" s="12" customFormat="1" ht="12.75"/>
    <row r="778" s="12" customFormat="1" ht="12.75"/>
    <row r="779" s="12" customFormat="1" ht="12.75"/>
    <row r="780" s="12" customFormat="1" ht="12.75"/>
    <row r="781" s="12" customFormat="1" ht="12.75"/>
    <row r="782" s="12" customFormat="1" ht="12.75"/>
    <row r="783" s="12" customFormat="1" ht="12.75"/>
    <row r="784" s="12" customFormat="1" ht="12.75"/>
    <row r="785" s="12" customFormat="1" ht="12.75"/>
    <row r="786" s="12" customFormat="1" ht="12.75"/>
    <row r="787" s="12" customFormat="1" ht="12.75"/>
    <row r="788" s="12" customFormat="1" ht="12.75"/>
    <row r="789" s="12" customFormat="1" ht="12.75"/>
    <row r="790" s="12" customFormat="1" ht="12.75"/>
    <row r="791" s="12" customFormat="1" ht="12.75"/>
    <row r="792" s="12" customFormat="1" ht="12.75"/>
    <row r="793" s="12" customFormat="1" ht="12.75"/>
    <row r="794" s="12" customFormat="1" ht="12.75"/>
    <row r="795" s="12" customFormat="1" ht="12.75"/>
    <row r="796" s="12" customFormat="1" ht="12.75"/>
    <row r="797" s="12" customFormat="1" ht="12.75"/>
    <row r="798" s="12" customFormat="1" ht="12.75"/>
    <row r="799" s="12" customFormat="1" ht="12.75"/>
    <row r="800" s="12" customFormat="1" ht="12.75"/>
    <row r="801" s="12" customFormat="1" ht="12.75"/>
    <row r="802" s="12" customFormat="1" ht="12.75"/>
    <row r="803" s="12" customFormat="1" ht="12.75"/>
    <row r="804" s="12" customFormat="1" ht="12.75"/>
    <row r="805" s="12" customFormat="1" ht="12.75"/>
    <row r="806" s="12" customFormat="1" ht="12.75"/>
    <row r="807" s="12" customFormat="1" ht="12.75"/>
    <row r="808" s="12" customFormat="1" ht="12.75"/>
    <row r="809" s="12" customFormat="1" ht="12.75"/>
    <row r="810" s="12" customFormat="1" ht="12.75"/>
    <row r="811" s="12" customFormat="1" ht="12.75"/>
    <row r="812" s="12" customFormat="1" ht="12.75"/>
    <row r="813" s="12" customFormat="1" ht="12.75"/>
    <row r="814" s="12" customFormat="1" ht="12.75"/>
    <row r="815" s="12" customFormat="1" ht="12.75"/>
    <row r="816" s="12" customFormat="1" ht="12.75"/>
    <row r="817" s="12" customFormat="1" ht="12.75"/>
    <row r="818" s="12" customFormat="1" ht="12.75"/>
    <row r="819" s="12" customFormat="1" ht="12.75"/>
    <row r="820" s="12" customFormat="1" ht="12.75"/>
    <row r="821" s="12" customFormat="1" ht="12.75"/>
    <row r="822" s="12" customFormat="1" ht="12.75"/>
    <row r="823" s="12" customFormat="1" ht="12.75"/>
    <row r="824" s="12" customFormat="1" ht="12.75"/>
    <row r="825" s="12" customFormat="1" ht="12.75"/>
    <row r="826" s="12" customFormat="1" ht="12.75"/>
    <row r="827" s="12" customFormat="1" ht="12.75"/>
    <row r="828" s="12" customFormat="1" ht="12.75"/>
    <row r="829" s="12" customFormat="1" ht="12.75"/>
    <row r="830" s="12" customFormat="1" ht="12.75"/>
    <row r="831" s="12" customFormat="1" ht="12.75"/>
    <row r="832" s="12" customFormat="1" ht="12.75"/>
    <row r="833" s="12" customFormat="1" ht="12.75"/>
    <row r="834" s="12" customFormat="1" ht="12.75"/>
    <row r="835" s="12" customFormat="1" ht="12.75"/>
    <row r="836" s="12" customFormat="1" ht="12.75"/>
    <row r="837" s="12" customFormat="1" ht="12.75"/>
    <row r="838" s="12" customFormat="1" ht="12.75"/>
    <row r="839" s="12" customFormat="1" ht="12.75"/>
    <row r="840" s="12" customFormat="1" ht="12.75"/>
    <row r="841" s="12" customFormat="1" ht="12.75"/>
    <row r="842" s="12" customFormat="1" ht="12.75"/>
    <row r="843" s="12" customFormat="1" ht="12.75"/>
    <row r="844" s="12" customFormat="1" ht="12.75"/>
    <row r="845" s="12" customFormat="1" ht="12.75"/>
    <row r="846" s="12" customFormat="1" ht="12.75"/>
    <row r="847" s="12" customFormat="1" ht="12.75"/>
    <row r="848" s="12" customFormat="1" ht="12.75"/>
    <row r="849" s="12" customFormat="1" ht="12.75"/>
    <row r="850" s="12" customFormat="1" ht="12.75"/>
    <row r="851" s="12" customFormat="1" ht="12.75"/>
    <row r="852" s="12" customFormat="1" ht="12.75"/>
    <row r="853" s="12" customFormat="1" ht="12.75"/>
    <row r="854" s="12" customFormat="1" ht="12.75"/>
    <row r="855" s="12" customFormat="1" ht="12.75"/>
    <row r="856" s="12" customFormat="1" ht="12.75"/>
    <row r="857" s="12" customFormat="1" ht="12.75"/>
    <row r="858" s="12" customFormat="1" ht="12.75"/>
    <row r="859" s="12" customFormat="1" ht="12.75"/>
    <row r="860" s="12" customFormat="1" ht="12.75"/>
    <row r="861" s="12" customFormat="1" ht="12.75"/>
    <row r="862" s="12" customFormat="1" ht="12.75"/>
    <row r="863" s="12" customFormat="1" ht="12.75"/>
    <row r="864" s="12" customFormat="1" ht="12.75"/>
    <row r="865" s="12" customFormat="1" ht="12.75"/>
    <row r="866" s="12" customFormat="1" ht="12.75"/>
    <row r="867" s="12" customFormat="1" ht="12.75"/>
    <row r="868" s="12" customFormat="1" ht="12.75"/>
    <row r="869" s="12" customFormat="1" ht="12.75"/>
    <row r="870" s="12" customFormat="1" ht="12.75"/>
    <row r="871" s="12" customFormat="1" ht="12.75"/>
    <row r="872" s="12" customFormat="1" ht="12.75"/>
    <row r="873" s="12" customFormat="1" ht="12.75"/>
    <row r="874" s="12" customFormat="1" ht="12.75"/>
    <row r="875" s="12" customFormat="1" ht="12.75"/>
  </sheetData>
  <sheetProtection password="D81F" sheet="1" objects="1" scenarios="1" formatRows="0"/>
  <mergeCells count="29">
    <mergeCell ref="D23:F23"/>
    <mergeCell ref="B23:B24"/>
    <mergeCell ref="A15:F15"/>
    <mergeCell ref="A73:A74"/>
    <mergeCell ref="D45:F45"/>
    <mergeCell ref="A16:F16"/>
    <mergeCell ref="A69:F69"/>
    <mergeCell ref="A20:F20"/>
    <mergeCell ref="C23:C24"/>
    <mergeCell ref="A195:F195"/>
    <mergeCell ref="A134:F134"/>
    <mergeCell ref="A140:F140"/>
    <mergeCell ref="A149:F149"/>
    <mergeCell ref="A171:F171"/>
    <mergeCell ref="A3:F3"/>
    <mergeCell ref="C104:F104"/>
    <mergeCell ref="B51:F51"/>
    <mergeCell ref="D64:F64"/>
    <mergeCell ref="C72:F72"/>
    <mergeCell ref="A179:F179"/>
    <mergeCell ref="A130:F130"/>
    <mergeCell ref="A128:F128"/>
    <mergeCell ref="C123:F123"/>
    <mergeCell ref="A53:A54"/>
    <mergeCell ref="A110:F110"/>
    <mergeCell ref="C81:F81"/>
    <mergeCell ref="A81:A82"/>
    <mergeCell ref="B81:B82"/>
    <mergeCell ref="A77:F77"/>
  </mergeCells>
  <dataValidations count="4">
    <dataValidation type="list" allowBlank="1" showInputMessage="1" showErrorMessage="1" sqref="C137 B190 B174">
      <formula1>"Gas,Oil"</formula1>
    </dataValidation>
    <dataValidation type="list" allowBlank="1" showInputMessage="1" showErrorMessage="1" sqref="B166">
      <formula1>"Gas,Oil,Biomass"</formula1>
    </dataValidation>
    <dataValidation type="list" allowBlank="1" showInputMessage="1" showErrorMessage="1" prompt="Please select the submission type from the drop-down list." sqref="B11">
      <formula1>"Submission,Progress,Completion"</formula1>
    </dataValidation>
    <dataValidation type="textLength" operator="equal" allowBlank="1" showInputMessage="1" showErrorMessage="1" prompt="The scheme code should be entered according to the conversion in the Supplier Guidance, for example SUPP08A01C&#10;" sqref="B7">
      <formula1>10</formula1>
    </dataValidation>
  </dataValidations>
  <printOptions/>
  <pageMargins left="0.75" right="0.75" top="1" bottom="0.95" header="0.5" footer="0.5"/>
  <pageSetup fitToHeight="2" fitToWidth="1" horizontalDpi="1200" verticalDpi="1200" orientation="portrait" paperSize="9" scale="5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Ofgem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Carbon Emissions Reduction Target District Heating spreadsheet</dc:title>
  <dc:subject/>
  <dc:creator>kulpinskau</dc:creator>
  <cp:keywords>Carbon Emissions Reduction Target District Heating spreadsheet</cp:keywords>
  <dc:description/>
  <cp:lastModifiedBy>Ofgem</cp:lastModifiedBy>
  <cp:lastPrinted>2009-04-20T12:52:07Z</cp:lastPrinted>
  <dcterms:created xsi:type="dcterms:W3CDTF">2009-02-19T15:16:33Z</dcterms:created>
  <dcterms:modified xsi:type="dcterms:W3CDTF">2010-04-29T08:55:11Z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eting Date">
    <vt:lpwstr/>
  </property>
  <property fmtid="{D5CDD505-2E9C-101B-9397-08002B2CF9AE}" pid="3" name="ContentType">
    <vt:lpwstr>Other</vt:lpwstr>
  </property>
  <property fmtid="{D5CDD505-2E9C-101B-9397-08002B2CF9AE}" pid="4" name="Organisation">
    <vt:lpwstr>Choose an Organisation</vt:lpwstr>
  </property>
  <property fmtid="{D5CDD505-2E9C-101B-9397-08002B2CF9AE}" pid="5" name=":">
    <vt:lpwstr>29042010 Carbon Emissions Reduction Target District Heating spreadsheet</vt:lpwstr>
  </property>
  <property fmtid="{D5CDD505-2E9C-101B-9397-08002B2CF9AE}" pid="6" name="::">
    <vt:lpwstr>- Main Document</vt:lpwstr>
  </property>
  <property fmtid="{D5CDD505-2E9C-101B-9397-08002B2CF9AE}" pid="7" name="Instrument">
    <vt:lpwstr>Choose an Instrument</vt:lpwstr>
  </property>
  <property fmtid="{D5CDD505-2E9C-101B-9397-08002B2CF9AE}" pid="8" name="Supplier">
    <vt:lpwstr>Choose a Supplier</vt:lpwstr>
  </property>
  <property fmtid="{D5CDD505-2E9C-101B-9397-08002B2CF9AE}" pid="9" name="_Status">
    <vt:lpwstr>Draft</vt:lpwstr>
  </property>
  <property fmtid="{D5CDD505-2E9C-101B-9397-08002B2CF9AE}" pid="10" name="Type of Document">
    <vt:lpwstr>Choose a Type</vt:lpwstr>
  </property>
  <property fmtid="{D5CDD505-2E9C-101B-9397-08002B2CF9AE}" pid="11" name="Work Area">
    <vt:lpwstr>Environment</vt:lpwstr>
  </property>
  <property fmtid="{D5CDD505-2E9C-101B-9397-08002B2CF9AE}" pid="12" name="Select Content Type Above">
    <vt:lpwstr/>
  </property>
  <property fmtid="{D5CDD505-2E9C-101B-9397-08002B2CF9AE}" pid="13" name="Applicable Start Date">
    <vt:lpwstr/>
  </property>
  <property fmtid="{D5CDD505-2E9C-101B-9397-08002B2CF9AE}" pid="14" name="Publication Date:">
    <vt:lpwstr>2010-04-29T00:00:00Z</vt:lpwstr>
  </property>
  <property fmtid="{D5CDD505-2E9C-101B-9397-08002B2CF9AE}" pid="15" name="Recipient">
    <vt:lpwstr/>
  </property>
  <property fmtid="{D5CDD505-2E9C-101B-9397-08002B2CF9AE}" pid="16" name="_Version">
    <vt:lpwstr/>
  </property>
  <property fmtid="{D5CDD505-2E9C-101B-9397-08002B2CF9AE}" pid="17" name="Ref No">
    <vt:lpwstr/>
  </property>
  <property fmtid="{D5CDD505-2E9C-101B-9397-08002B2CF9AE}" pid="18" name="Applicable Duration">
    <vt:lpwstr/>
  </property>
  <property fmtid="{D5CDD505-2E9C-101B-9397-08002B2CF9AE}" pid="19" name="To">
    <vt:lpwstr/>
  </property>
  <property fmtid="{D5CDD505-2E9C-101B-9397-08002B2CF9AE}" pid="20" name="From">
    <vt:lpwstr/>
  </property>
  <property fmtid="{D5CDD505-2E9C-101B-9397-08002B2CF9AE}" pid="21" name="CC">
    <vt:lpwstr/>
  </property>
  <property fmtid="{D5CDD505-2E9C-101B-9397-08002B2CF9AE}" pid="22" name="BCC">
    <vt:lpwstr/>
  </property>
  <property fmtid="{D5CDD505-2E9C-101B-9397-08002B2CF9AE}" pid="23" name="ReceivedTime">
    <vt:lpwstr/>
  </property>
  <property fmtid="{D5CDD505-2E9C-101B-9397-08002B2CF9AE}" pid="24" name="SentOn">
    <vt:lpwstr/>
  </property>
  <property fmtid="{D5CDD505-2E9C-101B-9397-08002B2CF9AE}" pid="25" name="Importance">
    <vt:lpwstr/>
  </property>
  <property fmtid="{D5CDD505-2E9C-101B-9397-08002B2CF9AE}" pid="26" name="Attach Count">
    <vt:lpwstr/>
  </property>
  <property fmtid="{D5CDD505-2E9C-101B-9397-08002B2CF9AE}" pid="27" name="Classification">
    <vt:lpwstr>Protect</vt:lpwstr>
  </property>
  <property fmtid="{D5CDD505-2E9C-101B-9397-08002B2CF9AE}" pid="28" name="Descriptor">
    <vt:lpwstr/>
  </property>
  <property fmtid="{D5CDD505-2E9C-101B-9397-08002B2CF9AE}" pid="29" name="Ref No New">
    <vt:lpwstr/>
  </property>
  <property fmtid="{D5CDD505-2E9C-101B-9397-08002B2CF9AE}" pid="30" name="Overview">
    <vt:lpwstr>Carbon Emissions Reduction Target (CERT) Communal Heat Pumps spreadsheet version 11.  This is used to calculate the carbon saving for Communal Heat Pumps for CERT schemes.  </vt:lpwstr>
  </property>
</Properties>
</file>