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ofgemcloud-my.sharepoint.com/personal/thomas_holderness_ofgem_gov_uk/Documents/"/>
    </mc:Choice>
  </mc:AlternateContent>
  <xr:revisionPtr revIDLastSave="0" documentId="8_{E3D906F1-343A-41D4-81B2-E480E499F201}" xr6:coauthVersionLast="47" xr6:coauthVersionMax="47" xr10:uidLastSave="{00000000-0000-0000-0000-000000000000}"/>
  <bookViews>
    <workbookView xWindow="21600" yWindow="-16320" windowWidth="29040" windowHeight="15720" firstSheet="6" activeTab="6" xr2:uid="{C8D2B6E8-2BE6-47DB-BA75-740CB561B4AE}"/>
  </bookViews>
  <sheets>
    <sheet name="Cover" sheetId="1" r:id="rId1"/>
    <sheet name="EMEB" sheetId="6" r:id="rId2"/>
    <sheet name="ENW" sheetId="4" r:id="rId3"/>
    <sheet name="EPN" sheetId="11" r:id="rId4"/>
    <sheet name="LPN" sheetId="12" r:id="rId5"/>
    <sheet name="MIDE" sheetId="13" r:id="rId6"/>
    <sheet name="NPGN" sheetId="14" r:id="rId7"/>
    <sheet name="NPGY" sheetId="17" r:id="rId8"/>
    <sheet name="SEPD" sheetId="18" r:id="rId9"/>
    <sheet name="SHEPD" sheetId="19" r:id="rId10"/>
    <sheet name="SPD" sheetId="20" r:id="rId11"/>
    <sheet name="SPM" sheetId="21" r:id="rId12"/>
    <sheet name="SPN" sheetId="22" r:id="rId13"/>
    <sheet name="SWAE" sheetId="23" r:id="rId14"/>
    <sheet name="SWEB" sheetId="24" r:id="rId15"/>
    <sheet name="TDR" sheetId="25"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P35" i="14" l="1"/>
  <c r="J35" i="23"/>
  <c r="I35" i="23"/>
  <c r="K35" i="23"/>
  <c r="J35" i="6"/>
  <c r="J38" i="25"/>
  <c r="Q38" i="25"/>
  <c r="P38" i="25"/>
  <c r="O38" i="25"/>
  <c r="N38" i="25"/>
  <c r="M38" i="25"/>
  <c r="L38" i="25"/>
  <c r="K38" i="25"/>
  <c r="I38" i="25"/>
  <c r="H38" i="25"/>
  <c r="G38" i="25"/>
  <c r="F38" i="25"/>
  <c r="E38" i="25"/>
  <c r="Q36" i="24"/>
  <c r="P36" i="24"/>
  <c r="O36" i="24"/>
  <c r="N36" i="24"/>
  <c r="M36" i="24"/>
  <c r="L36" i="24"/>
  <c r="K36" i="24"/>
  <c r="J36" i="24"/>
  <c r="I36" i="24"/>
  <c r="H36" i="24"/>
  <c r="G36" i="24"/>
  <c r="F36" i="24"/>
  <c r="E36" i="24"/>
  <c r="Q36" i="23"/>
  <c r="P36" i="23"/>
  <c r="O36" i="23"/>
  <c r="N36" i="23"/>
  <c r="M36" i="23"/>
  <c r="L36" i="23"/>
  <c r="K36" i="23"/>
  <c r="J36" i="23"/>
  <c r="I36" i="23"/>
  <c r="H36" i="23"/>
  <c r="G36" i="23"/>
  <c r="F36" i="23"/>
  <c r="E36" i="23"/>
  <c r="Q36" i="22"/>
  <c r="P36" i="22"/>
  <c r="O36" i="22"/>
  <c r="N36" i="22"/>
  <c r="M36" i="22"/>
  <c r="L36" i="22"/>
  <c r="K36" i="22"/>
  <c r="J36" i="22"/>
  <c r="I36" i="22"/>
  <c r="H36" i="22"/>
  <c r="G36" i="22"/>
  <c r="F36" i="22"/>
  <c r="E36" i="22"/>
  <c r="Q36" i="21"/>
  <c r="P36" i="21"/>
  <c r="O36" i="21"/>
  <c r="N36" i="21"/>
  <c r="M36" i="21"/>
  <c r="L36" i="21"/>
  <c r="K36" i="21"/>
  <c r="J36" i="21"/>
  <c r="I36" i="21"/>
  <c r="H36" i="21"/>
  <c r="G36" i="21"/>
  <c r="F36" i="21"/>
  <c r="E36" i="21"/>
  <c r="Q36" i="20"/>
  <c r="P36" i="20"/>
  <c r="O36" i="20"/>
  <c r="N36" i="20"/>
  <c r="M36" i="20"/>
  <c r="L36" i="20"/>
  <c r="K36" i="20"/>
  <c r="J36" i="20"/>
  <c r="I36" i="20"/>
  <c r="H36" i="20"/>
  <c r="G36" i="20"/>
  <c r="F36" i="20"/>
  <c r="E36" i="20"/>
  <c r="Q36" i="19"/>
  <c r="P36" i="19"/>
  <c r="O36" i="19"/>
  <c r="N36" i="19"/>
  <c r="M36" i="19"/>
  <c r="L36" i="19"/>
  <c r="K36" i="19"/>
  <c r="J36" i="19"/>
  <c r="I36" i="19"/>
  <c r="H36" i="19"/>
  <c r="G36" i="19"/>
  <c r="F36" i="19"/>
  <c r="E36" i="19"/>
  <c r="Q36" i="18"/>
  <c r="P36" i="18"/>
  <c r="O36" i="18"/>
  <c r="N36" i="18"/>
  <c r="M36" i="18"/>
  <c r="L36" i="18"/>
  <c r="K36" i="18"/>
  <c r="J36" i="18"/>
  <c r="I36" i="18"/>
  <c r="H36" i="18"/>
  <c r="G36" i="18"/>
  <c r="F36" i="18"/>
  <c r="E36" i="18"/>
  <c r="Q36" i="17"/>
  <c r="P36" i="17"/>
  <c r="O36" i="17"/>
  <c r="N36" i="17"/>
  <c r="M36" i="17"/>
  <c r="L36" i="17"/>
  <c r="K36" i="17"/>
  <c r="J36" i="17"/>
  <c r="I36" i="17"/>
  <c r="H36" i="17"/>
  <c r="G36" i="17"/>
  <c r="F36" i="17"/>
  <c r="E36" i="17"/>
  <c r="Q36" i="14"/>
  <c r="P36" i="14"/>
  <c r="O36" i="14"/>
  <c r="N36" i="14"/>
  <c r="M36" i="14"/>
  <c r="L36" i="14"/>
  <c r="K36" i="14"/>
  <c r="J36" i="14"/>
  <c r="I36" i="14"/>
  <c r="H36" i="14"/>
  <c r="G36" i="14"/>
  <c r="F36" i="14"/>
  <c r="E36" i="14"/>
  <c r="Q36" i="13"/>
  <c r="P36" i="13"/>
  <c r="O36" i="13"/>
  <c r="N36" i="13"/>
  <c r="M36" i="13"/>
  <c r="L36" i="13"/>
  <c r="K36" i="13"/>
  <c r="J36" i="13"/>
  <c r="I36" i="13"/>
  <c r="H36" i="13"/>
  <c r="G36" i="13"/>
  <c r="F36" i="13"/>
  <c r="E36" i="13"/>
  <c r="Q36" i="12"/>
  <c r="P36" i="12"/>
  <c r="O36" i="12"/>
  <c r="N36" i="12"/>
  <c r="M36" i="12"/>
  <c r="L36" i="12"/>
  <c r="K36" i="12"/>
  <c r="J36" i="12"/>
  <c r="I36" i="12"/>
  <c r="H36" i="12"/>
  <c r="G36" i="12"/>
  <c r="F36" i="12"/>
  <c r="E36" i="12"/>
  <c r="Q36" i="11"/>
  <c r="P36" i="11"/>
  <c r="O36" i="11"/>
  <c r="N36" i="11"/>
  <c r="M36" i="11"/>
  <c r="L36" i="11"/>
  <c r="K36" i="11"/>
  <c r="J36" i="11"/>
  <c r="I36" i="11"/>
  <c r="H36" i="11"/>
  <c r="G36" i="11"/>
  <c r="F36" i="11"/>
  <c r="E36" i="11"/>
  <c r="Q36" i="4"/>
  <c r="P36" i="4"/>
  <c r="O36" i="4"/>
  <c r="N36" i="4"/>
  <c r="M36" i="4"/>
  <c r="L36" i="4"/>
  <c r="K36" i="4"/>
  <c r="J36" i="4"/>
  <c r="I36" i="4"/>
  <c r="H36" i="4"/>
  <c r="G36" i="4"/>
  <c r="F36" i="4"/>
  <c r="E36" i="4"/>
  <c r="E17" i="25" l="1"/>
  <c r="D14" i="25"/>
  <c r="E18" i="25" l="1"/>
  <c r="E19" i="25" s="1"/>
  <c r="E20" i="25" s="1"/>
  <c r="R15" i="25"/>
  <c r="R30" i="25" s="1"/>
  <c r="R31" i="25"/>
  <c r="I31" i="25"/>
  <c r="H31" i="25"/>
  <c r="G31" i="25"/>
  <c r="F31" i="25"/>
  <c r="E31" i="25"/>
  <c r="I30" i="25"/>
  <c r="H30" i="25"/>
  <c r="G30" i="25"/>
  <c r="F30" i="25"/>
  <c r="E30" i="25"/>
  <c r="R29" i="25"/>
  <c r="Q27" i="25"/>
  <c r="Q28" i="25" s="1"/>
  <c r="P27" i="25"/>
  <c r="P28" i="25" s="1"/>
  <c r="P29" i="25" s="1"/>
  <c r="O27" i="25"/>
  <c r="O28" i="25" s="1"/>
  <c r="O29" i="25" s="1"/>
  <c r="N27" i="25"/>
  <c r="N28" i="25" s="1"/>
  <c r="M27" i="25"/>
  <c r="M28" i="25" s="1"/>
  <c r="L27" i="25"/>
  <c r="L28" i="25" s="1"/>
  <c r="L29" i="25" s="1"/>
  <c r="K27" i="25"/>
  <c r="K28" i="25" s="1"/>
  <c r="K29" i="25" s="1"/>
  <c r="J27" i="25"/>
  <c r="J28" i="25" s="1"/>
  <c r="J29" i="25" s="1"/>
  <c r="I27" i="25"/>
  <c r="I28" i="25" s="1"/>
  <c r="I29" i="25" s="1"/>
  <c r="H27" i="25"/>
  <c r="H28" i="25" s="1"/>
  <c r="H29" i="25" s="1"/>
  <c r="G27" i="25"/>
  <c r="G28" i="25" s="1"/>
  <c r="G29" i="25" s="1"/>
  <c r="F27" i="25"/>
  <c r="F28" i="25" s="1"/>
  <c r="F29" i="25" s="1"/>
  <c r="E27" i="25"/>
  <c r="E28" i="25" s="1"/>
  <c r="E29" i="25" s="1"/>
  <c r="Q9" i="25"/>
  <c r="M9" i="25"/>
  <c r="R17" i="25"/>
  <c r="R18" i="25" s="1"/>
  <c r="Q17" i="25"/>
  <c r="P17" i="25"/>
  <c r="O17" i="25"/>
  <c r="N17" i="25"/>
  <c r="M17" i="25"/>
  <c r="L17" i="25"/>
  <c r="K17" i="25"/>
  <c r="J17" i="25"/>
  <c r="I17" i="25"/>
  <c r="H17" i="25"/>
  <c r="G17" i="25"/>
  <c r="F17" i="25"/>
  <c r="R29" i="24"/>
  <c r="I29" i="24"/>
  <c r="H29" i="24"/>
  <c r="G29" i="24"/>
  <c r="F29" i="24"/>
  <c r="E29" i="24"/>
  <c r="R28" i="24"/>
  <c r="I28" i="24"/>
  <c r="H28" i="24"/>
  <c r="G28" i="24"/>
  <c r="F28" i="24"/>
  <c r="E28" i="24"/>
  <c r="R27" i="24"/>
  <c r="Q25" i="24"/>
  <c r="Q26" i="24" s="1"/>
  <c r="P25" i="24"/>
  <c r="P26" i="24" s="1"/>
  <c r="O25" i="24"/>
  <c r="O26" i="24" s="1"/>
  <c r="N25" i="24"/>
  <c r="N26" i="24" s="1"/>
  <c r="M25" i="24"/>
  <c r="M26" i="24" s="1"/>
  <c r="L25" i="24"/>
  <c r="L26" i="24" s="1"/>
  <c r="L27" i="24" s="1"/>
  <c r="K25" i="24"/>
  <c r="K26" i="24" s="1"/>
  <c r="K27" i="24" s="1"/>
  <c r="J25" i="24"/>
  <c r="J26" i="24" s="1"/>
  <c r="J27" i="24" s="1"/>
  <c r="I25" i="24"/>
  <c r="I26" i="24" s="1"/>
  <c r="I27" i="24" s="1"/>
  <c r="H25" i="24"/>
  <c r="H26" i="24" s="1"/>
  <c r="H27" i="24" s="1"/>
  <c r="G25" i="24"/>
  <c r="G26" i="24" s="1"/>
  <c r="G27" i="24" s="1"/>
  <c r="F25" i="24"/>
  <c r="F26" i="24" s="1"/>
  <c r="F27" i="24" s="1"/>
  <c r="E25" i="24"/>
  <c r="E26" i="24" s="1"/>
  <c r="E27" i="24" s="1"/>
  <c r="Q9" i="24"/>
  <c r="M9" i="24"/>
  <c r="R15" i="24"/>
  <c r="R16" i="24" s="1"/>
  <c r="Q15" i="24"/>
  <c r="Q16" i="24" s="1"/>
  <c r="Q17" i="24" s="1"/>
  <c r="Q18" i="24" s="1"/>
  <c r="P15" i="24"/>
  <c r="P16" i="24" s="1"/>
  <c r="P17" i="24" s="1"/>
  <c r="P18" i="24" s="1"/>
  <c r="O15" i="24"/>
  <c r="O16" i="24" s="1"/>
  <c r="O17" i="24" s="1"/>
  <c r="O18" i="24" s="1"/>
  <c r="N15" i="24"/>
  <c r="N16" i="24" s="1"/>
  <c r="N17" i="24" s="1"/>
  <c r="N18" i="24" s="1"/>
  <c r="M15" i="24"/>
  <c r="M16" i="24" s="1"/>
  <c r="M17" i="24" s="1"/>
  <c r="M18" i="24" s="1"/>
  <c r="L15" i="24"/>
  <c r="L16" i="24" s="1"/>
  <c r="L17" i="24" s="1"/>
  <c r="L18" i="24" s="1"/>
  <c r="K15" i="24"/>
  <c r="K16" i="24" s="1"/>
  <c r="K17" i="24" s="1"/>
  <c r="K18" i="24" s="1"/>
  <c r="J15" i="24"/>
  <c r="J16" i="24" s="1"/>
  <c r="J17" i="24" s="1"/>
  <c r="J18" i="24" s="1"/>
  <c r="I15" i="24"/>
  <c r="I16" i="24" s="1"/>
  <c r="I17" i="24" s="1"/>
  <c r="I18" i="24" s="1"/>
  <c r="H15" i="24"/>
  <c r="H16" i="24" s="1"/>
  <c r="H17" i="24" s="1"/>
  <c r="H18" i="24" s="1"/>
  <c r="G15" i="24"/>
  <c r="G16" i="24" s="1"/>
  <c r="G17" i="24" s="1"/>
  <c r="G18" i="24" s="1"/>
  <c r="F15" i="24"/>
  <c r="F16" i="24" s="1"/>
  <c r="F17" i="24" s="1"/>
  <c r="F18" i="24" s="1"/>
  <c r="E15" i="24"/>
  <c r="E16" i="24" s="1"/>
  <c r="E17" i="24" s="1"/>
  <c r="E18" i="24" s="1"/>
  <c r="R29" i="23"/>
  <c r="I29" i="23"/>
  <c r="H29" i="23"/>
  <c r="G29" i="23"/>
  <c r="F29" i="23"/>
  <c r="E29" i="23"/>
  <c r="R28" i="23"/>
  <c r="I28" i="23"/>
  <c r="H28" i="23"/>
  <c r="G28" i="23"/>
  <c r="F28" i="23"/>
  <c r="E28" i="23"/>
  <c r="R27" i="23"/>
  <c r="Q25" i="23"/>
  <c r="Q26" i="23" s="1"/>
  <c r="P25" i="23"/>
  <c r="P26" i="23" s="1"/>
  <c r="O25" i="23"/>
  <c r="O26" i="23" s="1"/>
  <c r="N25" i="23"/>
  <c r="N26" i="23" s="1"/>
  <c r="M25" i="23"/>
  <c r="M26" i="23" s="1"/>
  <c r="L25" i="23"/>
  <c r="L26" i="23" s="1"/>
  <c r="L27" i="23" s="1"/>
  <c r="K25" i="23"/>
  <c r="K26" i="23" s="1"/>
  <c r="K27" i="23" s="1"/>
  <c r="J25" i="23"/>
  <c r="J26" i="23" s="1"/>
  <c r="J27" i="23" s="1"/>
  <c r="I25" i="23"/>
  <c r="I26" i="23" s="1"/>
  <c r="I27" i="23" s="1"/>
  <c r="H25" i="23"/>
  <c r="H26" i="23" s="1"/>
  <c r="H27" i="23" s="1"/>
  <c r="G25" i="23"/>
  <c r="G26" i="23" s="1"/>
  <c r="G27" i="23" s="1"/>
  <c r="F25" i="23"/>
  <c r="F26" i="23" s="1"/>
  <c r="F27" i="23" s="1"/>
  <c r="E25" i="23"/>
  <c r="E26" i="23" s="1"/>
  <c r="E27" i="23" s="1"/>
  <c r="Q9" i="23"/>
  <c r="M9" i="23"/>
  <c r="R15" i="23"/>
  <c r="R16" i="23" s="1"/>
  <c r="Q15" i="23"/>
  <c r="Q16" i="23" s="1"/>
  <c r="Q17" i="23" s="1"/>
  <c r="Q18" i="23" s="1"/>
  <c r="P15" i="23"/>
  <c r="P16" i="23" s="1"/>
  <c r="P17" i="23" s="1"/>
  <c r="P18" i="23" s="1"/>
  <c r="O15" i="23"/>
  <c r="O16" i="23" s="1"/>
  <c r="O17" i="23" s="1"/>
  <c r="O18" i="23" s="1"/>
  <c r="N15" i="23"/>
  <c r="N16" i="23" s="1"/>
  <c r="N17" i="23" s="1"/>
  <c r="N18" i="23" s="1"/>
  <c r="M15" i="23"/>
  <c r="M16" i="23" s="1"/>
  <c r="M17" i="23" s="1"/>
  <c r="M18" i="23" s="1"/>
  <c r="L15" i="23"/>
  <c r="L16" i="23" s="1"/>
  <c r="L17" i="23" s="1"/>
  <c r="L18" i="23" s="1"/>
  <c r="K15" i="23"/>
  <c r="K16" i="23" s="1"/>
  <c r="K17" i="23" s="1"/>
  <c r="K18" i="23" s="1"/>
  <c r="J15" i="23"/>
  <c r="J16" i="23" s="1"/>
  <c r="J17" i="23" s="1"/>
  <c r="J18" i="23" s="1"/>
  <c r="I15" i="23"/>
  <c r="I16" i="23" s="1"/>
  <c r="I17" i="23" s="1"/>
  <c r="I18" i="23" s="1"/>
  <c r="H15" i="23"/>
  <c r="H16" i="23" s="1"/>
  <c r="H17" i="23" s="1"/>
  <c r="H18" i="23" s="1"/>
  <c r="G15" i="23"/>
  <c r="G16" i="23" s="1"/>
  <c r="G17" i="23" s="1"/>
  <c r="G18" i="23" s="1"/>
  <c r="F15" i="23"/>
  <c r="F16" i="23" s="1"/>
  <c r="F17" i="23" s="1"/>
  <c r="F18" i="23" s="1"/>
  <c r="E15" i="23"/>
  <c r="E16" i="23" s="1"/>
  <c r="E17" i="23" s="1"/>
  <c r="E18" i="23" s="1"/>
  <c r="R29" i="22"/>
  <c r="I29" i="22"/>
  <c r="H29" i="22"/>
  <c r="G29" i="22"/>
  <c r="F29" i="22"/>
  <c r="E29" i="22"/>
  <c r="R28" i="22"/>
  <c r="I28" i="22"/>
  <c r="H28" i="22"/>
  <c r="G28" i="22"/>
  <c r="F28" i="22"/>
  <c r="E28" i="22"/>
  <c r="R27" i="22"/>
  <c r="Q25" i="22"/>
  <c r="Q26" i="22" s="1"/>
  <c r="P25" i="22"/>
  <c r="P26" i="22" s="1"/>
  <c r="P27" i="22" s="1"/>
  <c r="O25" i="22"/>
  <c r="O26" i="22" s="1"/>
  <c r="N25" i="22"/>
  <c r="N26" i="22" s="1"/>
  <c r="M25" i="22"/>
  <c r="M26" i="22" s="1"/>
  <c r="L25" i="22"/>
  <c r="L26" i="22" s="1"/>
  <c r="K25" i="22"/>
  <c r="K26" i="22" s="1"/>
  <c r="K27" i="22" s="1"/>
  <c r="J25" i="22"/>
  <c r="J26" i="22" s="1"/>
  <c r="J27" i="22" s="1"/>
  <c r="I25" i="22"/>
  <c r="I26" i="22" s="1"/>
  <c r="I27" i="22" s="1"/>
  <c r="H25" i="22"/>
  <c r="H26" i="22" s="1"/>
  <c r="H27" i="22" s="1"/>
  <c r="G25" i="22"/>
  <c r="G26" i="22" s="1"/>
  <c r="G27" i="22" s="1"/>
  <c r="F25" i="22"/>
  <c r="F26" i="22" s="1"/>
  <c r="F27" i="22" s="1"/>
  <c r="E25" i="22"/>
  <c r="E26" i="22" s="1"/>
  <c r="E27" i="22" s="1"/>
  <c r="Q9" i="22"/>
  <c r="M9" i="22"/>
  <c r="R15" i="22"/>
  <c r="R16" i="22" s="1"/>
  <c r="Q15" i="22"/>
  <c r="Q16" i="22" s="1"/>
  <c r="Q17" i="22" s="1"/>
  <c r="Q18" i="22" s="1"/>
  <c r="P15" i="22"/>
  <c r="P16" i="22" s="1"/>
  <c r="P17" i="22" s="1"/>
  <c r="P18" i="22" s="1"/>
  <c r="O15" i="22"/>
  <c r="O16" i="22" s="1"/>
  <c r="O17" i="22" s="1"/>
  <c r="O18" i="22" s="1"/>
  <c r="N15" i="22"/>
  <c r="N16" i="22" s="1"/>
  <c r="N17" i="22" s="1"/>
  <c r="N18" i="22" s="1"/>
  <c r="M15" i="22"/>
  <c r="M16" i="22" s="1"/>
  <c r="M17" i="22" s="1"/>
  <c r="M18" i="22" s="1"/>
  <c r="L15" i="22"/>
  <c r="L16" i="22" s="1"/>
  <c r="L17" i="22" s="1"/>
  <c r="L18" i="22" s="1"/>
  <c r="K15" i="22"/>
  <c r="K16" i="22" s="1"/>
  <c r="K17" i="22" s="1"/>
  <c r="K18" i="22" s="1"/>
  <c r="J15" i="22"/>
  <c r="J16" i="22" s="1"/>
  <c r="J17" i="22" s="1"/>
  <c r="J18" i="22" s="1"/>
  <c r="I15" i="22"/>
  <c r="I16" i="22" s="1"/>
  <c r="I17" i="22" s="1"/>
  <c r="I18" i="22" s="1"/>
  <c r="H15" i="22"/>
  <c r="H16" i="22" s="1"/>
  <c r="H17" i="22" s="1"/>
  <c r="H18" i="22" s="1"/>
  <c r="G15" i="22"/>
  <c r="G16" i="22" s="1"/>
  <c r="G17" i="22" s="1"/>
  <c r="G18" i="22" s="1"/>
  <c r="F15" i="22"/>
  <c r="F16" i="22" s="1"/>
  <c r="F17" i="22" s="1"/>
  <c r="F18" i="22" s="1"/>
  <c r="E15" i="22"/>
  <c r="E16" i="22" s="1"/>
  <c r="E17" i="22" s="1"/>
  <c r="E18" i="22" s="1"/>
  <c r="R29" i="21"/>
  <c r="I29" i="21"/>
  <c r="H29" i="21"/>
  <c r="G29" i="21"/>
  <c r="F29" i="21"/>
  <c r="E29" i="21"/>
  <c r="R28" i="21"/>
  <c r="I28" i="21"/>
  <c r="H28" i="21"/>
  <c r="G28" i="21"/>
  <c r="F28" i="21"/>
  <c r="E28" i="21"/>
  <c r="R27" i="21"/>
  <c r="Q25" i="21"/>
  <c r="Q26" i="21" s="1"/>
  <c r="P25" i="21"/>
  <c r="P26" i="21" s="1"/>
  <c r="O25" i="21"/>
  <c r="O26" i="21" s="1"/>
  <c r="N25" i="21"/>
  <c r="N26" i="21" s="1"/>
  <c r="M25" i="21"/>
  <c r="M26" i="21" s="1"/>
  <c r="L25" i="21"/>
  <c r="L26" i="21" s="1"/>
  <c r="L27" i="21" s="1"/>
  <c r="K25" i="21"/>
  <c r="K26" i="21" s="1"/>
  <c r="K27" i="21" s="1"/>
  <c r="J25" i="21"/>
  <c r="J26" i="21" s="1"/>
  <c r="J27" i="21" s="1"/>
  <c r="I25" i="21"/>
  <c r="I26" i="21" s="1"/>
  <c r="I27" i="21" s="1"/>
  <c r="H25" i="21"/>
  <c r="H26" i="21" s="1"/>
  <c r="H27" i="21" s="1"/>
  <c r="G25" i="21"/>
  <c r="G26" i="21" s="1"/>
  <c r="G27" i="21" s="1"/>
  <c r="F25" i="21"/>
  <c r="F26" i="21" s="1"/>
  <c r="F27" i="21" s="1"/>
  <c r="E25" i="21"/>
  <c r="E26" i="21" s="1"/>
  <c r="E27" i="21" s="1"/>
  <c r="Q9" i="21"/>
  <c r="M9" i="21"/>
  <c r="R15" i="21"/>
  <c r="R16" i="21" s="1"/>
  <c r="Q15" i="21"/>
  <c r="Q16" i="21" s="1"/>
  <c r="Q17" i="21" s="1"/>
  <c r="Q18" i="21" s="1"/>
  <c r="P15" i="21"/>
  <c r="P16" i="21" s="1"/>
  <c r="P17" i="21" s="1"/>
  <c r="P18" i="21" s="1"/>
  <c r="O15" i="21"/>
  <c r="O16" i="21" s="1"/>
  <c r="O17" i="21" s="1"/>
  <c r="O18" i="21" s="1"/>
  <c r="N15" i="21"/>
  <c r="N16" i="21" s="1"/>
  <c r="N17" i="21" s="1"/>
  <c r="N18" i="21" s="1"/>
  <c r="M15" i="21"/>
  <c r="M16" i="21" s="1"/>
  <c r="M17" i="21" s="1"/>
  <c r="M18" i="21" s="1"/>
  <c r="L15" i="21"/>
  <c r="L16" i="21" s="1"/>
  <c r="L17" i="21" s="1"/>
  <c r="L18" i="21" s="1"/>
  <c r="K15" i="21"/>
  <c r="K16" i="21" s="1"/>
  <c r="K17" i="21" s="1"/>
  <c r="K18" i="21" s="1"/>
  <c r="J15" i="21"/>
  <c r="J16" i="21" s="1"/>
  <c r="J17" i="21" s="1"/>
  <c r="J18" i="21" s="1"/>
  <c r="I15" i="21"/>
  <c r="I16" i="21" s="1"/>
  <c r="I17" i="21" s="1"/>
  <c r="I18" i="21" s="1"/>
  <c r="H15" i="21"/>
  <c r="H16" i="21" s="1"/>
  <c r="H17" i="21" s="1"/>
  <c r="H18" i="21" s="1"/>
  <c r="G15" i="21"/>
  <c r="G16" i="21" s="1"/>
  <c r="G17" i="21" s="1"/>
  <c r="G18" i="21" s="1"/>
  <c r="F15" i="21"/>
  <c r="F16" i="21" s="1"/>
  <c r="F17" i="21" s="1"/>
  <c r="F18" i="21" s="1"/>
  <c r="E15" i="21"/>
  <c r="E16" i="21" s="1"/>
  <c r="E17" i="21" s="1"/>
  <c r="E18" i="21" s="1"/>
  <c r="M27" i="22" l="1"/>
  <c r="M28" i="22"/>
  <c r="N28" i="22"/>
  <c r="K29" i="21"/>
  <c r="K18" i="25"/>
  <c r="K19" i="25" s="1"/>
  <c r="K20" i="25" s="1"/>
  <c r="L18" i="25"/>
  <c r="L19" i="25" s="1"/>
  <c r="L20" i="25" s="1"/>
  <c r="N18" i="25"/>
  <c r="N19" i="25" s="1"/>
  <c r="N20" i="25" s="1"/>
  <c r="O18" i="25"/>
  <c r="O19" i="25" s="1"/>
  <c r="O20" i="25" s="1"/>
  <c r="P18" i="25"/>
  <c r="P19" i="25" s="1"/>
  <c r="P20" i="25" s="1"/>
  <c r="F18" i="25"/>
  <c r="F19" i="25" s="1"/>
  <c r="F20" i="25" s="1"/>
  <c r="H18" i="25"/>
  <c r="H19" i="25" s="1"/>
  <c r="H20" i="25" s="1"/>
  <c r="M18" i="25"/>
  <c r="M19" i="25" s="1"/>
  <c r="M20" i="25" s="1"/>
  <c r="Q18" i="25"/>
  <c r="Q19" i="25" s="1"/>
  <c r="Q20" i="25" s="1"/>
  <c r="I18" i="25"/>
  <c r="I19" i="25" s="1"/>
  <c r="I20" i="25" s="1"/>
  <c r="G18" i="25"/>
  <c r="G19" i="25" s="1"/>
  <c r="G20" i="25" s="1"/>
  <c r="J18" i="25"/>
  <c r="J19" i="25" s="1"/>
  <c r="J20" i="25" s="1"/>
  <c r="M29" i="25"/>
  <c r="L31" i="25" s="1"/>
  <c r="O31" i="25"/>
  <c r="L30" i="25"/>
  <c r="M30" i="25"/>
  <c r="N29" i="25"/>
  <c r="M31" i="25" s="1"/>
  <c r="O30" i="25"/>
  <c r="N30" i="25"/>
  <c r="O28" i="24"/>
  <c r="P27" i="24"/>
  <c r="L28" i="24"/>
  <c r="M28" i="24"/>
  <c r="N28" i="24"/>
  <c r="M27" i="24"/>
  <c r="L29" i="24" s="1"/>
  <c r="N27" i="24"/>
  <c r="O27" i="24"/>
  <c r="M28" i="23"/>
  <c r="N28" i="23"/>
  <c r="O28" i="23"/>
  <c r="N27" i="23"/>
  <c r="J29" i="23"/>
  <c r="L28" i="23"/>
  <c r="M27" i="23"/>
  <c r="L29" i="23" s="1"/>
  <c r="O27" i="23"/>
  <c r="P27" i="23"/>
  <c r="O29" i="23" s="1"/>
  <c r="L27" i="22"/>
  <c r="K29" i="22" s="1"/>
  <c r="K28" i="22"/>
  <c r="L28" i="22"/>
  <c r="O28" i="22"/>
  <c r="N27" i="22"/>
  <c r="M29" i="22" s="1"/>
  <c r="O27" i="22"/>
  <c r="L28" i="21"/>
  <c r="M27" i="21"/>
  <c r="L29" i="21" s="1"/>
  <c r="M28" i="21"/>
  <c r="N27" i="21"/>
  <c r="N28" i="21"/>
  <c r="O28" i="21"/>
  <c r="O27" i="21"/>
  <c r="N29" i="21" s="1"/>
  <c r="P27" i="21"/>
  <c r="Q29" i="25"/>
  <c r="P31" i="25" s="1"/>
  <c r="Q30" i="25"/>
  <c r="P30" i="25"/>
  <c r="J31" i="25"/>
  <c r="K31" i="25"/>
  <c r="K30" i="25"/>
  <c r="J30" i="25"/>
  <c r="Q28" i="24"/>
  <c r="P28" i="24"/>
  <c r="Q27" i="24"/>
  <c r="P29" i="24" s="1"/>
  <c r="J29" i="24"/>
  <c r="K29" i="24"/>
  <c r="J28" i="24"/>
  <c r="K28" i="24"/>
  <c r="K29" i="23"/>
  <c r="P28" i="23"/>
  <c r="Q28" i="23"/>
  <c r="Q27" i="23"/>
  <c r="J28" i="23"/>
  <c r="K28" i="23"/>
  <c r="J29" i="22"/>
  <c r="Q28" i="22"/>
  <c r="P28" i="22"/>
  <c r="Q27" i="22"/>
  <c r="P29" i="22" s="1"/>
  <c r="J28" i="22"/>
  <c r="Q28" i="21"/>
  <c r="Q27" i="21"/>
  <c r="P29" i="21" s="1"/>
  <c r="P28" i="21"/>
  <c r="J29" i="21"/>
  <c r="J28" i="21"/>
  <c r="K28" i="21"/>
  <c r="R29" i="20"/>
  <c r="I29" i="20"/>
  <c r="H29" i="20"/>
  <c r="G29" i="20"/>
  <c r="F29" i="20"/>
  <c r="E29" i="20"/>
  <c r="R28" i="20"/>
  <c r="I28" i="20"/>
  <c r="H28" i="20"/>
  <c r="G28" i="20"/>
  <c r="F28" i="20"/>
  <c r="E28" i="20"/>
  <c r="R27" i="20"/>
  <c r="M26" i="20"/>
  <c r="M27" i="20" s="1"/>
  <c r="L26" i="20"/>
  <c r="L27" i="20" s="1"/>
  <c r="K26" i="20"/>
  <c r="K27" i="20" s="1"/>
  <c r="J26" i="20"/>
  <c r="J28" i="20" s="1"/>
  <c r="I26" i="20"/>
  <c r="I27" i="20" s="1"/>
  <c r="H26" i="20"/>
  <c r="H27" i="20" s="1"/>
  <c r="Q25" i="20"/>
  <c r="Q26" i="20" s="1"/>
  <c r="P25" i="20"/>
  <c r="P26" i="20" s="1"/>
  <c r="O25" i="20"/>
  <c r="O26" i="20" s="1"/>
  <c r="N25" i="20"/>
  <c r="N26" i="20" s="1"/>
  <c r="N27" i="20" s="1"/>
  <c r="M25" i="20"/>
  <c r="L25" i="20"/>
  <c r="K25" i="20"/>
  <c r="J25" i="20"/>
  <c r="I25" i="20"/>
  <c r="H25" i="20"/>
  <c r="G25" i="20"/>
  <c r="G26" i="20" s="1"/>
  <c r="G27" i="20" s="1"/>
  <c r="F25" i="20"/>
  <c r="F26" i="20" s="1"/>
  <c r="F27" i="20" s="1"/>
  <c r="E25" i="20"/>
  <c r="E26" i="20" s="1"/>
  <c r="E27" i="20" s="1"/>
  <c r="Q9" i="20"/>
  <c r="M9" i="20"/>
  <c r="R15" i="20"/>
  <c r="R16" i="20" s="1"/>
  <c r="Q15" i="20"/>
  <c r="Q16" i="20" s="1"/>
  <c r="Q17" i="20" s="1"/>
  <c r="Q18" i="20" s="1"/>
  <c r="P15" i="20"/>
  <c r="P16" i="20" s="1"/>
  <c r="P17" i="20" s="1"/>
  <c r="P18" i="20" s="1"/>
  <c r="O15" i="20"/>
  <c r="O16" i="20" s="1"/>
  <c r="O17" i="20" s="1"/>
  <c r="O18" i="20" s="1"/>
  <c r="N15" i="20"/>
  <c r="N16" i="20" s="1"/>
  <c r="N17" i="20" s="1"/>
  <c r="N18" i="20" s="1"/>
  <c r="M15" i="20"/>
  <c r="M16" i="20" s="1"/>
  <c r="M17" i="20" s="1"/>
  <c r="M18" i="20" s="1"/>
  <c r="L15" i="20"/>
  <c r="L16" i="20" s="1"/>
  <c r="L17" i="20" s="1"/>
  <c r="L18" i="20" s="1"/>
  <c r="K15" i="20"/>
  <c r="K16" i="20" s="1"/>
  <c r="K17" i="20" s="1"/>
  <c r="K18" i="20" s="1"/>
  <c r="J15" i="20"/>
  <c r="J16" i="20" s="1"/>
  <c r="J17" i="20" s="1"/>
  <c r="J18" i="20" s="1"/>
  <c r="I15" i="20"/>
  <c r="I16" i="20" s="1"/>
  <c r="I17" i="20" s="1"/>
  <c r="I18" i="20" s="1"/>
  <c r="H15" i="20"/>
  <c r="H16" i="20" s="1"/>
  <c r="H17" i="20" s="1"/>
  <c r="H18" i="20" s="1"/>
  <c r="G15" i="20"/>
  <c r="G16" i="20" s="1"/>
  <c r="G17" i="20" s="1"/>
  <c r="G18" i="20" s="1"/>
  <c r="F15" i="20"/>
  <c r="F16" i="20" s="1"/>
  <c r="F17" i="20" s="1"/>
  <c r="F18" i="20" s="1"/>
  <c r="E15" i="20"/>
  <c r="E16" i="20" s="1"/>
  <c r="E17" i="20" s="1"/>
  <c r="E18" i="20" s="1"/>
  <c r="R29" i="19"/>
  <c r="I29" i="19"/>
  <c r="H29" i="19"/>
  <c r="G29" i="19"/>
  <c r="F29" i="19"/>
  <c r="E29" i="19"/>
  <c r="R28" i="19"/>
  <c r="I28" i="19"/>
  <c r="H28" i="19"/>
  <c r="G28" i="19"/>
  <c r="F28" i="19"/>
  <c r="E28" i="19"/>
  <c r="R27" i="19"/>
  <c r="L26" i="19"/>
  <c r="L27" i="19" s="1"/>
  <c r="Q25" i="19"/>
  <c r="Q26" i="19" s="1"/>
  <c r="P25" i="19"/>
  <c r="P26" i="19" s="1"/>
  <c r="O25" i="19"/>
  <c r="O26" i="19" s="1"/>
  <c r="N25" i="19"/>
  <c r="N26" i="19" s="1"/>
  <c r="M25" i="19"/>
  <c r="M26" i="19" s="1"/>
  <c r="L25" i="19"/>
  <c r="K25" i="19"/>
  <c r="K26" i="19" s="1"/>
  <c r="J25" i="19"/>
  <c r="J26" i="19" s="1"/>
  <c r="J27" i="19" s="1"/>
  <c r="I25" i="19"/>
  <c r="I26" i="19" s="1"/>
  <c r="I27" i="19" s="1"/>
  <c r="H25" i="19"/>
  <c r="H26" i="19" s="1"/>
  <c r="H27" i="19" s="1"/>
  <c r="G25" i="19"/>
  <c r="G26" i="19" s="1"/>
  <c r="G27" i="19" s="1"/>
  <c r="F25" i="19"/>
  <c r="F26" i="19" s="1"/>
  <c r="F27" i="19" s="1"/>
  <c r="E25" i="19"/>
  <c r="E26" i="19" s="1"/>
  <c r="E27" i="19" s="1"/>
  <c r="Q9" i="19"/>
  <c r="M9" i="19"/>
  <c r="R15" i="19"/>
  <c r="R16" i="19" s="1"/>
  <c r="Q15" i="19"/>
  <c r="Q16" i="19" s="1"/>
  <c r="Q17" i="19" s="1"/>
  <c r="Q18" i="19" s="1"/>
  <c r="P15" i="19"/>
  <c r="P16" i="19" s="1"/>
  <c r="P17" i="19" s="1"/>
  <c r="P18" i="19" s="1"/>
  <c r="O15" i="19"/>
  <c r="O16" i="19" s="1"/>
  <c r="O17" i="19" s="1"/>
  <c r="O18" i="19" s="1"/>
  <c r="N15" i="19"/>
  <c r="N16" i="19" s="1"/>
  <c r="N17" i="19" s="1"/>
  <c r="N18" i="19" s="1"/>
  <c r="M15" i="19"/>
  <c r="M16" i="19" s="1"/>
  <c r="M17" i="19" s="1"/>
  <c r="M18" i="19" s="1"/>
  <c r="L15" i="19"/>
  <c r="L16" i="19" s="1"/>
  <c r="L17" i="19" s="1"/>
  <c r="L18" i="19" s="1"/>
  <c r="K15" i="19"/>
  <c r="K16" i="19" s="1"/>
  <c r="K17" i="19" s="1"/>
  <c r="K18" i="19" s="1"/>
  <c r="J15" i="19"/>
  <c r="J16" i="19" s="1"/>
  <c r="J17" i="19" s="1"/>
  <c r="J18" i="19" s="1"/>
  <c r="I15" i="19"/>
  <c r="I16" i="19" s="1"/>
  <c r="I17" i="19" s="1"/>
  <c r="I18" i="19" s="1"/>
  <c r="H15" i="19"/>
  <c r="H16" i="19" s="1"/>
  <c r="H17" i="19" s="1"/>
  <c r="H18" i="19" s="1"/>
  <c r="G15" i="19"/>
  <c r="G16" i="19" s="1"/>
  <c r="G17" i="19" s="1"/>
  <c r="G18" i="19" s="1"/>
  <c r="F15" i="19"/>
  <c r="F16" i="19" s="1"/>
  <c r="F17" i="19" s="1"/>
  <c r="F18" i="19" s="1"/>
  <c r="E15" i="19"/>
  <c r="E16" i="19" s="1"/>
  <c r="E17" i="19" s="1"/>
  <c r="E18" i="19" s="1"/>
  <c r="R29" i="18"/>
  <c r="I29" i="18"/>
  <c r="H29" i="18"/>
  <c r="G29" i="18"/>
  <c r="F29" i="18"/>
  <c r="E29" i="18"/>
  <c r="R28" i="18"/>
  <c r="I28" i="18"/>
  <c r="H28" i="18"/>
  <c r="G28" i="18"/>
  <c r="F28" i="18"/>
  <c r="E28" i="18"/>
  <c r="R27" i="18"/>
  <c r="E26" i="18"/>
  <c r="E27" i="18" s="1"/>
  <c r="Q25" i="18"/>
  <c r="Q26" i="18" s="1"/>
  <c r="P25" i="18"/>
  <c r="P26" i="18" s="1"/>
  <c r="P27" i="18" s="1"/>
  <c r="O25" i="18"/>
  <c r="O26" i="18" s="1"/>
  <c r="N25" i="18"/>
  <c r="N26" i="18" s="1"/>
  <c r="M25" i="18"/>
  <c r="M26" i="18" s="1"/>
  <c r="L25" i="18"/>
  <c r="L26" i="18" s="1"/>
  <c r="L27" i="18" s="1"/>
  <c r="K25" i="18"/>
  <c r="K26" i="18" s="1"/>
  <c r="K27" i="18" s="1"/>
  <c r="J25" i="18"/>
  <c r="J26" i="18" s="1"/>
  <c r="J27" i="18" s="1"/>
  <c r="I25" i="18"/>
  <c r="I26" i="18" s="1"/>
  <c r="I27" i="18" s="1"/>
  <c r="H25" i="18"/>
  <c r="H26" i="18" s="1"/>
  <c r="H27" i="18" s="1"/>
  <c r="G25" i="18"/>
  <c r="G26" i="18" s="1"/>
  <c r="G27" i="18" s="1"/>
  <c r="F25" i="18"/>
  <c r="F26" i="18" s="1"/>
  <c r="F27" i="18" s="1"/>
  <c r="E25" i="18"/>
  <c r="Q9" i="18"/>
  <c r="M9" i="18"/>
  <c r="R15" i="18"/>
  <c r="R16" i="18" s="1"/>
  <c r="Q15" i="18"/>
  <c r="Q16" i="18" s="1"/>
  <c r="Q17" i="18" s="1"/>
  <c r="Q18" i="18" s="1"/>
  <c r="P15" i="18"/>
  <c r="P16" i="18" s="1"/>
  <c r="P17" i="18" s="1"/>
  <c r="P18" i="18" s="1"/>
  <c r="O15" i="18"/>
  <c r="O16" i="18" s="1"/>
  <c r="O17" i="18" s="1"/>
  <c r="O18" i="18" s="1"/>
  <c r="N15" i="18"/>
  <c r="N16" i="18" s="1"/>
  <c r="N17" i="18" s="1"/>
  <c r="N18" i="18" s="1"/>
  <c r="M15" i="18"/>
  <c r="M16" i="18" s="1"/>
  <c r="M17" i="18" s="1"/>
  <c r="M18" i="18" s="1"/>
  <c r="L15" i="18"/>
  <c r="L16" i="18" s="1"/>
  <c r="L17" i="18" s="1"/>
  <c r="L18" i="18" s="1"/>
  <c r="K15" i="18"/>
  <c r="K16" i="18" s="1"/>
  <c r="K17" i="18" s="1"/>
  <c r="K18" i="18" s="1"/>
  <c r="J15" i="18"/>
  <c r="J16" i="18" s="1"/>
  <c r="J17" i="18" s="1"/>
  <c r="J18" i="18" s="1"/>
  <c r="I15" i="18"/>
  <c r="I16" i="18" s="1"/>
  <c r="I17" i="18" s="1"/>
  <c r="I18" i="18" s="1"/>
  <c r="H15" i="18"/>
  <c r="H16" i="18" s="1"/>
  <c r="H17" i="18" s="1"/>
  <c r="H18" i="18" s="1"/>
  <c r="G15" i="18"/>
  <c r="G16" i="18" s="1"/>
  <c r="G17" i="18" s="1"/>
  <c r="G18" i="18" s="1"/>
  <c r="F15" i="18"/>
  <c r="F16" i="18" s="1"/>
  <c r="F17" i="18" s="1"/>
  <c r="F18" i="18" s="1"/>
  <c r="E15" i="18"/>
  <c r="E16" i="18" s="1"/>
  <c r="E17" i="18" s="1"/>
  <c r="E18" i="18" s="1"/>
  <c r="R29" i="17"/>
  <c r="I29" i="17"/>
  <c r="H29" i="17"/>
  <c r="G29" i="17"/>
  <c r="F29" i="17"/>
  <c r="E29" i="17"/>
  <c r="R28" i="17"/>
  <c r="I28" i="17"/>
  <c r="H28" i="17"/>
  <c r="G28" i="17"/>
  <c r="F28" i="17"/>
  <c r="E28" i="17"/>
  <c r="R27" i="17"/>
  <c r="Q25" i="17"/>
  <c r="Q26" i="17" s="1"/>
  <c r="P25" i="17"/>
  <c r="P26" i="17" s="1"/>
  <c r="O25" i="17"/>
  <c r="O26" i="17" s="1"/>
  <c r="N25" i="17"/>
  <c r="N26" i="17" s="1"/>
  <c r="M25" i="17"/>
  <c r="M26" i="17" s="1"/>
  <c r="L25" i="17"/>
  <c r="L26" i="17" s="1"/>
  <c r="K25" i="17"/>
  <c r="K26" i="17" s="1"/>
  <c r="J25" i="17"/>
  <c r="J26" i="17" s="1"/>
  <c r="J27" i="17" s="1"/>
  <c r="I25" i="17"/>
  <c r="I26" i="17" s="1"/>
  <c r="I27" i="17" s="1"/>
  <c r="H25" i="17"/>
  <c r="H26" i="17" s="1"/>
  <c r="H27" i="17" s="1"/>
  <c r="G25" i="17"/>
  <c r="G26" i="17" s="1"/>
  <c r="G27" i="17" s="1"/>
  <c r="F25" i="17"/>
  <c r="F26" i="17" s="1"/>
  <c r="F27" i="17" s="1"/>
  <c r="E25" i="17"/>
  <c r="E26" i="17" s="1"/>
  <c r="E27" i="17" s="1"/>
  <c r="Q9" i="17"/>
  <c r="M9" i="17"/>
  <c r="R15" i="17"/>
  <c r="R16" i="17" s="1"/>
  <c r="Q15" i="17"/>
  <c r="Q16" i="17" s="1"/>
  <c r="Q17" i="17" s="1"/>
  <c r="Q18" i="17" s="1"/>
  <c r="P15" i="17"/>
  <c r="P16" i="17" s="1"/>
  <c r="P17" i="17" s="1"/>
  <c r="P18" i="17" s="1"/>
  <c r="O15" i="17"/>
  <c r="O16" i="17" s="1"/>
  <c r="O17" i="17" s="1"/>
  <c r="O18" i="17" s="1"/>
  <c r="N15" i="17"/>
  <c r="N16" i="17" s="1"/>
  <c r="N17" i="17" s="1"/>
  <c r="N18" i="17" s="1"/>
  <c r="M15" i="17"/>
  <c r="M16" i="17" s="1"/>
  <c r="M17" i="17" s="1"/>
  <c r="M18" i="17" s="1"/>
  <c r="L15" i="17"/>
  <c r="L16" i="17" s="1"/>
  <c r="L17" i="17" s="1"/>
  <c r="L18" i="17" s="1"/>
  <c r="K15" i="17"/>
  <c r="K16" i="17" s="1"/>
  <c r="K17" i="17" s="1"/>
  <c r="K18" i="17" s="1"/>
  <c r="J15" i="17"/>
  <c r="J16" i="17" s="1"/>
  <c r="J17" i="17" s="1"/>
  <c r="J18" i="17" s="1"/>
  <c r="I15" i="17"/>
  <c r="I16" i="17" s="1"/>
  <c r="I17" i="17" s="1"/>
  <c r="I18" i="17" s="1"/>
  <c r="H15" i="17"/>
  <c r="H16" i="17" s="1"/>
  <c r="H17" i="17" s="1"/>
  <c r="H18" i="17" s="1"/>
  <c r="G15" i="17"/>
  <c r="G16" i="17" s="1"/>
  <c r="G17" i="17" s="1"/>
  <c r="G18" i="17" s="1"/>
  <c r="F15" i="17"/>
  <c r="F16" i="17" s="1"/>
  <c r="F17" i="17" s="1"/>
  <c r="F18" i="17" s="1"/>
  <c r="E15" i="17"/>
  <c r="E16" i="17" s="1"/>
  <c r="E17" i="17" s="1"/>
  <c r="E18" i="17" s="1"/>
  <c r="R29" i="14"/>
  <c r="I29" i="14"/>
  <c r="H29" i="14"/>
  <c r="G29" i="14"/>
  <c r="F29" i="14"/>
  <c r="E29" i="14"/>
  <c r="R28" i="14"/>
  <c r="I28" i="14"/>
  <c r="H28" i="14"/>
  <c r="G28" i="14"/>
  <c r="F28" i="14"/>
  <c r="E28" i="14"/>
  <c r="R27" i="14"/>
  <c r="Q25" i="14"/>
  <c r="Q26" i="14" s="1"/>
  <c r="P25" i="14"/>
  <c r="P26" i="14" s="1"/>
  <c r="P27" i="14" s="1"/>
  <c r="O25" i="14"/>
  <c r="O26" i="14" s="1"/>
  <c r="N25" i="14"/>
  <c r="N26" i="14" s="1"/>
  <c r="M25" i="14"/>
  <c r="M26" i="14" s="1"/>
  <c r="L25" i="14"/>
  <c r="L26" i="14" s="1"/>
  <c r="K25" i="14"/>
  <c r="K26" i="14" s="1"/>
  <c r="K27" i="14" s="1"/>
  <c r="J25" i="14"/>
  <c r="J26" i="14" s="1"/>
  <c r="J27" i="14" s="1"/>
  <c r="I25" i="14"/>
  <c r="I26" i="14" s="1"/>
  <c r="I27" i="14" s="1"/>
  <c r="H25" i="14"/>
  <c r="H26" i="14" s="1"/>
  <c r="H27" i="14" s="1"/>
  <c r="G25" i="14"/>
  <c r="G26" i="14" s="1"/>
  <c r="G27" i="14" s="1"/>
  <c r="F25" i="14"/>
  <c r="F26" i="14" s="1"/>
  <c r="F27" i="14" s="1"/>
  <c r="E25" i="14"/>
  <c r="E26" i="14" s="1"/>
  <c r="E27" i="14" s="1"/>
  <c r="Q9" i="14"/>
  <c r="M9" i="14"/>
  <c r="R15" i="14"/>
  <c r="R16" i="14" s="1"/>
  <c r="Q15" i="14"/>
  <c r="Q16" i="14" s="1"/>
  <c r="Q17" i="14" s="1"/>
  <c r="Q18" i="14" s="1"/>
  <c r="P15" i="14"/>
  <c r="P16" i="14" s="1"/>
  <c r="P17" i="14" s="1"/>
  <c r="P18" i="14" s="1"/>
  <c r="O15" i="14"/>
  <c r="O16" i="14" s="1"/>
  <c r="O17" i="14" s="1"/>
  <c r="O18" i="14" s="1"/>
  <c r="N15" i="14"/>
  <c r="N16" i="14" s="1"/>
  <c r="N17" i="14" s="1"/>
  <c r="N18" i="14" s="1"/>
  <c r="M15" i="14"/>
  <c r="M16" i="14" s="1"/>
  <c r="M17" i="14" s="1"/>
  <c r="M18" i="14" s="1"/>
  <c r="L15" i="14"/>
  <c r="L16" i="14" s="1"/>
  <c r="L17" i="14" s="1"/>
  <c r="L18" i="14" s="1"/>
  <c r="K15" i="14"/>
  <c r="K16" i="14" s="1"/>
  <c r="K17" i="14" s="1"/>
  <c r="K18" i="14" s="1"/>
  <c r="J15" i="14"/>
  <c r="J16" i="14" s="1"/>
  <c r="J17" i="14" s="1"/>
  <c r="J18" i="14" s="1"/>
  <c r="I15" i="14"/>
  <c r="I16" i="14" s="1"/>
  <c r="I17" i="14" s="1"/>
  <c r="I18" i="14" s="1"/>
  <c r="H15" i="14"/>
  <c r="H16" i="14" s="1"/>
  <c r="H17" i="14" s="1"/>
  <c r="H18" i="14" s="1"/>
  <c r="G15" i="14"/>
  <c r="G16" i="14" s="1"/>
  <c r="G17" i="14" s="1"/>
  <c r="G18" i="14" s="1"/>
  <c r="F15" i="14"/>
  <c r="F16" i="14" s="1"/>
  <c r="F17" i="14" s="1"/>
  <c r="F18" i="14" s="1"/>
  <c r="E15" i="14"/>
  <c r="E16" i="14" s="1"/>
  <c r="E17" i="14" s="1"/>
  <c r="E18" i="14" s="1"/>
  <c r="R29" i="13"/>
  <c r="I29" i="13"/>
  <c r="H29" i="13"/>
  <c r="G29" i="13"/>
  <c r="F29" i="13"/>
  <c r="E29" i="13"/>
  <c r="R28" i="13"/>
  <c r="I28" i="13"/>
  <c r="H28" i="13"/>
  <c r="G28" i="13"/>
  <c r="F28" i="13"/>
  <c r="E28" i="13"/>
  <c r="R27" i="13"/>
  <c r="Q25" i="13"/>
  <c r="Q26" i="13" s="1"/>
  <c r="P25" i="13"/>
  <c r="P26" i="13" s="1"/>
  <c r="O25" i="13"/>
  <c r="O26" i="13" s="1"/>
  <c r="N25" i="13"/>
  <c r="N26" i="13" s="1"/>
  <c r="M25" i="13"/>
  <c r="M26" i="13" s="1"/>
  <c r="L25" i="13"/>
  <c r="L26" i="13" s="1"/>
  <c r="L27" i="13" s="1"/>
  <c r="K25" i="13"/>
  <c r="K26" i="13" s="1"/>
  <c r="K27" i="13" s="1"/>
  <c r="J25" i="13"/>
  <c r="J26" i="13" s="1"/>
  <c r="J27" i="13" s="1"/>
  <c r="I25" i="13"/>
  <c r="I26" i="13" s="1"/>
  <c r="I27" i="13" s="1"/>
  <c r="H25" i="13"/>
  <c r="H26" i="13" s="1"/>
  <c r="H27" i="13" s="1"/>
  <c r="G25" i="13"/>
  <c r="G26" i="13" s="1"/>
  <c r="G27" i="13" s="1"/>
  <c r="F25" i="13"/>
  <c r="F26" i="13" s="1"/>
  <c r="F27" i="13" s="1"/>
  <c r="E25" i="13"/>
  <c r="E26" i="13" s="1"/>
  <c r="E27" i="13" s="1"/>
  <c r="Q9" i="13"/>
  <c r="M9" i="13"/>
  <c r="R15" i="13"/>
  <c r="R16" i="13" s="1"/>
  <c r="Q15" i="13"/>
  <c r="Q16" i="13" s="1"/>
  <c r="Q17" i="13" s="1"/>
  <c r="Q18" i="13" s="1"/>
  <c r="P15" i="13"/>
  <c r="P16" i="13" s="1"/>
  <c r="P17" i="13" s="1"/>
  <c r="P18" i="13" s="1"/>
  <c r="O15" i="13"/>
  <c r="O16" i="13" s="1"/>
  <c r="O17" i="13" s="1"/>
  <c r="O18" i="13" s="1"/>
  <c r="N15" i="13"/>
  <c r="N16" i="13" s="1"/>
  <c r="N17" i="13" s="1"/>
  <c r="N18" i="13" s="1"/>
  <c r="M15" i="13"/>
  <c r="M16" i="13" s="1"/>
  <c r="M17" i="13" s="1"/>
  <c r="M18" i="13" s="1"/>
  <c r="L15" i="13"/>
  <c r="L16" i="13" s="1"/>
  <c r="L17" i="13" s="1"/>
  <c r="L18" i="13" s="1"/>
  <c r="K15" i="13"/>
  <c r="K16" i="13" s="1"/>
  <c r="K17" i="13" s="1"/>
  <c r="K18" i="13" s="1"/>
  <c r="J15" i="13"/>
  <c r="J16" i="13" s="1"/>
  <c r="J17" i="13" s="1"/>
  <c r="J18" i="13" s="1"/>
  <c r="I15" i="13"/>
  <c r="I16" i="13" s="1"/>
  <c r="I17" i="13" s="1"/>
  <c r="I18" i="13" s="1"/>
  <c r="H15" i="13"/>
  <c r="H16" i="13" s="1"/>
  <c r="H17" i="13" s="1"/>
  <c r="H18" i="13" s="1"/>
  <c r="G15" i="13"/>
  <c r="G16" i="13" s="1"/>
  <c r="G17" i="13" s="1"/>
  <c r="G18" i="13" s="1"/>
  <c r="F15" i="13"/>
  <c r="F16" i="13" s="1"/>
  <c r="F17" i="13" s="1"/>
  <c r="F18" i="13" s="1"/>
  <c r="E15" i="13"/>
  <c r="E16" i="13" s="1"/>
  <c r="E17" i="13" s="1"/>
  <c r="E18" i="13" s="1"/>
  <c r="R29" i="12"/>
  <c r="I29" i="12"/>
  <c r="H29" i="12"/>
  <c r="G29" i="12"/>
  <c r="F29" i="12"/>
  <c r="E29" i="12"/>
  <c r="R28" i="12"/>
  <c r="I28" i="12"/>
  <c r="H28" i="12"/>
  <c r="G28" i="12"/>
  <c r="F28" i="12"/>
  <c r="E28" i="12"/>
  <c r="R27" i="12"/>
  <c r="Q25" i="12"/>
  <c r="Q26" i="12" s="1"/>
  <c r="P25" i="12"/>
  <c r="P26" i="12" s="1"/>
  <c r="O25" i="12"/>
  <c r="O26" i="12" s="1"/>
  <c r="N25" i="12"/>
  <c r="N26" i="12" s="1"/>
  <c r="M25" i="12"/>
  <c r="M26" i="12" s="1"/>
  <c r="L25" i="12"/>
  <c r="L26" i="12" s="1"/>
  <c r="L27" i="12" s="1"/>
  <c r="K25" i="12"/>
  <c r="K26" i="12" s="1"/>
  <c r="K27" i="12" s="1"/>
  <c r="J25" i="12"/>
  <c r="J26" i="12" s="1"/>
  <c r="J27" i="12" s="1"/>
  <c r="I25" i="12"/>
  <c r="I26" i="12" s="1"/>
  <c r="I27" i="12" s="1"/>
  <c r="H25" i="12"/>
  <c r="H26" i="12" s="1"/>
  <c r="H27" i="12" s="1"/>
  <c r="G25" i="12"/>
  <c r="G26" i="12" s="1"/>
  <c r="G27" i="12" s="1"/>
  <c r="F25" i="12"/>
  <c r="F26" i="12" s="1"/>
  <c r="F27" i="12" s="1"/>
  <c r="E25" i="12"/>
  <c r="E26" i="12" s="1"/>
  <c r="E27" i="12" s="1"/>
  <c r="Q9" i="12"/>
  <c r="M9" i="12"/>
  <c r="R15" i="12"/>
  <c r="R16" i="12" s="1"/>
  <c r="Q15" i="12"/>
  <c r="Q16" i="12" s="1"/>
  <c r="Q17" i="12" s="1"/>
  <c r="Q18" i="12" s="1"/>
  <c r="P15" i="12"/>
  <c r="P16" i="12" s="1"/>
  <c r="P17" i="12" s="1"/>
  <c r="P18" i="12" s="1"/>
  <c r="O15" i="12"/>
  <c r="O16" i="12" s="1"/>
  <c r="O17" i="12" s="1"/>
  <c r="O18" i="12" s="1"/>
  <c r="N15" i="12"/>
  <c r="N16" i="12" s="1"/>
  <c r="N17" i="12" s="1"/>
  <c r="N18" i="12" s="1"/>
  <c r="M15" i="12"/>
  <c r="M16" i="12" s="1"/>
  <c r="M17" i="12" s="1"/>
  <c r="M18" i="12" s="1"/>
  <c r="L15" i="12"/>
  <c r="L16" i="12" s="1"/>
  <c r="L17" i="12" s="1"/>
  <c r="L18" i="12" s="1"/>
  <c r="K15" i="12"/>
  <c r="K16" i="12" s="1"/>
  <c r="K17" i="12" s="1"/>
  <c r="K18" i="12" s="1"/>
  <c r="J15" i="12"/>
  <c r="J16" i="12" s="1"/>
  <c r="J17" i="12" s="1"/>
  <c r="J18" i="12" s="1"/>
  <c r="I15" i="12"/>
  <c r="I16" i="12" s="1"/>
  <c r="I17" i="12" s="1"/>
  <c r="I18" i="12" s="1"/>
  <c r="H15" i="12"/>
  <c r="H16" i="12" s="1"/>
  <c r="H17" i="12" s="1"/>
  <c r="H18" i="12" s="1"/>
  <c r="G15" i="12"/>
  <c r="G16" i="12" s="1"/>
  <c r="G17" i="12" s="1"/>
  <c r="G18" i="12" s="1"/>
  <c r="F15" i="12"/>
  <c r="F16" i="12" s="1"/>
  <c r="F17" i="12" s="1"/>
  <c r="F18" i="12" s="1"/>
  <c r="E15" i="12"/>
  <c r="E16" i="12" s="1"/>
  <c r="E17" i="12" s="1"/>
  <c r="E18" i="12" s="1"/>
  <c r="R29" i="11"/>
  <c r="I29" i="11"/>
  <c r="H29" i="11"/>
  <c r="G29" i="11"/>
  <c r="F29" i="11"/>
  <c r="E29" i="11"/>
  <c r="R28" i="11"/>
  <c r="I28" i="11"/>
  <c r="H28" i="11"/>
  <c r="G28" i="11"/>
  <c r="F28" i="11"/>
  <c r="E28" i="11"/>
  <c r="R27" i="11"/>
  <c r="Q25" i="11"/>
  <c r="Q26" i="11" s="1"/>
  <c r="P25" i="11"/>
  <c r="P26" i="11" s="1"/>
  <c r="O25" i="11"/>
  <c r="O26" i="11" s="1"/>
  <c r="N25" i="11"/>
  <c r="N26" i="11" s="1"/>
  <c r="N27" i="11" s="1"/>
  <c r="M25" i="11"/>
  <c r="M26" i="11" s="1"/>
  <c r="L25" i="11"/>
  <c r="L26" i="11" s="1"/>
  <c r="K25" i="11"/>
  <c r="K26" i="11" s="1"/>
  <c r="J25" i="11"/>
  <c r="J26" i="11" s="1"/>
  <c r="J27" i="11" s="1"/>
  <c r="I25" i="11"/>
  <c r="I26" i="11" s="1"/>
  <c r="I27" i="11" s="1"/>
  <c r="H25" i="11"/>
  <c r="H26" i="11" s="1"/>
  <c r="H27" i="11" s="1"/>
  <c r="G25" i="11"/>
  <c r="G26" i="11" s="1"/>
  <c r="G27" i="11" s="1"/>
  <c r="F25" i="11"/>
  <c r="F26" i="11" s="1"/>
  <c r="F27" i="11" s="1"/>
  <c r="E25" i="11"/>
  <c r="E26" i="11" s="1"/>
  <c r="E27" i="11" s="1"/>
  <c r="Q9" i="11"/>
  <c r="M9" i="11"/>
  <c r="R15" i="11"/>
  <c r="R16" i="11" s="1"/>
  <c r="Q15" i="11"/>
  <c r="Q16" i="11" s="1"/>
  <c r="Q17" i="11" s="1"/>
  <c r="Q18" i="11" s="1"/>
  <c r="P15" i="11"/>
  <c r="P16" i="11" s="1"/>
  <c r="P17" i="11" s="1"/>
  <c r="P18" i="11" s="1"/>
  <c r="O15" i="11"/>
  <c r="O16" i="11" s="1"/>
  <c r="O17" i="11" s="1"/>
  <c r="O18" i="11" s="1"/>
  <c r="N15" i="11"/>
  <c r="N16" i="11" s="1"/>
  <c r="N17" i="11" s="1"/>
  <c r="N18" i="11" s="1"/>
  <c r="M15" i="11"/>
  <c r="M16" i="11" s="1"/>
  <c r="M17" i="11" s="1"/>
  <c r="M18" i="11" s="1"/>
  <c r="L15" i="11"/>
  <c r="L16" i="11" s="1"/>
  <c r="L17" i="11" s="1"/>
  <c r="L18" i="11" s="1"/>
  <c r="K15" i="11"/>
  <c r="K16" i="11" s="1"/>
  <c r="K17" i="11" s="1"/>
  <c r="K18" i="11" s="1"/>
  <c r="J15" i="11"/>
  <c r="J16" i="11" s="1"/>
  <c r="J17" i="11" s="1"/>
  <c r="J18" i="11" s="1"/>
  <c r="I15" i="11"/>
  <c r="I16" i="11" s="1"/>
  <c r="I17" i="11" s="1"/>
  <c r="I18" i="11" s="1"/>
  <c r="H15" i="11"/>
  <c r="H16" i="11" s="1"/>
  <c r="H17" i="11" s="1"/>
  <c r="H18" i="11" s="1"/>
  <c r="G15" i="11"/>
  <c r="G16" i="11" s="1"/>
  <c r="G17" i="11" s="1"/>
  <c r="G18" i="11" s="1"/>
  <c r="F15" i="11"/>
  <c r="F16" i="11" s="1"/>
  <c r="F17" i="11" s="1"/>
  <c r="F18" i="11" s="1"/>
  <c r="E15" i="11"/>
  <c r="E16" i="11" s="1"/>
  <c r="E17" i="11" s="1"/>
  <c r="E18" i="11" s="1"/>
  <c r="E25" i="6"/>
  <c r="E26" i="6" s="1"/>
  <c r="E27" i="6" s="1"/>
  <c r="R29" i="6"/>
  <c r="I29" i="6"/>
  <c r="H29" i="6"/>
  <c r="G29" i="6"/>
  <c r="F29" i="6"/>
  <c r="E29" i="6"/>
  <c r="R28" i="6"/>
  <c r="I28" i="6"/>
  <c r="H28" i="6"/>
  <c r="G28" i="6"/>
  <c r="F28" i="6"/>
  <c r="E28" i="6"/>
  <c r="R27" i="6"/>
  <c r="Q25" i="6"/>
  <c r="Q26" i="6" s="1"/>
  <c r="P25" i="6"/>
  <c r="P26" i="6" s="1"/>
  <c r="O25" i="6"/>
  <c r="O26" i="6" s="1"/>
  <c r="N25" i="6"/>
  <c r="N26" i="6" s="1"/>
  <c r="M25" i="6"/>
  <c r="M26" i="6" s="1"/>
  <c r="L25" i="6"/>
  <c r="L26" i="6" s="1"/>
  <c r="L27" i="6" s="1"/>
  <c r="K25" i="6"/>
  <c r="K26" i="6" s="1"/>
  <c r="K27" i="6" s="1"/>
  <c r="J25" i="6"/>
  <c r="J26" i="6" s="1"/>
  <c r="J27" i="6" s="1"/>
  <c r="I25" i="6"/>
  <c r="I26" i="6" s="1"/>
  <c r="I27" i="6" s="1"/>
  <c r="H25" i="6"/>
  <c r="H26" i="6" s="1"/>
  <c r="H27" i="6" s="1"/>
  <c r="G25" i="6"/>
  <c r="G26" i="6" s="1"/>
  <c r="G27" i="6" s="1"/>
  <c r="F25" i="6"/>
  <c r="F26" i="6" s="1"/>
  <c r="F27" i="6" s="1"/>
  <c r="Q9" i="6"/>
  <c r="M9" i="6"/>
  <c r="R15" i="6"/>
  <c r="R16" i="6" s="1"/>
  <c r="Q15" i="6"/>
  <c r="Q16" i="6" s="1"/>
  <c r="Q17" i="6" s="1"/>
  <c r="Q18" i="6" s="1"/>
  <c r="P15" i="6"/>
  <c r="P16" i="6" s="1"/>
  <c r="P17" i="6" s="1"/>
  <c r="P18" i="6" s="1"/>
  <c r="O15" i="6"/>
  <c r="O16" i="6" s="1"/>
  <c r="O17" i="6" s="1"/>
  <c r="O18" i="6" s="1"/>
  <c r="N15" i="6"/>
  <c r="N16" i="6" s="1"/>
  <c r="N17" i="6" s="1"/>
  <c r="N18" i="6" s="1"/>
  <c r="M15" i="6"/>
  <c r="M16" i="6" s="1"/>
  <c r="M17" i="6" s="1"/>
  <c r="M18" i="6" s="1"/>
  <c r="L15" i="6"/>
  <c r="L16" i="6" s="1"/>
  <c r="L17" i="6" s="1"/>
  <c r="L18" i="6" s="1"/>
  <c r="K15" i="6"/>
  <c r="K16" i="6" s="1"/>
  <c r="K17" i="6" s="1"/>
  <c r="K18" i="6" s="1"/>
  <c r="J15" i="6"/>
  <c r="J16" i="6" s="1"/>
  <c r="J17" i="6" s="1"/>
  <c r="J18" i="6" s="1"/>
  <c r="I15" i="6"/>
  <c r="I16" i="6" s="1"/>
  <c r="I17" i="6" s="1"/>
  <c r="I18" i="6" s="1"/>
  <c r="H15" i="6"/>
  <c r="H16" i="6" s="1"/>
  <c r="H17" i="6" s="1"/>
  <c r="H18" i="6" s="1"/>
  <c r="G15" i="6"/>
  <c r="G16" i="6" s="1"/>
  <c r="G17" i="6" s="1"/>
  <c r="G18" i="6" s="1"/>
  <c r="F15" i="6"/>
  <c r="F16" i="6" s="1"/>
  <c r="F17" i="6" s="1"/>
  <c r="F18" i="6" s="1"/>
  <c r="E15" i="6"/>
  <c r="E16" i="6" s="1"/>
  <c r="E17" i="6" s="1"/>
  <c r="E18" i="6" s="1"/>
  <c r="F29" i="4"/>
  <c r="E29" i="4"/>
  <c r="G29" i="4"/>
  <c r="R29" i="4"/>
  <c r="F15" i="4"/>
  <c r="F16" i="4" s="1"/>
  <c r="F17" i="4" s="1"/>
  <c r="F18" i="4" s="1"/>
  <c r="G15" i="4"/>
  <c r="G16" i="4" s="1"/>
  <c r="G17" i="4" s="1"/>
  <c r="G18" i="4" s="1"/>
  <c r="H15" i="4"/>
  <c r="H16" i="4" s="1"/>
  <c r="H17" i="4" s="1"/>
  <c r="H18" i="4" s="1"/>
  <c r="I15" i="4"/>
  <c r="I16" i="4" s="1"/>
  <c r="I17" i="4" s="1"/>
  <c r="I18" i="4" s="1"/>
  <c r="J15" i="4"/>
  <c r="J16" i="4" s="1"/>
  <c r="J17" i="4" s="1"/>
  <c r="J18" i="4" s="1"/>
  <c r="K15" i="4"/>
  <c r="K16" i="4" s="1"/>
  <c r="K17" i="4" s="1"/>
  <c r="K18" i="4" s="1"/>
  <c r="L15" i="4"/>
  <c r="L16" i="4" s="1"/>
  <c r="L17" i="4" s="1"/>
  <c r="L18" i="4" s="1"/>
  <c r="M15" i="4"/>
  <c r="M16" i="4" s="1"/>
  <c r="M17" i="4" s="1"/>
  <c r="M18" i="4" s="1"/>
  <c r="N15" i="4"/>
  <c r="N16" i="4" s="1"/>
  <c r="N17" i="4" s="1"/>
  <c r="N18" i="4" s="1"/>
  <c r="O15" i="4"/>
  <c r="O16" i="4" s="1"/>
  <c r="O17" i="4" s="1"/>
  <c r="O18" i="4" s="1"/>
  <c r="P15" i="4"/>
  <c r="P16" i="4" s="1"/>
  <c r="P17" i="4" s="1"/>
  <c r="P18" i="4" s="1"/>
  <c r="Q15" i="4"/>
  <c r="Q16" i="4" s="1"/>
  <c r="Q17" i="4" s="1"/>
  <c r="Q18" i="4" s="1"/>
  <c r="R15" i="4"/>
  <c r="R16" i="4" s="1"/>
  <c r="E15" i="4"/>
  <c r="E16" i="4" s="1"/>
  <c r="E17" i="4" s="1"/>
  <c r="E18" i="4" s="1"/>
  <c r="E28" i="4"/>
  <c r="R28" i="4"/>
  <c r="F28" i="4"/>
  <c r="G28" i="4"/>
  <c r="H28" i="4"/>
  <c r="I28" i="4"/>
  <c r="H29" i="4"/>
  <c r="I29" i="4"/>
  <c r="R27" i="4"/>
  <c r="F25" i="4"/>
  <c r="F26" i="4" s="1"/>
  <c r="F27" i="4" s="1"/>
  <c r="G25" i="4"/>
  <c r="G26" i="4" s="1"/>
  <c r="G27" i="4" s="1"/>
  <c r="H25" i="4"/>
  <c r="H26" i="4" s="1"/>
  <c r="H27" i="4" s="1"/>
  <c r="I25" i="4"/>
  <c r="I26" i="4" s="1"/>
  <c r="I27" i="4" s="1"/>
  <c r="J25" i="4"/>
  <c r="J26" i="4" s="1"/>
  <c r="J27" i="4" s="1"/>
  <c r="K25" i="4"/>
  <c r="K26" i="4" s="1"/>
  <c r="K27" i="4" s="1"/>
  <c r="L25" i="4"/>
  <c r="L26" i="4" s="1"/>
  <c r="M25" i="4"/>
  <c r="M26" i="4" s="1"/>
  <c r="N25" i="4"/>
  <c r="N26" i="4" s="1"/>
  <c r="M28" i="4" s="1"/>
  <c r="O25" i="4"/>
  <c r="O26" i="4" s="1"/>
  <c r="O27" i="4" s="1"/>
  <c r="P25" i="4"/>
  <c r="P26" i="4" s="1"/>
  <c r="Q25" i="4"/>
  <c r="Q26" i="4" s="1"/>
  <c r="E25" i="4"/>
  <c r="E26" i="4" s="1"/>
  <c r="E27" i="4" s="1"/>
  <c r="Q9" i="4"/>
  <c r="M9" i="4"/>
  <c r="N29" i="23" l="1"/>
  <c r="M29" i="24"/>
  <c r="N29" i="24"/>
  <c r="Q29" i="22"/>
  <c r="N29" i="22"/>
  <c r="O29" i="21"/>
  <c r="O28" i="11"/>
  <c r="L29" i="22"/>
  <c r="N28" i="17"/>
  <c r="O28" i="17"/>
  <c r="M27" i="17"/>
  <c r="N31" i="25"/>
  <c r="Q29" i="24"/>
  <c r="O29" i="24"/>
  <c r="R32" i="24" s="1"/>
  <c r="R33" i="24" s="1"/>
  <c r="R37" i="24" s="1"/>
  <c r="M29" i="23"/>
  <c r="P29" i="23"/>
  <c r="O29" i="22"/>
  <c r="E32" i="22" s="1"/>
  <c r="E33" i="22" s="1"/>
  <c r="M29" i="21"/>
  <c r="M29" i="20"/>
  <c r="N28" i="20"/>
  <c r="O28" i="20"/>
  <c r="O27" i="20"/>
  <c r="N29" i="20" s="1"/>
  <c r="P27" i="20"/>
  <c r="K29" i="20"/>
  <c r="M28" i="20"/>
  <c r="K28" i="20"/>
  <c r="Q31" i="25"/>
  <c r="Q29" i="23"/>
  <c r="Q29" i="21"/>
  <c r="M28" i="18"/>
  <c r="M27" i="18"/>
  <c r="L29" i="18" s="1"/>
  <c r="N28" i="18"/>
  <c r="N27" i="18"/>
  <c r="M29" i="18" s="1"/>
  <c r="O28" i="18"/>
  <c r="O27" i="18"/>
  <c r="N29" i="18" s="1"/>
  <c r="O27" i="19"/>
  <c r="N28" i="19"/>
  <c r="K27" i="19"/>
  <c r="J29" i="19" s="1"/>
  <c r="K28" i="19"/>
  <c r="M27" i="19"/>
  <c r="L29" i="19" s="1"/>
  <c r="L28" i="19"/>
  <c r="M28" i="19"/>
  <c r="N27" i="19"/>
  <c r="M29" i="19" s="1"/>
  <c r="M28" i="17"/>
  <c r="N27" i="17"/>
  <c r="O27" i="17"/>
  <c r="N29" i="17" s="1"/>
  <c r="P27" i="17"/>
  <c r="O29" i="17" s="1"/>
  <c r="P28" i="20"/>
  <c r="Q28" i="20"/>
  <c r="Q27" i="20"/>
  <c r="L29" i="20"/>
  <c r="J27" i="20"/>
  <c r="J29" i="20" s="1"/>
  <c r="L28" i="20"/>
  <c r="O28" i="19"/>
  <c r="P27" i="19"/>
  <c r="P28" i="19"/>
  <c r="Q28" i="19"/>
  <c r="Q27" i="19"/>
  <c r="Q29" i="19"/>
  <c r="J28" i="19"/>
  <c r="Q27" i="18"/>
  <c r="P29" i="18" s="1"/>
  <c r="P28" i="18"/>
  <c r="Q28" i="18"/>
  <c r="J29" i="18"/>
  <c r="K29" i="18"/>
  <c r="J28" i="18"/>
  <c r="K28" i="18"/>
  <c r="L28" i="18"/>
  <c r="K27" i="17"/>
  <c r="J29" i="17" s="1"/>
  <c r="J28" i="17"/>
  <c r="Q28" i="17"/>
  <c r="P28" i="17"/>
  <c r="Q27" i="17"/>
  <c r="Q29" i="17" s="1"/>
  <c r="L27" i="17"/>
  <c r="K28" i="17"/>
  <c r="L28" i="17"/>
  <c r="L29" i="17"/>
  <c r="L27" i="14"/>
  <c r="K29" i="14" s="1"/>
  <c r="K28" i="14"/>
  <c r="L28" i="14"/>
  <c r="M27" i="14"/>
  <c r="M28" i="14"/>
  <c r="N27" i="14"/>
  <c r="M29" i="14" s="1"/>
  <c r="N28" i="14"/>
  <c r="O28" i="14"/>
  <c r="O27" i="14"/>
  <c r="L28" i="13"/>
  <c r="M27" i="13"/>
  <c r="M28" i="13"/>
  <c r="N28" i="13"/>
  <c r="O28" i="13"/>
  <c r="N27" i="13"/>
  <c r="M29" i="13" s="1"/>
  <c r="O27" i="13"/>
  <c r="N29" i="13" s="1"/>
  <c r="P27" i="13"/>
  <c r="L28" i="12"/>
  <c r="M27" i="12"/>
  <c r="L29" i="12" s="1"/>
  <c r="M28" i="12"/>
  <c r="N27" i="12"/>
  <c r="M29" i="12" s="1"/>
  <c r="N28" i="12"/>
  <c r="O28" i="12"/>
  <c r="O27" i="12"/>
  <c r="N29" i="12" s="1"/>
  <c r="P27" i="12"/>
  <c r="O29" i="12" s="1"/>
  <c r="P28" i="14"/>
  <c r="Q28" i="14"/>
  <c r="Q27" i="14"/>
  <c r="P29" i="14" s="1"/>
  <c r="J29" i="14"/>
  <c r="J28" i="14"/>
  <c r="Q28" i="13"/>
  <c r="P28" i="13"/>
  <c r="Q27" i="13"/>
  <c r="Q29" i="13"/>
  <c r="K29" i="13"/>
  <c r="J29" i="13"/>
  <c r="L29" i="13"/>
  <c r="J28" i="13"/>
  <c r="K28" i="13"/>
  <c r="Q27" i="12"/>
  <c r="Q28" i="12"/>
  <c r="P28" i="12"/>
  <c r="J29" i="12"/>
  <c r="K29" i="12"/>
  <c r="J28" i="12"/>
  <c r="K28" i="12"/>
  <c r="N28" i="11"/>
  <c r="O27" i="11"/>
  <c r="N29" i="11" s="1"/>
  <c r="L27" i="11"/>
  <c r="K28" i="11"/>
  <c r="K27" i="11"/>
  <c r="J29" i="11" s="1"/>
  <c r="J28" i="11"/>
  <c r="P28" i="11"/>
  <c r="Q28" i="11"/>
  <c r="Q27" i="11"/>
  <c r="M28" i="11"/>
  <c r="L28" i="11"/>
  <c r="M27" i="11"/>
  <c r="P27" i="11"/>
  <c r="K29" i="6"/>
  <c r="L28" i="6"/>
  <c r="M27" i="6"/>
  <c r="L29" i="6" s="1"/>
  <c r="M28" i="6"/>
  <c r="N27" i="6"/>
  <c r="N28" i="6"/>
  <c r="O27" i="6"/>
  <c r="O28" i="6"/>
  <c r="P27" i="6"/>
  <c r="P28" i="6"/>
  <c r="Q28" i="6"/>
  <c r="Q27" i="6"/>
  <c r="Q29" i="6"/>
  <c r="J29" i="6"/>
  <c r="J28" i="6"/>
  <c r="K28" i="6"/>
  <c r="L28" i="4"/>
  <c r="J29" i="4"/>
  <c r="N28" i="4"/>
  <c r="J28" i="4"/>
  <c r="Q27" i="4"/>
  <c r="Q29" i="4" s="1"/>
  <c r="K28" i="4"/>
  <c r="M27" i="4"/>
  <c r="P28" i="4"/>
  <c r="Q28" i="4"/>
  <c r="O28" i="4"/>
  <c r="P27" i="4"/>
  <c r="O29" i="4" s="1"/>
  <c r="N27" i="4"/>
  <c r="L27" i="4"/>
  <c r="K29" i="4" s="1"/>
  <c r="M29" i="6" l="1"/>
  <c r="M29" i="17"/>
  <c r="P32" i="24"/>
  <c r="P33" i="24" s="1"/>
  <c r="P34" i="24" s="1"/>
  <c r="P35" i="24" s="1"/>
  <c r="E32" i="24"/>
  <c r="E33" i="24" s="1"/>
  <c r="G32" i="24"/>
  <c r="G33" i="24" s="1"/>
  <c r="G37" i="24" s="1"/>
  <c r="M32" i="24"/>
  <c r="M33" i="24" s="1"/>
  <c r="N32" i="24"/>
  <c r="N33" i="24" s="1"/>
  <c r="N34" i="24" s="1"/>
  <c r="N35" i="24" s="1"/>
  <c r="O32" i="22"/>
  <c r="O33" i="22" s="1"/>
  <c r="O34" i="22" s="1"/>
  <c r="O35" i="22" s="1"/>
  <c r="I32" i="22"/>
  <c r="I33" i="22" s="1"/>
  <c r="I34" i="22" s="1"/>
  <c r="I35" i="22" s="1"/>
  <c r="N32" i="22"/>
  <c r="N33" i="22" s="1"/>
  <c r="P32" i="22"/>
  <c r="P33" i="22" s="1"/>
  <c r="P34" i="22" s="1"/>
  <c r="P35" i="22" s="1"/>
  <c r="K32" i="22"/>
  <c r="K33" i="22" s="1"/>
  <c r="K34" i="22" s="1"/>
  <c r="K35" i="22" s="1"/>
  <c r="F32" i="22"/>
  <c r="F33" i="22" s="1"/>
  <c r="F37" i="22" s="1"/>
  <c r="M32" i="22"/>
  <c r="M33" i="22" s="1"/>
  <c r="M34" i="22" s="1"/>
  <c r="M35" i="22" s="1"/>
  <c r="O32" i="21"/>
  <c r="O33" i="21" s="1"/>
  <c r="O34" i="21" s="1"/>
  <c r="O35" i="21" s="1"/>
  <c r="O29" i="20"/>
  <c r="K29" i="19"/>
  <c r="E32" i="19" s="1"/>
  <c r="E33" i="19" s="1"/>
  <c r="K29" i="17"/>
  <c r="N32" i="17" s="1"/>
  <c r="N33" i="17" s="1"/>
  <c r="P29" i="17"/>
  <c r="P32" i="17" s="1"/>
  <c r="P33" i="17" s="1"/>
  <c r="L29" i="14"/>
  <c r="O29" i="13"/>
  <c r="K32" i="13" s="1"/>
  <c r="K33" i="13" s="1"/>
  <c r="K34" i="13" s="1"/>
  <c r="K35" i="13" s="1"/>
  <c r="P29" i="6"/>
  <c r="F32" i="24"/>
  <c r="F33" i="24" s="1"/>
  <c r="F37" i="24" s="1"/>
  <c r="O32" i="24"/>
  <c r="O33" i="24" s="1"/>
  <c r="O34" i="24" s="1"/>
  <c r="O35" i="24" s="1"/>
  <c r="H32" i="24"/>
  <c r="H33" i="24" s="1"/>
  <c r="H37" i="24" s="1"/>
  <c r="J32" i="24"/>
  <c r="J33" i="24" s="1"/>
  <c r="L32" i="24"/>
  <c r="L33" i="24" s="1"/>
  <c r="L34" i="24" s="1"/>
  <c r="L35" i="24" s="1"/>
  <c r="O32" i="23"/>
  <c r="O33" i="23" s="1"/>
  <c r="O34" i="23" s="1"/>
  <c r="O35" i="23" s="1"/>
  <c r="Q32" i="22"/>
  <c r="Q33" i="22" s="1"/>
  <c r="L32" i="22"/>
  <c r="L33" i="22" s="1"/>
  <c r="L34" i="22" s="1"/>
  <c r="L35" i="22" s="1"/>
  <c r="G32" i="22"/>
  <c r="G33" i="22" s="1"/>
  <c r="R32" i="22"/>
  <c r="R33" i="22" s="1"/>
  <c r="R37" i="22" s="1"/>
  <c r="H32" i="22"/>
  <c r="H33" i="22" s="1"/>
  <c r="H34" i="22" s="1"/>
  <c r="H35" i="22" s="1"/>
  <c r="J32" i="22"/>
  <c r="J33" i="22" s="1"/>
  <c r="J34" i="22" s="1"/>
  <c r="J35" i="22" s="1"/>
  <c r="G32" i="21"/>
  <c r="G33" i="21" s="1"/>
  <c r="G34" i="21" s="1"/>
  <c r="G35" i="21" s="1"/>
  <c r="E32" i="21"/>
  <c r="E33" i="21" s="1"/>
  <c r="E34" i="21" s="1"/>
  <c r="E35" i="21" s="1"/>
  <c r="N32" i="21"/>
  <c r="N33" i="21" s="1"/>
  <c r="N34" i="21" s="1"/>
  <c r="N35" i="21" s="1"/>
  <c r="L32" i="21"/>
  <c r="L33" i="21" s="1"/>
  <c r="L34" i="21" s="1"/>
  <c r="L35" i="21" s="1"/>
  <c r="O29" i="19"/>
  <c r="O29" i="18"/>
  <c r="E32" i="18" s="1"/>
  <c r="E33" i="18" s="1"/>
  <c r="N29" i="14"/>
  <c r="L29" i="11"/>
  <c r="P37" i="24"/>
  <c r="I32" i="24"/>
  <c r="I33" i="24" s="1"/>
  <c r="I34" i="24" s="1"/>
  <c r="I35" i="24" s="1"/>
  <c r="Q32" i="24"/>
  <c r="Q33" i="24" s="1"/>
  <c r="K32" i="24"/>
  <c r="K33" i="24" s="1"/>
  <c r="R32" i="23"/>
  <c r="R33" i="23" s="1"/>
  <c r="R37" i="23" s="1"/>
  <c r="P32" i="23"/>
  <c r="P33" i="23" s="1"/>
  <c r="P34" i="23" s="1"/>
  <c r="P35" i="23" s="1"/>
  <c r="Q34" i="25"/>
  <c r="Q35" i="25" s="1"/>
  <c r="M34" i="25"/>
  <c r="M35" i="25" s="1"/>
  <c r="N34" i="25"/>
  <c r="N35" i="25" s="1"/>
  <c r="R34" i="25"/>
  <c r="E34" i="25"/>
  <c r="E35" i="25" s="1"/>
  <c r="G34" i="25"/>
  <c r="G35" i="25" s="1"/>
  <c r="O34" i="25"/>
  <c r="O35" i="25" s="1"/>
  <c r="F34" i="25"/>
  <c r="F35" i="25" s="1"/>
  <c r="H34" i="25"/>
  <c r="H35" i="25" s="1"/>
  <c r="P34" i="25"/>
  <c r="P35" i="25" s="1"/>
  <c r="I34" i="25"/>
  <c r="I35" i="25" s="1"/>
  <c r="L34" i="25"/>
  <c r="L35" i="25" s="1"/>
  <c r="J34" i="25"/>
  <c r="J35" i="25" s="1"/>
  <c r="K34" i="25"/>
  <c r="K35" i="25" s="1"/>
  <c r="H34" i="24"/>
  <c r="H35" i="24" s="1"/>
  <c r="M34" i="24"/>
  <c r="M35" i="24" s="1"/>
  <c r="M37" i="24"/>
  <c r="E34" i="24"/>
  <c r="E35" i="24" s="1"/>
  <c r="E37" i="24"/>
  <c r="E32" i="23"/>
  <c r="E33" i="23" s="1"/>
  <c r="K32" i="23"/>
  <c r="K33" i="23" s="1"/>
  <c r="G32" i="23"/>
  <c r="G33" i="23" s="1"/>
  <c r="L32" i="23"/>
  <c r="L33" i="23" s="1"/>
  <c r="Q32" i="23"/>
  <c r="Q33" i="23" s="1"/>
  <c r="J32" i="23"/>
  <c r="J33" i="23" s="1"/>
  <c r="M32" i="23"/>
  <c r="M33" i="23" s="1"/>
  <c r="F32" i="23"/>
  <c r="F33" i="23" s="1"/>
  <c r="H32" i="23"/>
  <c r="H33" i="23" s="1"/>
  <c r="N32" i="23"/>
  <c r="N33" i="23" s="1"/>
  <c r="I32" i="23"/>
  <c r="I33" i="23" s="1"/>
  <c r="E34" i="22"/>
  <c r="E35" i="22" s="1"/>
  <c r="E37" i="22"/>
  <c r="K37" i="22"/>
  <c r="N34" i="22"/>
  <c r="N35" i="22" s="1"/>
  <c r="N37" i="22"/>
  <c r="L37" i="21"/>
  <c r="F32" i="21"/>
  <c r="F33" i="21" s="1"/>
  <c r="R32" i="21"/>
  <c r="R33" i="21" s="1"/>
  <c r="R37" i="21" s="1"/>
  <c r="P32" i="21"/>
  <c r="P33" i="21" s="1"/>
  <c r="J32" i="21"/>
  <c r="J33" i="21" s="1"/>
  <c r="K32" i="21"/>
  <c r="K33" i="21" s="1"/>
  <c r="I32" i="21"/>
  <c r="I33" i="21" s="1"/>
  <c r="O37" i="21"/>
  <c r="Q32" i="21"/>
  <c r="Q33" i="21" s="1"/>
  <c r="M32" i="21"/>
  <c r="M33" i="21" s="1"/>
  <c r="H32" i="21"/>
  <c r="H33" i="21" s="1"/>
  <c r="P29" i="19"/>
  <c r="P32" i="19" s="1"/>
  <c r="P33" i="19" s="1"/>
  <c r="P34" i="19" s="1"/>
  <c r="P35" i="19" s="1"/>
  <c r="N29" i="19"/>
  <c r="N32" i="19" s="1"/>
  <c r="N33" i="19" s="1"/>
  <c r="N34" i="19" s="1"/>
  <c r="N35" i="19" s="1"/>
  <c r="Q29" i="20"/>
  <c r="P29" i="20"/>
  <c r="Q29" i="18"/>
  <c r="O29" i="14"/>
  <c r="P29" i="13"/>
  <c r="H32" i="13" s="1"/>
  <c r="H33" i="13" s="1"/>
  <c r="P29" i="12"/>
  <c r="Q29" i="14"/>
  <c r="J32" i="13"/>
  <c r="J33" i="13" s="1"/>
  <c r="J34" i="13" s="1"/>
  <c r="J35" i="13" s="1"/>
  <c r="O32" i="13"/>
  <c r="O33" i="13" s="1"/>
  <c r="Q29" i="12"/>
  <c r="P29" i="11"/>
  <c r="M29" i="11"/>
  <c r="K29" i="11"/>
  <c r="O29" i="11"/>
  <c r="Q29" i="11"/>
  <c r="O29" i="6"/>
  <c r="N29" i="6"/>
  <c r="M29" i="4"/>
  <c r="N29" i="4"/>
  <c r="L29" i="4"/>
  <c r="P29" i="4"/>
  <c r="G32" i="6" l="1"/>
  <c r="G33" i="6" s="1"/>
  <c r="G34" i="6" s="1"/>
  <c r="G35" i="6" s="1"/>
  <c r="G36" i="6" s="1"/>
  <c r="N37" i="19"/>
  <c r="F32" i="19"/>
  <c r="F33" i="19" s="1"/>
  <c r="J32" i="19"/>
  <c r="J33" i="19" s="1"/>
  <c r="J34" i="19" s="1"/>
  <c r="J35" i="19" s="1"/>
  <c r="L32" i="19"/>
  <c r="L33" i="19" s="1"/>
  <c r="O32" i="17"/>
  <c r="O33" i="17" s="1"/>
  <c r="O34" i="17" s="1"/>
  <c r="O35" i="17" s="1"/>
  <c r="M32" i="19"/>
  <c r="M33" i="19" s="1"/>
  <c r="I32" i="19"/>
  <c r="I33" i="19" s="1"/>
  <c r="I34" i="19" s="1"/>
  <c r="I35" i="19" s="1"/>
  <c r="J37" i="22"/>
  <c r="G32" i="19"/>
  <c r="G33" i="19" s="1"/>
  <c r="L32" i="18"/>
  <c r="L33" i="18" s="1"/>
  <c r="H32" i="17"/>
  <c r="H33" i="17" s="1"/>
  <c r="R32" i="17"/>
  <c r="R33" i="17" s="1"/>
  <c r="R37" i="17" s="1"/>
  <c r="R32" i="19"/>
  <c r="R33" i="19" s="1"/>
  <c r="R37" i="19" s="1"/>
  <c r="G34" i="24"/>
  <c r="G35" i="24" s="1"/>
  <c r="L37" i="24"/>
  <c r="N37" i="24"/>
  <c r="F34" i="24"/>
  <c r="F35" i="24" s="1"/>
  <c r="O37" i="24"/>
  <c r="O37" i="23"/>
  <c r="I37" i="22"/>
  <c r="P37" i="22"/>
  <c r="F34" i="22"/>
  <c r="F35" i="22" s="1"/>
  <c r="O37" i="22"/>
  <c r="L37" i="22"/>
  <c r="M37" i="22"/>
  <c r="N37" i="21"/>
  <c r="E37" i="21"/>
  <c r="G37" i="21"/>
  <c r="G32" i="17"/>
  <c r="G33" i="17" s="1"/>
  <c r="P34" i="17"/>
  <c r="P35" i="17" s="1"/>
  <c r="P37" i="17"/>
  <c r="I32" i="17"/>
  <c r="I33" i="17" s="1"/>
  <c r="L32" i="17"/>
  <c r="L33" i="17" s="1"/>
  <c r="M32" i="17"/>
  <c r="M33" i="17" s="1"/>
  <c r="M37" i="17" s="1"/>
  <c r="J32" i="17"/>
  <c r="J33" i="17" s="1"/>
  <c r="J34" i="17" s="1"/>
  <c r="J35" i="17" s="1"/>
  <c r="E32" i="17"/>
  <c r="E33" i="17" s="1"/>
  <c r="F32" i="17"/>
  <c r="F33" i="17" s="1"/>
  <c r="Q32" i="17"/>
  <c r="Q33" i="17" s="1"/>
  <c r="Q34" i="17" s="1"/>
  <c r="Q35" i="17" s="1"/>
  <c r="K32" i="17"/>
  <c r="K33" i="17" s="1"/>
  <c r="K34" i="17" s="1"/>
  <c r="K35" i="17" s="1"/>
  <c r="E32" i="14"/>
  <c r="E33" i="14" s="1"/>
  <c r="E37" i="14" s="1"/>
  <c r="O32" i="12"/>
  <c r="O33" i="12" s="1"/>
  <c r="P32" i="6"/>
  <c r="P33" i="6" s="1"/>
  <c r="P34" i="6" s="1"/>
  <c r="P35" i="6" s="1"/>
  <c r="P36" i="6" s="1"/>
  <c r="P37" i="6"/>
  <c r="I32" i="6"/>
  <c r="I33" i="6" s="1"/>
  <c r="I34" i="6" s="1"/>
  <c r="I35" i="6" s="1"/>
  <c r="I36" i="6" s="1"/>
  <c r="H32" i="6"/>
  <c r="H33" i="6" s="1"/>
  <c r="H34" i="6" s="1"/>
  <c r="H35" i="6" s="1"/>
  <c r="H36" i="6" s="1"/>
  <c r="N32" i="6"/>
  <c r="N33" i="6" s="1"/>
  <c r="N34" i="6" s="1"/>
  <c r="N35" i="6" s="1"/>
  <c r="N36" i="6" s="1"/>
  <c r="O32" i="6"/>
  <c r="O33" i="6" s="1"/>
  <c r="O37" i="6" s="1"/>
  <c r="M32" i="6"/>
  <c r="M33" i="6" s="1"/>
  <c r="M37" i="6" s="1"/>
  <c r="R32" i="6"/>
  <c r="R33" i="6" s="1"/>
  <c r="R37" i="6" s="1"/>
  <c r="F32" i="6"/>
  <c r="F33" i="6" s="1"/>
  <c r="F37" i="6" s="1"/>
  <c r="L32" i="6"/>
  <c r="L33" i="6" s="1"/>
  <c r="L34" i="6" s="1"/>
  <c r="L35" i="6" s="1"/>
  <c r="L36" i="6" s="1"/>
  <c r="E32" i="6"/>
  <c r="E33" i="6" s="1"/>
  <c r="E37" i="6" s="1"/>
  <c r="J34" i="24"/>
  <c r="J35" i="24" s="1"/>
  <c r="J37" i="24"/>
  <c r="P37" i="23"/>
  <c r="H37" i="22"/>
  <c r="D38" i="22" s="1"/>
  <c r="G34" i="22"/>
  <c r="G35" i="22" s="1"/>
  <c r="G37" i="22"/>
  <c r="Q34" i="22"/>
  <c r="Q35" i="22" s="1"/>
  <c r="Q37" i="22"/>
  <c r="L32" i="20"/>
  <c r="L33" i="20" s="1"/>
  <c r="L34" i="20" s="1"/>
  <c r="L35" i="20" s="1"/>
  <c r="N32" i="18"/>
  <c r="N33" i="18" s="1"/>
  <c r="N34" i="18" s="1"/>
  <c r="N35" i="18" s="1"/>
  <c r="N32" i="13"/>
  <c r="N33" i="13" s="1"/>
  <c r="N37" i="13" s="1"/>
  <c r="R35" i="25"/>
  <c r="R39" i="25" s="1"/>
  <c r="I37" i="24"/>
  <c r="K34" i="24"/>
  <c r="K35" i="24" s="1"/>
  <c r="K37" i="24"/>
  <c r="Q34" i="24"/>
  <c r="Q35" i="24" s="1"/>
  <c r="Q37" i="24"/>
  <c r="O32" i="20"/>
  <c r="O33" i="20" s="1"/>
  <c r="O37" i="20" s="1"/>
  <c r="E32" i="20"/>
  <c r="E33" i="20" s="1"/>
  <c r="E37" i="20" s="1"/>
  <c r="G32" i="20"/>
  <c r="G33" i="20" s="1"/>
  <c r="G37" i="20" s="1"/>
  <c r="R32" i="20"/>
  <c r="R33" i="20" s="1"/>
  <c r="R37" i="20" s="1"/>
  <c r="F32" i="20"/>
  <c r="F33" i="20" s="1"/>
  <c r="F34" i="20" s="1"/>
  <c r="F35" i="20" s="1"/>
  <c r="H32" i="20"/>
  <c r="H33" i="20" s="1"/>
  <c r="H34" i="20" s="1"/>
  <c r="H35" i="20" s="1"/>
  <c r="J32" i="20"/>
  <c r="J33" i="20" s="1"/>
  <c r="J34" i="20" s="1"/>
  <c r="J35" i="20" s="1"/>
  <c r="K32" i="20"/>
  <c r="K33" i="20" s="1"/>
  <c r="K34" i="20" s="1"/>
  <c r="K35" i="20" s="1"/>
  <c r="J36" i="25"/>
  <c r="J37" i="25" s="1"/>
  <c r="J39" i="25"/>
  <c r="K36" i="25"/>
  <c r="K37" i="25" s="1"/>
  <c r="K39" i="25"/>
  <c r="L36" i="25"/>
  <c r="L37" i="25" s="1"/>
  <c r="L39" i="25"/>
  <c r="I36" i="25"/>
  <c r="I37" i="25" s="1"/>
  <c r="I39" i="25"/>
  <c r="P36" i="25"/>
  <c r="P37" i="25" s="1"/>
  <c r="P39" i="25"/>
  <c r="O36" i="25"/>
  <c r="O37" i="25" s="1"/>
  <c r="O39" i="25"/>
  <c r="E36" i="25"/>
  <c r="E37" i="25" s="1"/>
  <c r="E39" i="25"/>
  <c r="M36" i="25"/>
  <c r="M37" i="25" s="1"/>
  <c r="M39" i="25"/>
  <c r="H36" i="25"/>
  <c r="H37" i="25" s="1"/>
  <c r="H39" i="25"/>
  <c r="F36" i="25"/>
  <c r="F37" i="25" s="1"/>
  <c r="F39" i="25"/>
  <c r="G36" i="25"/>
  <c r="G37" i="25" s="1"/>
  <c r="G39" i="25"/>
  <c r="N36" i="25"/>
  <c r="N37" i="25" s="1"/>
  <c r="N39" i="25"/>
  <c r="Q36" i="25"/>
  <c r="Q37" i="25" s="1"/>
  <c r="Q39" i="25"/>
  <c r="G34" i="23"/>
  <c r="G35" i="23" s="1"/>
  <c r="G37" i="23"/>
  <c r="H34" i="23"/>
  <c r="H35" i="23" s="1"/>
  <c r="H37" i="23"/>
  <c r="L34" i="23"/>
  <c r="L35" i="23" s="1"/>
  <c r="L37" i="23"/>
  <c r="N34" i="23"/>
  <c r="N35" i="23" s="1"/>
  <c r="N37" i="23"/>
  <c r="M34" i="23"/>
  <c r="M35" i="23" s="1"/>
  <c r="M37" i="23"/>
  <c r="Q34" i="23"/>
  <c r="Q35" i="23" s="1"/>
  <c r="Q37" i="23"/>
  <c r="K34" i="23"/>
  <c r="K37" i="23"/>
  <c r="I34" i="23"/>
  <c r="I37" i="23"/>
  <c r="F34" i="23"/>
  <c r="F35" i="23" s="1"/>
  <c r="F37" i="23"/>
  <c r="J34" i="23"/>
  <c r="J37" i="23"/>
  <c r="E34" i="23"/>
  <c r="E35" i="23" s="1"/>
  <c r="E37" i="23"/>
  <c r="H34" i="21"/>
  <c r="H35" i="21" s="1"/>
  <c r="H37" i="21"/>
  <c r="P34" i="21"/>
  <c r="P35" i="21" s="1"/>
  <c r="P37" i="21"/>
  <c r="Q34" i="21"/>
  <c r="Q35" i="21" s="1"/>
  <c r="Q37" i="21"/>
  <c r="I34" i="21"/>
  <c r="I35" i="21" s="1"/>
  <c r="I37" i="21"/>
  <c r="J34" i="21"/>
  <c r="J35" i="21" s="1"/>
  <c r="J37" i="21"/>
  <c r="F34" i="21"/>
  <c r="F35" i="21" s="1"/>
  <c r="F37" i="21"/>
  <c r="M34" i="21"/>
  <c r="M35" i="21" s="1"/>
  <c r="M37" i="21"/>
  <c r="K34" i="21"/>
  <c r="K35" i="21" s="1"/>
  <c r="K37" i="21"/>
  <c r="H32" i="18"/>
  <c r="H33" i="18" s="1"/>
  <c r="H34" i="18" s="1"/>
  <c r="H35" i="18" s="1"/>
  <c r="P37" i="19"/>
  <c r="K32" i="19"/>
  <c r="K33" i="19" s="1"/>
  <c r="K34" i="19" s="1"/>
  <c r="K35" i="19" s="1"/>
  <c r="H32" i="19"/>
  <c r="H33" i="19" s="1"/>
  <c r="O32" i="19"/>
  <c r="O33" i="19" s="1"/>
  <c r="Q32" i="19"/>
  <c r="Q33" i="19" s="1"/>
  <c r="K37" i="17"/>
  <c r="Q37" i="17"/>
  <c r="P32" i="20"/>
  <c r="P33" i="20" s="1"/>
  <c r="N32" i="20"/>
  <c r="N33" i="20" s="1"/>
  <c r="M32" i="20"/>
  <c r="M33" i="20" s="1"/>
  <c r="Q32" i="20"/>
  <c r="Q33" i="20" s="1"/>
  <c r="I32" i="20"/>
  <c r="I33" i="20" s="1"/>
  <c r="F34" i="19"/>
  <c r="F35" i="19" s="1"/>
  <c r="F37" i="19"/>
  <c r="M34" i="19"/>
  <c r="M35" i="19" s="1"/>
  <c r="M37" i="19"/>
  <c r="G34" i="19"/>
  <c r="G35" i="19" s="1"/>
  <c r="G37" i="19"/>
  <c r="E34" i="19"/>
  <c r="E35" i="19" s="1"/>
  <c r="E37" i="19"/>
  <c r="L34" i="19"/>
  <c r="L35" i="19" s="1"/>
  <c r="L37" i="19"/>
  <c r="J37" i="19"/>
  <c r="L34" i="18"/>
  <c r="L35" i="18" s="1"/>
  <c r="L37" i="18"/>
  <c r="P32" i="18"/>
  <c r="P33" i="18" s="1"/>
  <c r="E34" i="18"/>
  <c r="E35" i="18" s="1"/>
  <c r="E37" i="18"/>
  <c r="Q32" i="18"/>
  <c r="Q33" i="18" s="1"/>
  <c r="O32" i="18"/>
  <c r="O33" i="18" s="1"/>
  <c r="M32" i="18"/>
  <c r="M33" i="18" s="1"/>
  <c r="R32" i="18"/>
  <c r="R33" i="18" s="1"/>
  <c r="R37" i="18" s="1"/>
  <c r="F32" i="18"/>
  <c r="F33" i="18" s="1"/>
  <c r="I32" i="18"/>
  <c r="I33" i="18" s="1"/>
  <c r="J32" i="18"/>
  <c r="J33" i="18" s="1"/>
  <c r="K32" i="18"/>
  <c r="K33" i="18" s="1"/>
  <c r="G32" i="18"/>
  <c r="G33" i="18" s="1"/>
  <c r="G34" i="17"/>
  <c r="G35" i="17" s="1"/>
  <c r="G37" i="17"/>
  <c r="H34" i="17"/>
  <c r="H35" i="17" s="1"/>
  <c r="H37" i="17"/>
  <c r="J37" i="17"/>
  <c r="E34" i="17"/>
  <c r="E35" i="17" s="1"/>
  <c r="E37" i="17"/>
  <c r="F34" i="17"/>
  <c r="F35" i="17" s="1"/>
  <c r="F37" i="17"/>
  <c r="M34" i="17"/>
  <c r="M35" i="17" s="1"/>
  <c r="I34" i="17"/>
  <c r="I35" i="17" s="1"/>
  <c r="I37" i="17"/>
  <c r="N34" i="17"/>
  <c r="N35" i="17" s="1"/>
  <c r="N37" i="17"/>
  <c r="I32" i="13"/>
  <c r="I33" i="13" s="1"/>
  <c r="M32" i="13"/>
  <c r="M33" i="13" s="1"/>
  <c r="L32" i="13"/>
  <c r="L33" i="13" s="1"/>
  <c r="R32" i="13"/>
  <c r="R33" i="13" s="1"/>
  <c r="R37" i="13" s="1"/>
  <c r="E32" i="13"/>
  <c r="E33" i="13" s="1"/>
  <c r="E37" i="13" s="1"/>
  <c r="P32" i="13"/>
  <c r="P33" i="13" s="1"/>
  <c r="F32" i="13"/>
  <c r="F33" i="13" s="1"/>
  <c r="F37" i="13" s="1"/>
  <c r="G32" i="13"/>
  <c r="G33" i="13" s="1"/>
  <c r="G34" i="13" s="1"/>
  <c r="G35" i="13" s="1"/>
  <c r="J37" i="13"/>
  <c r="Q32" i="13"/>
  <c r="Q33" i="13" s="1"/>
  <c r="K37" i="13"/>
  <c r="Q32" i="14"/>
  <c r="Q33" i="14" s="1"/>
  <c r="N32" i="14"/>
  <c r="N33" i="14" s="1"/>
  <c r="O32" i="14"/>
  <c r="O33" i="14" s="1"/>
  <c r="H32" i="14"/>
  <c r="H33" i="14" s="1"/>
  <c r="F32" i="14"/>
  <c r="F33" i="14" s="1"/>
  <c r="P32" i="14"/>
  <c r="P33" i="14" s="1"/>
  <c r="G32" i="14"/>
  <c r="G33" i="14" s="1"/>
  <c r="R32" i="14"/>
  <c r="R33" i="14" s="1"/>
  <c r="R37" i="14" s="1"/>
  <c r="I32" i="14"/>
  <c r="I33" i="14" s="1"/>
  <c r="K32" i="14"/>
  <c r="K33" i="14" s="1"/>
  <c r="J32" i="14"/>
  <c r="J33" i="14" s="1"/>
  <c r="J37" i="14" s="1"/>
  <c r="M32" i="14"/>
  <c r="M33" i="14" s="1"/>
  <c r="L32" i="14"/>
  <c r="L33" i="14" s="1"/>
  <c r="H34" i="13"/>
  <c r="H35" i="13" s="1"/>
  <c r="H37" i="13"/>
  <c r="O34" i="13"/>
  <c r="O35" i="13" s="1"/>
  <c r="O37" i="13"/>
  <c r="O34" i="12"/>
  <c r="O35" i="12" s="1"/>
  <c r="O37" i="12"/>
  <c r="Q32" i="12"/>
  <c r="Q33" i="12" s="1"/>
  <c r="M32" i="12"/>
  <c r="M33" i="12" s="1"/>
  <c r="G32" i="12"/>
  <c r="G33" i="12" s="1"/>
  <c r="F32" i="12"/>
  <c r="F33" i="12" s="1"/>
  <c r="R32" i="12"/>
  <c r="R33" i="12" s="1"/>
  <c r="R37" i="12" s="1"/>
  <c r="E32" i="12"/>
  <c r="E33" i="12" s="1"/>
  <c r="L32" i="12"/>
  <c r="L33" i="12" s="1"/>
  <c r="N32" i="12"/>
  <c r="N33" i="12" s="1"/>
  <c r="P32" i="12"/>
  <c r="P33" i="12" s="1"/>
  <c r="H32" i="12"/>
  <c r="H33" i="12" s="1"/>
  <c r="I32" i="12"/>
  <c r="I33" i="12" s="1"/>
  <c r="J32" i="12"/>
  <c r="J33" i="12" s="1"/>
  <c r="K32" i="12"/>
  <c r="K33" i="12" s="1"/>
  <c r="O32" i="11"/>
  <c r="O33" i="11" s="1"/>
  <c r="O37" i="11" s="1"/>
  <c r="Q32" i="11"/>
  <c r="Q33" i="11" s="1"/>
  <c r="K32" i="11"/>
  <c r="K33" i="11" s="1"/>
  <c r="H32" i="11"/>
  <c r="H33" i="11" s="1"/>
  <c r="I32" i="11"/>
  <c r="I33" i="11" s="1"/>
  <c r="R32" i="11"/>
  <c r="R33" i="11" s="1"/>
  <c r="R37" i="11" s="1"/>
  <c r="M32" i="11"/>
  <c r="M33" i="11" s="1"/>
  <c r="F32" i="11"/>
  <c r="F33" i="11" s="1"/>
  <c r="G32" i="11"/>
  <c r="G33" i="11" s="1"/>
  <c r="N32" i="11"/>
  <c r="N33" i="11" s="1"/>
  <c r="E32" i="11"/>
  <c r="E33" i="11" s="1"/>
  <c r="J32" i="11"/>
  <c r="J33" i="11" s="1"/>
  <c r="P32" i="11"/>
  <c r="P33" i="11" s="1"/>
  <c r="L32" i="11"/>
  <c r="L33" i="11" s="1"/>
  <c r="K32" i="6"/>
  <c r="K33" i="6" s="1"/>
  <c r="K34" i="6" s="1"/>
  <c r="K35" i="6" s="1"/>
  <c r="K36" i="6" s="1"/>
  <c r="J32" i="6"/>
  <c r="J33" i="6" s="1"/>
  <c r="Q32" i="6"/>
  <c r="Q33" i="6" s="1"/>
  <c r="Q34" i="6" s="1"/>
  <c r="Q35" i="6" s="1"/>
  <c r="Q36" i="6" s="1"/>
  <c r="F34" i="6"/>
  <c r="F35" i="6" s="1"/>
  <c r="F36" i="6" s="1"/>
  <c r="P32" i="4"/>
  <c r="P33" i="4" s="1"/>
  <c r="P34" i="4" s="1"/>
  <c r="P35" i="4" s="1"/>
  <c r="E32" i="4"/>
  <c r="E33" i="4" s="1"/>
  <c r="E37" i="4" s="1"/>
  <c r="N32" i="4"/>
  <c r="N33" i="4" s="1"/>
  <c r="N37" i="4" s="1"/>
  <c r="O32" i="4"/>
  <c r="O33" i="4" s="1"/>
  <c r="O37" i="4" s="1"/>
  <c r="L32" i="4"/>
  <c r="L33" i="4" s="1"/>
  <c r="L37" i="4" s="1"/>
  <c r="J32" i="4"/>
  <c r="J33" i="4" s="1"/>
  <c r="J37" i="4" s="1"/>
  <c r="I32" i="4"/>
  <c r="I33" i="4" s="1"/>
  <c r="I37" i="4" s="1"/>
  <c r="H32" i="4"/>
  <c r="H33" i="4" s="1"/>
  <c r="H37" i="4" s="1"/>
  <c r="G32" i="4"/>
  <c r="G33" i="4" s="1"/>
  <c r="G37" i="4" s="1"/>
  <c r="F32" i="4"/>
  <c r="F33" i="4" s="1"/>
  <c r="F37" i="4" s="1"/>
  <c r="R32" i="4"/>
  <c r="R33" i="4" s="1"/>
  <c r="R37" i="4" s="1"/>
  <c r="M32" i="4"/>
  <c r="M33" i="4" s="1"/>
  <c r="M37" i="4" s="1"/>
  <c r="K32" i="4"/>
  <c r="K33" i="4" s="1"/>
  <c r="K37" i="4" s="1"/>
  <c r="Q32" i="4"/>
  <c r="Q33" i="4" s="1"/>
  <c r="Q37" i="4" s="1"/>
  <c r="G37" i="6" l="1"/>
  <c r="O34" i="6"/>
  <c r="O35" i="6" s="1"/>
  <c r="O36" i="6" s="1"/>
  <c r="M34" i="6"/>
  <c r="M35" i="6" s="1"/>
  <c r="M36" i="6" s="1"/>
  <c r="O37" i="17"/>
  <c r="I37" i="19"/>
  <c r="E34" i="6"/>
  <c r="E35" i="6" s="1"/>
  <c r="E36" i="6" s="1"/>
  <c r="L37" i="6"/>
  <c r="N34" i="13"/>
  <c r="N35" i="13" s="1"/>
  <c r="L37" i="20"/>
  <c r="D38" i="24"/>
  <c r="N37" i="18"/>
  <c r="L34" i="17"/>
  <c r="L35" i="17" s="1"/>
  <c r="L37" i="17"/>
  <c r="D38" i="17" s="1"/>
  <c r="E34" i="14"/>
  <c r="E35" i="14" s="1"/>
  <c r="G37" i="13"/>
  <c r="F34" i="13"/>
  <c r="F35" i="13" s="1"/>
  <c r="O34" i="11"/>
  <c r="O35" i="11" s="1"/>
  <c r="P37" i="4"/>
  <c r="H37" i="6"/>
  <c r="N37" i="6"/>
  <c r="I37" i="6"/>
  <c r="D38" i="21"/>
  <c r="K37" i="20"/>
  <c r="H37" i="20"/>
  <c r="J37" i="20"/>
  <c r="K37" i="19"/>
  <c r="H37" i="18"/>
  <c r="E34" i="13"/>
  <c r="E35" i="13" s="1"/>
  <c r="K37" i="6"/>
  <c r="D38" i="23"/>
  <c r="F37" i="20"/>
  <c r="G34" i="20"/>
  <c r="G35" i="20" s="1"/>
  <c r="O34" i="20"/>
  <c r="O35" i="20" s="1"/>
  <c r="E34" i="20"/>
  <c r="E35" i="20" s="1"/>
  <c r="D40" i="25"/>
  <c r="Q34" i="19"/>
  <c r="Q35" i="19" s="1"/>
  <c r="Q37" i="19"/>
  <c r="O34" i="19"/>
  <c r="O35" i="19" s="1"/>
  <c r="O37" i="19"/>
  <c r="H34" i="19"/>
  <c r="H35" i="19" s="1"/>
  <c r="H37" i="19"/>
  <c r="M34" i="20"/>
  <c r="M35" i="20" s="1"/>
  <c r="M37" i="20"/>
  <c r="N34" i="20"/>
  <c r="N35" i="20" s="1"/>
  <c r="N37" i="20"/>
  <c r="I34" i="20"/>
  <c r="I35" i="20" s="1"/>
  <c r="I37" i="20"/>
  <c r="Q34" i="20"/>
  <c r="Q35" i="20" s="1"/>
  <c r="Q37" i="20"/>
  <c r="P34" i="20"/>
  <c r="P35" i="20" s="1"/>
  <c r="P37" i="20"/>
  <c r="G34" i="18"/>
  <c r="G35" i="18" s="1"/>
  <c r="G37" i="18"/>
  <c r="I34" i="18"/>
  <c r="I35" i="18" s="1"/>
  <c r="I37" i="18"/>
  <c r="O34" i="18"/>
  <c r="O35" i="18" s="1"/>
  <c r="O37" i="18"/>
  <c r="K34" i="18"/>
  <c r="K35" i="18" s="1"/>
  <c r="K37" i="18"/>
  <c r="P34" i="18"/>
  <c r="P35" i="18" s="1"/>
  <c r="P37" i="18"/>
  <c r="J34" i="18"/>
  <c r="J35" i="18" s="1"/>
  <c r="J37" i="18"/>
  <c r="F34" i="18"/>
  <c r="F35" i="18" s="1"/>
  <c r="F37" i="18"/>
  <c r="M34" i="18"/>
  <c r="M35" i="18" s="1"/>
  <c r="M37" i="18"/>
  <c r="Q34" i="18"/>
  <c r="Q35" i="18" s="1"/>
  <c r="Q37" i="18"/>
  <c r="Q34" i="13"/>
  <c r="Q35" i="13" s="1"/>
  <c r="Q37" i="13"/>
  <c r="P34" i="13"/>
  <c r="P35" i="13" s="1"/>
  <c r="P37" i="13"/>
  <c r="L34" i="13"/>
  <c r="L35" i="13" s="1"/>
  <c r="L37" i="13"/>
  <c r="M34" i="13"/>
  <c r="M35" i="13" s="1"/>
  <c r="M37" i="13"/>
  <c r="I34" i="13"/>
  <c r="I35" i="13" s="1"/>
  <c r="I37" i="13"/>
  <c r="L34" i="14"/>
  <c r="L35" i="14" s="1"/>
  <c r="L37" i="14"/>
  <c r="M34" i="14"/>
  <c r="M35" i="14" s="1"/>
  <c r="M37" i="14"/>
  <c r="K34" i="14"/>
  <c r="K35" i="14" s="1"/>
  <c r="K37" i="14"/>
  <c r="G34" i="14"/>
  <c r="G35" i="14" s="1"/>
  <c r="G37" i="14"/>
  <c r="P34" i="14"/>
  <c r="P37" i="14"/>
  <c r="F34" i="14"/>
  <c r="F35" i="14" s="1"/>
  <c r="F37" i="14"/>
  <c r="O34" i="14"/>
  <c r="O35" i="14" s="1"/>
  <c r="O37" i="14"/>
  <c r="N34" i="14"/>
  <c r="N35" i="14" s="1"/>
  <c r="N37" i="14"/>
  <c r="Q34" i="14"/>
  <c r="Q35" i="14" s="1"/>
  <c r="Q37" i="14"/>
  <c r="J34" i="14"/>
  <c r="J35" i="14" s="1"/>
  <c r="I34" i="14"/>
  <c r="I35" i="14" s="1"/>
  <c r="I37" i="14"/>
  <c r="H34" i="14"/>
  <c r="H35" i="14" s="1"/>
  <c r="H37" i="14"/>
  <c r="J34" i="12"/>
  <c r="J35" i="12" s="1"/>
  <c r="J37" i="12"/>
  <c r="H34" i="12"/>
  <c r="H35" i="12" s="1"/>
  <c r="H37" i="12"/>
  <c r="N34" i="12"/>
  <c r="N35" i="12" s="1"/>
  <c r="N37" i="12"/>
  <c r="F34" i="12"/>
  <c r="F35" i="12" s="1"/>
  <c r="F37" i="12"/>
  <c r="M34" i="12"/>
  <c r="M35" i="12" s="1"/>
  <c r="M37" i="12"/>
  <c r="K34" i="12"/>
  <c r="K35" i="12" s="1"/>
  <c r="K37" i="12"/>
  <c r="I34" i="12"/>
  <c r="I35" i="12" s="1"/>
  <c r="I37" i="12"/>
  <c r="P34" i="12"/>
  <c r="P35" i="12" s="1"/>
  <c r="P37" i="12"/>
  <c r="L34" i="12"/>
  <c r="L35" i="12" s="1"/>
  <c r="L37" i="12"/>
  <c r="E34" i="12"/>
  <c r="E35" i="12" s="1"/>
  <c r="E37" i="12"/>
  <c r="G34" i="12"/>
  <c r="G35" i="12" s="1"/>
  <c r="G37" i="12"/>
  <c r="Q34" i="12"/>
  <c r="Q35" i="12" s="1"/>
  <c r="Q37" i="12"/>
  <c r="L34" i="11"/>
  <c r="L35" i="11" s="1"/>
  <c r="L37" i="11"/>
  <c r="P34" i="11"/>
  <c r="P35" i="11" s="1"/>
  <c r="P37" i="11"/>
  <c r="E34" i="11"/>
  <c r="E35" i="11" s="1"/>
  <c r="E37" i="11"/>
  <c r="N34" i="11"/>
  <c r="N35" i="11" s="1"/>
  <c r="N37" i="11"/>
  <c r="F34" i="11"/>
  <c r="F35" i="11" s="1"/>
  <c r="F37" i="11"/>
  <c r="I34" i="11"/>
  <c r="I35" i="11" s="1"/>
  <c r="I37" i="11"/>
  <c r="H34" i="11"/>
  <c r="H35" i="11" s="1"/>
  <c r="H37" i="11"/>
  <c r="J34" i="11"/>
  <c r="J35" i="11" s="1"/>
  <c r="J37" i="11"/>
  <c r="G34" i="11"/>
  <c r="G35" i="11" s="1"/>
  <c r="G37" i="11"/>
  <c r="M34" i="11"/>
  <c r="M35" i="11" s="1"/>
  <c r="M37" i="11"/>
  <c r="K34" i="11"/>
  <c r="K35" i="11" s="1"/>
  <c r="K37" i="11"/>
  <c r="Q34" i="11"/>
  <c r="Q35" i="11" s="1"/>
  <c r="Q37" i="11"/>
  <c r="J37" i="6"/>
  <c r="J34" i="6"/>
  <c r="J36" i="6" s="1"/>
  <c r="Q37" i="6"/>
  <c r="E34" i="4"/>
  <c r="E35" i="4" s="1"/>
  <c r="D38" i="4"/>
  <c r="Q34" i="4"/>
  <c r="Q35" i="4" s="1"/>
  <c r="F34" i="4"/>
  <c r="F35" i="4" s="1"/>
  <c r="H34" i="4"/>
  <c r="H35" i="4" s="1"/>
  <c r="J34" i="4"/>
  <c r="J35" i="4" s="1"/>
  <c r="L34" i="4"/>
  <c r="L35" i="4" s="1"/>
  <c r="N34" i="4"/>
  <c r="N35" i="4" s="1"/>
  <c r="K34" i="4"/>
  <c r="K35" i="4" s="1"/>
  <c r="M34" i="4"/>
  <c r="M35" i="4" s="1"/>
  <c r="G34" i="4"/>
  <c r="G35" i="4" s="1"/>
  <c r="I34" i="4"/>
  <c r="I35" i="4" s="1"/>
  <c r="O34" i="4"/>
  <c r="O35" i="4" s="1"/>
  <c r="D38" i="13" l="1"/>
  <c r="D38" i="19"/>
  <c r="D38" i="14"/>
  <c r="D38" i="6"/>
  <c r="D38" i="20"/>
  <c r="D38" i="18"/>
  <c r="D38" i="12"/>
  <c r="D38" i="11"/>
</calcChain>
</file>

<file path=xl/sharedStrings.xml><?xml version="1.0" encoding="utf-8"?>
<sst xmlns="http://schemas.openxmlformats.org/spreadsheetml/2006/main" count="1250" uniqueCount="69">
  <si>
    <t>Unit</t>
  </si>
  <si>
    <t>Domestic Aggregated or CT with Residual</t>
  </si>
  <si>
    <t>Non-Domestic Aggregated or CT Band 1</t>
  </si>
  <si>
    <t>Non-Domestic Aggregated or CT Band 2</t>
  </si>
  <si>
    <t>Non-Domestic Aggregated or CT Band 3</t>
  </si>
  <si>
    <t>Non-Domestic Aggregated or CT Band 4</t>
  </si>
  <si>
    <t>LV Site Specific Band 1</t>
  </si>
  <si>
    <t>LV Site Specific Band 2</t>
  </si>
  <si>
    <t>LV Site Specific Band 3</t>
  </si>
  <si>
    <t>LV Site Specific Band 4</t>
  </si>
  <si>
    <t>HV Site Specific Band 1</t>
  </si>
  <si>
    <t>HV Site Specific Band 2</t>
  </si>
  <si>
    <t>HV Site Specific Band 3</t>
  </si>
  <si>
    <t>HV Site Specific Band 4</t>
  </si>
  <si>
    <t>Unmetered Supplies</t>
  </si>
  <si>
    <t>Notes</t>
  </si>
  <si>
    <t>Step 1 - base assumptions</t>
  </si>
  <si>
    <t>Number of days in period</t>
  </si>
  <si>
    <t>days</t>
  </si>
  <si>
    <t>Number of hours in period</t>
  </si>
  <si>
    <t>hours</t>
  </si>
  <si>
    <t>Maximum load factor</t>
  </si>
  <si>
    <t>percentage</t>
  </si>
  <si>
    <t>Maximum allowed load factor under HCULU test</t>
  </si>
  <si>
    <t>GB site count</t>
  </si>
  <si>
    <t>MPANs</t>
  </si>
  <si>
    <t>TNUoS 2026 tariffs Table B</t>
  </si>
  <si>
    <t>Upper band boundary</t>
  </si>
  <si>
    <t>kVA</t>
  </si>
  <si>
    <t>TNUoS 2026 tariffs Table B. Band 4 upper boundaries defined as Band 3 upper boundary multiplied by 1.5, reflecting DCP 360-era 50% difference in bands.</t>
  </si>
  <si>
    <t>Step 2 - residual values</t>
  </si>
  <si>
    <t>Net revenue shortfall (or surplus)</t>
  </si>
  <si>
    <t>£</t>
  </si>
  <si>
    <t>CDCM Model Section 116-B</t>
  </si>
  <si>
    <t>MPANs for revenue matching, for total residual charge group</t>
  </si>
  <si>
    <t>CDCM Model Section 116-D</t>
  </si>
  <si>
    <t>Units for revenue matching, for total residual charge group</t>
  </si>
  <si>
    <t>kWh</t>
  </si>
  <si>
    <t>CDCM Model Section 116-F</t>
  </si>
  <si>
    <t>Distribution of residual revenue</t>
  </si>
  <si>
    <t>Revenue allocated to this tariff</t>
  </si>
  <si>
    <t>Residual fixed charge</t>
  </si>
  <si>
    <t>£/MPAN/year</t>
  </si>
  <si>
    <t>p/MPAN/day</t>
  </si>
  <si>
    <t>Step 4 - HCULU inputs</t>
  </si>
  <si>
    <t>HCULU eligible</t>
  </si>
  <si>
    <t>true/false</t>
  </si>
  <si>
    <t>As identified in DCP 412 solution</t>
  </si>
  <si>
    <t>HCULU site count</t>
  </si>
  <si>
    <t>As identified in DCP 412 workgroup impact assessment. LV Sub and LV estimates are combined by Band.</t>
  </si>
  <si>
    <t>Step 4 - estimate HCULU sites and consumption</t>
  </si>
  <si>
    <t>Local share of GB MPANs</t>
  </si>
  <si>
    <t>HCULU MPANs for revenue matching, for total residual charge group</t>
  </si>
  <si>
    <t>HCULU units for revenue matching, for total residual charge group</t>
  </si>
  <si>
    <t>Post-412 MPANs for revenue matching, for total residual charge group</t>
  </si>
  <si>
    <t>Post-412 units for revenue matching, for total residual charge group</t>
  </si>
  <si>
    <t>Step 5 - estimate enduring residual charge impact</t>
  </si>
  <si>
    <t>Post-412 distribution of residual revenue</t>
  </si>
  <si>
    <t>Post-412 revenue allocated to this tariff</t>
  </si>
  <si>
    <t>Post-412 residual fixed charge</t>
  </si>
  <si>
    <t>Change to residual fixed charge</t>
  </si>
  <si>
    <t>Residual shortfall as a result of reallocation</t>
  </si>
  <si>
    <t>Negative value represents an under-recovery of revenue</t>
  </si>
  <si>
    <t>Net residual shortfall (or surplus) as a result of reallocation</t>
  </si>
  <si>
    <t>Positive value represents an over-recovery of revenue</t>
  </si>
  <si>
    <t>Share of residual attributable to LV and HV users</t>
  </si>
  <si>
    <t>TDR is recovered from all system users; this discount prevents inclusion of EHV and non-embedded user costs</t>
  </si>
  <si>
    <t>Net revenue shortfall (or surplus) attributable to LV and HV users</t>
  </si>
  <si>
    <t>TNUoS 2026 tariffs Table B, CDCM Model Section 116-D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</si>
</sst>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font>
      <sz val="11"/>
      <color theme="1"/>
      <name val="Aptos Narrow"/>
      <family val="2"/>
      <scheme val="minor"/>
    </font>
    <font>
      <sz val="11"/>
      <color theme="1"/>
      <name val="Aptos Narrow"/>
      <family val="2"/>
      <scheme val="minor"/>
    </font>
    <font>
      <sz val="11"/>
      <color rgb="FF3F3F76"/>
      <name val="Aptos Narrow"/>
      <family val="2"/>
      <scheme val="minor"/>
    </font>
    <font>
      <b/>
      <sz val="11"/>
      <color theme="0"/>
      <name val="Aptos Narrow"/>
      <family val="2"/>
      <scheme val="minor"/>
    </font>
    <font>
      <sz val="6"/>
      <color rgb="FF242424"/>
      <name val="Aptos Narrow"/>
      <family val="2"/>
      <scheme val="minor"/>
    </font>
  </fonts>
  <fills count="6">
    <fill>
      <patternFill patternType="none"/>
    </fill>
    <fill>
      <patternFill patternType="gray125"/>
    </fill>
    <fill>
      <patternFill patternType="solid">
        <fgColor rgb="FFFFCC99"/>
      </patternFill>
    </fill>
    <fill>
      <patternFill patternType="solid">
        <fgColor rgb="FFFFFFCC"/>
      </patternFill>
    </fill>
    <fill>
      <patternFill patternType="solid">
        <fgColor theme="4" tint="0.79998168889431442"/>
        <bgColor indexed="65"/>
      </patternFill>
    </fill>
    <fill>
      <patternFill patternType="solid">
        <fgColor rgb="FF4B86CD"/>
        <bgColor indexed="64"/>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1" applyNumberFormat="0" applyAlignment="0" applyProtection="0"/>
    <xf numFmtId="0" fontId="1" fillId="3" borderId="2" applyNumberFormat="0" applyFont="0" applyAlignment="0" applyProtection="0"/>
    <xf numFmtId="0" fontId="1" fillId="4" borderId="0" applyNumberFormat="0" applyBorder="0" applyAlignment="0" applyProtection="0"/>
    <xf numFmtId="49" fontId="3" fillId="5" borderId="0" applyNumberFormat="0" applyBorder="0" applyAlignment="0">
      <alignment horizontal="left" vertical="center" wrapText="1"/>
    </xf>
  </cellStyleXfs>
  <cellXfs count="10">
    <xf numFmtId="0" fontId="0" fillId="0" borderId="0" xfId="0"/>
    <xf numFmtId="0" fontId="0" fillId="3" borderId="2" xfId="4" applyFont="1"/>
    <xf numFmtId="10" fontId="0" fillId="0" borderId="0" xfId="0" applyNumberFormat="1"/>
    <xf numFmtId="43" fontId="0" fillId="0" borderId="0" xfId="1" applyFont="1"/>
    <xf numFmtId="43" fontId="0" fillId="0" borderId="0" xfId="0" applyNumberFormat="1"/>
    <xf numFmtId="2" fontId="2" fillId="2" borderId="1" xfId="3" applyNumberFormat="1"/>
    <xf numFmtId="2" fontId="0" fillId="0" borderId="0" xfId="2" applyNumberFormat="1" applyFont="1"/>
    <xf numFmtId="2" fontId="0" fillId="0" borderId="0" xfId="0" applyNumberFormat="1"/>
    <xf numFmtId="2" fontId="1" fillId="4" borderId="0" xfId="5" applyNumberFormat="1"/>
    <xf numFmtId="2" fontId="4" fillId="0" borderId="0" xfId="0" applyNumberFormat="1" applyFont="1"/>
  </cellXfs>
  <cellStyles count="7">
    <cellStyle name="20% - Accent1" xfId="5" builtinId="30"/>
    <cellStyle name="ColumnHeading_CEPATNEI" xfId="6" xr:uid="{0495FFFE-E600-4228-867B-9DFF2E59AD42}"/>
    <cellStyle name="Comma" xfId="1" builtinId="3"/>
    <cellStyle name="Input" xfId="3" builtinId="20"/>
    <cellStyle name="Normal" xfId="0" builtinId="0"/>
    <cellStyle name="Note" xfId="4" builtinId="10"/>
    <cellStyle name="Per cent" xfId="2" builtinId="5"/>
  </cellStyles>
  <dxfs count="363">
    <dxf>
      <fill>
        <patternFill>
          <bgColor rgb="FFF8696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
      <font>
        <color rgb="FF000000"/>
      </font>
      <fill>
        <patternFill patternType="solid">
          <fgColor indexed="64"/>
          <bgColor rgb="FFF8696B"/>
        </patternFill>
      </fill>
    </dxf>
    <dxf>
      <font>
        <color rgb="FF000000"/>
      </font>
      <fill>
        <patternFill patternType="solid">
          <fgColor indexed="64"/>
          <bgColor rgb="FF63BE7B"/>
        </patternFill>
      </fill>
    </dxf>
  </dxfs>
  <tableStyles count="0" defaultTableStyle="TableStyleMedium2" defaultPivotStyle="PivotStyleLight16"/>
  <colors>
    <mruColors>
      <color rgb="FFF869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19050</xdr:rowOff>
    </xdr:from>
    <xdr:to>
      <xdr:col>13</xdr:col>
      <xdr:colOff>523875</xdr:colOff>
      <xdr:row>26</xdr:row>
      <xdr:rowOff>104774</xdr:rowOff>
    </xdr:to>
    <xdr:sp macro="" textlink="">
      <xdr:nvSpPr>
        <xdr:cNvPr id="2" name="TextBox 1">
          <a:extLst>
            <a:ext uri="{FF2B5EF4-FFF2-40B4-BE49-F238E27FC236}">
              <a16:creationId xmlns:a16="http://schemas.microsoft.com/office/drawing/2014/main" id="{510003A8-B4A9-4826-61FD-FCBDB7F79352}"/>
            </a:ext>
          </a:extLst>
        </xdr:cNvPr>
        <xdr:cNvSpPr txBox="1"/>
      </xdr:nvSpPr>
      <xdr:spPr>
        <a:xfrm>
          <a:off x="523875" y="200025"/>
          <a:ext cx="8077200" cy="4610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This</a:t>
          </a:r>
          <a:r>
            <a:rPr lang="en-GB" sz="1100" baseline="0"/>
            <a:t> Appendix has been published alongside the Ofgem consultation: </a:t>
          </a:r>
          <a:r>
            <a:rPr lang="en-GB" sz="1100" i="1" baseline="0"/>
            <a:t>Consultation on our minded-to decision in respect of DCP 412</a:t>
          </a:r>
          <a:r>
            <a:rPr lang="en-GB" sz="1100" baseline="0"/>
            <a:t>, and should be read alongside that document.</a:t>
          </a:r>
          <a:br>
            <a:rPr lang="en-GB" sz="1100"/>
          </a:br>
          <a:br>
            <a:rPr lang="en-GB" sz="1100"/>
          </a:br>
          <a:r>
            <a:rPr lang="en-GB" sz="1100"/>
            <a:t>This workbook provides an assessment</a:t>
          </a:r>
          <a:r>
            <a:rPr lang="en-GB" sz="1100" baseline="0"/>
            <a:t> of the quantitative effect of DCP 412 Alternative 2 on distribution and transmission use of system tariffs.</a:t>
          </a:r>
        </a:p>
        <a:p>
          <a:endParaRPr lang="en-GB" sz="1100" baseline="0"/>
        </a:p>
        <a:p>
          <a:r>
            <a:rPr lang="en-GB" sz="1100" baseline="0"/>
            <a:t>Unlike the impact assessment included in the Change Report, this analysis considers how the movement of sites and consumption between residual charging bands can impact both HCULU and non-HCULU users of the electricity system. It also provides a breakdown to reflect different residual network charging factors in different regions. Importantly, it further considers the effect of the proposal's implementation on transmission demand tariffs. It updates tariffs to the 2026/27 charging year, assuming a consistent number of HCULU sites to the original impact assessment and proportionate distribution of these sites between regions.</a:t>
          </a:r>
        </a:p>
        <a:p>
          <a:endParaRPr lang="en-GB" sz="1100" baseline="0"/>
        </a:p>
        <a:p>
          <a:r>
            <a:rPr lang="en-GB" sz="1100" baseline="0"/>
            <a:t>This analysis does not separately assess the effects of the Original Proposal or Alternative Proposal 1, as the extent of backdating of tariffs is dependent on the eligibility of sites over a longer observation window, which may span multiple charging years, fixed charge rates, and band boundaries. Such backdating would result in </a:t>
          </a:r>
          <a:r>
            <a:rPr lang="en-GB" sz="1100" b="0" i="0" u="none" strike="noStrike">
              <a:solidFill>
                <a:schemeClr val="dk1"/>
              </a:solidFill>
              <a:effectLst/>
              <a:latin typeface="+mn-lt"/>
              <a:ea typeface="+mn-ea"/>
              <a:cs typeface="+mn-cs"/>
            </a:rPr>
            <a:t>a greater net residual shortfall (or surplus, where residual tariffs are negative) as a result of reallocation</a:t>
          </a:r>
          <a:r>
            <a:rPr lang="en-GB" sz="1100" baseline="0"/>
            <a:t>. It does </a:t>
          </a:r>
          <a:r>
            <a:rPr lang="en-GB" sz="1100" baseline="0">
              <a:solidFill>
                <a:sysClr val="windowText" lastClr="000000"/>
              </a:solidFill>
            </a:rPr>
            <a:t>not does not </a:t>
          </a:r>
          <a:r>
            <a:rPr lang="en-GB" sz="1100" baseline="0"/>
            <a:t>consider the impact of the proposal on EHV-connected customers, as no workgroup data was available to draw from.</a:t>
          </a:r>
          <a:br>
            <a:rPr lang="en-GB" sz="1100" baseline="0"/>
          </a:br>
          <a:endParaRPr lang="en-GB" sz="1100" baseline="0"/>
        </a:p>
        <a:p>
          <a:r>
            <a:rPr lang="en-GB" sz="1100" baseline="0"/>
            <a:t>Step 1 applies universal assumptions on the number of customers and the maximum possible load factor and capacity for HCULU users.</a:t>
          </a:r>
          <a:br>
            <a:rPr lang="en-GB" sz="1100" baseline="0"/>
          </a:br>
          <a:r>
            <a:rPr lang="en-GB" sz="1100" baseline="0"/>
            <a:t>Step 2 retrieves region-specific residual cost allocation data from published CDCM models.</a:t>
          </a:r>
        </a:p>
        <a:p>
          <a:r>
            <a:rPr lang="en-GB" sz="1100" baseline="0"/>
            <a:t>Step 3 uses workgroup analysis to identify the type and number of customers eligble for HCULU status.</a:t>
          </a:r>
        </a:p>
        <a:p>
          <a:r>
            <a:rPr lang="en-GB" sz="1100" baseline="0"/>
            <a:t>Step 4 estimates how many HCULU users are in the region by extrapoliting from the region's share of all sites. It then estimates the upper bound of how much they could consume based on a high MIC and 10% load factor. Using these assumptions, it estimates how much their movement to the next lowest band would affect the overall number of sites and share of consumption in aggregate. Cells where the residual charge has increased as a result of DCP 412 are highlighted in red, and cells where the residual charge has decreased in green.</a:t>
          </a:r>
        </a:p>
        <a:p>
          <a:r>
            <a:rPr lang="en-GB" sz="1100" baseline="0"/>
            <a:t>Step 5 allocates the residual total to this new distribution of customers, and calculates the difference in network cost recovery as a result of the change, which would then be recoverd in following years through the correction mechanism.</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03B33-B9FB-47DB-8073-2D3053466223}">
  <dimension ref="A1"/>
  <sheetViews>
    <sheetView topLeftCell="A11" workbookViewId="0">
      <selection activeCell="E28" sqref="E28"/>
    </sheetView>
  </sheetViews>
  <sheetFormatPr defaultRowHeight="14.25"/>
  <cols>
    <col min="1" max="1" width="7.5703125" bestFit="1" customWidth="1"/>
    <col min="2" max="2" width="13" bestFit="1" customWidth="1"/>
  </cols>
  <sheetData/>
  <pageMargins left="0.7" right="0.7" top="0.75" bottom="0.75" header="0.3" footer="0.3"/>
  <headerFooter>
    <oddHeader>&amp;C&amp;"Aptos"&amp;10&amp;K000000 OFFICIAL - OFGEM USE ONLY&amp;1#_x000D_</oddHeader>
    <oddFooter>&amp;C_x000D_&amp;1#&amp;"Aptos"&amp;10&amp;K000000 OFFICIAL - OFGEM USE ONLY</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6F263-32C2-4453-B44F-C16B4B43BCB5}">
  <dimension ref="A2:V42"/>
  <sheetViews>
    <sheetView zoomScale="85" zoomScaleNormal="85" workbookViewId="0">
      <selection activeCell="J38" sqref="J38"/>
    </sheetView>
  </sheetViews>
  <sheetFormatPr defaultRowHeight="14.25"/>
  <cols>
    <col min="1" max="1" width="39.42578125" bestFit="1" customWidth="1"/>
    <col min="2" max="2" width="55" bestFit="1" customWidth="1"/>
    <col min="3" max="3" width="11" bestFit="1" customWidth="1"/>
    <col min="4" max="4" width="12.5703125"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34977017.394412577</v>
      </c>
      <c r="E12" s="7"/>
      <c r="F12" s="7"/>
      <c r="G12" s="7"/>
      <c r="H12" s="7"/>
      <c r="I12" s="7"/>
      <c r="J12" s="7"/>
      <c r="K12" s="7"/>
      <c r="L12" s="7"/>
      <c r="M12" s="7"/>
      <c r="N12" s="7"/>
      <c r="O12" s="7"/>
      <c r="P12" s="7"/>
      <c r="Q12" s="7"/>
      <c r="R12" s="7"/>
      <c r="S12" s="1" t="s">
        <v>33</v>
      </c>
      <c r="U12" s="3"/>
    </row>
    <row r="13" spans="1:21">
      <c r="B13" t="s">
        <v>34</v>
      </c>
      <c r="C13" t="s">
        <v>25</v>
      </c>
      <c r="D13" s="7"/>
      <c r="E13" s="5">
        <v>2657982.1943439892</v>
      </c>
      <c r="F13" s="5">
        <v>67978.558707343007</v>
      </c>
      <c r="G13" s="5">
        <v>53475.03847899929</v>
      </c>
      <c r="H13" s="5">
        <v>28322.123035097175</v>
      </c>
      <c r="I13" s="5">
        <v>30612.659504286705</v>
      </c>
      <c r="J13" s="5">
        <v>6826.4448526020715</v>
      </c>
      <c r="K13" s="5">
        <v>5373.1386993527967</v>
      </c>
      <c r="L13" s="5">
        <v>3020.9355118858807</v>
      </c>
      <c r="M13" s="5">
        <v>2169.001804784124</v>
      </c>
      <c r="N13" s="5">
        <v>1658.6894403925937</v>
      </c>
      <c r="O13" s="5">
        <v>779.19176273102266</v>
      </c>
      <c r="P13" s="5">
        <v>386.56448192523231</v>
      </c>
      <c r="Q13" s="5">
        <v>317.78893704459847</v>
      </c>
      <c r="R13" s="5">
        <v>3457</v>
      </c>
      <c r="S13" s="1" t="s">
        <v>35</v>
      </c>
      <c r="U13" s="3"/>
    </row>
    <row r="14" spans="1:21">
      <c r="B14" t="s">
        <v>36</v>
      </c>
      <c r="C14" t="s">
        <v>37</v>
      </c>
      <c r="D14" s="7"/>
      <c r="E14" s="5">
        <v>8878889999.8901997</v>
      </c>
      <c r="F14" s="5">
        <v>162998828.08779499</v>
      </c>
      <c r="G14" s="5">
        <v>485051069.04440671</v>
      </c>
      <c r="H14" s="5">
        <v>564707655.12057424</v>
      </c>
      <c r="I14" s="5">
        <v>1609024865.4243054</v>
      </c>
      <c r="J14" s="5">
        <v>643056075.10541117</v>
      </c>
      <c r="K14" s="5">
        <v>859206303.0653578</v>
      </c>
      <c r="L14" s="5">
        <v>780038052.12643957</v>
      </c>
      <c r="M14" s="5">
        <v>1097595443.521275</v>
      </c>
      <c r="N14" s="5">
        <v>974049383.36658692</v>
      </c>
      <c r="O14" s="5">
        <v>1339494553.9655969</v>
      </c>
      <c r="P14" s="5">
        <v>1249997164.0169661</v>
      </c>
      <c r="Q14" s="5">
        <v>2587572114.0481839</v>
      </c>
      <c r="R14" s="5">
        <v>216266872.45442984</v>
      </c>
      <c r="S14" s="1" t="s">
        <v>38</v>
      </c>
      <c r="U14" s="3"/>
    </row>
    <row r="15" spans="1:21">
      <c r="B15" t="s">
        <v>39</v>
      </c>
      <c r="C15" t="s">
        <v>22</v>
      </c>
      <c r="D15" s="7"/>
      <c r="E15" s="6">
        <f t="shared" ref="E15:R15" si="0">E14/SUM($E$14:$R$14)</f>
        <v>0.4139738609444491</v>
      </c>
      <c r="F15" s="6">
        <f t="shared" si="0"/>
        <v>7.5997398541663951E-3</v>
      </c>
      <c r="G15" s="6">
        <f t="shared" si="0"/>
        <v>2.2615266526562303E-2</v>
      </c>
      <c r="H15" s="6">
        <f t="shared" si="0"/>
        <v>2.6329215509826281E-2</v>
      </c>
      <c r="I15" s="6">
        <f t="shared" si="0"/>
        <v>7.5019989650008001E-2</v>
      </c>
      <c r="J15" s="6">
        <f t="shared" si="0"/>
        <v>2.9982171895187659E-2</v>
      </c>
      <c r="K15" s="6">
        <f t="shared" si="0"/>
        <v>4.0060069516816996E-2</v>
      </c>
      <c r="L15" s="6">
        <f t="shared" si="0"/>
        <v>3.6368888918137623E-2</v>
      </c>
      <c r="M15" s="6">
        <f t="shared" si="0"/>
        <v>5.1174845449730347E-2</v>
      </c>
      <c r="N15" s="6">
        <f t="shared" si="0"/>
        <v>4.5414571414648948E-2</v>
      </c>
      <c r="O15" s="6">
        <f t="shared" si="0"/>
        <v>6.2453271999772297E-2</v>
      </c>
      <c r="P15" s="6">
        <f t="shared" si="0"/>
        <v>5.8280500396346219E-2</v>
      </c>
      <c r="Q15" s="6">
        <f t="shared" si="0"/>
        <v>0.12064427181077408</v>
      </c>
      <c r="R15" s="6">
        <f t="shared" si="0"/>
        <v>1.0083336113573678E-2</v>
      </c>
      <c r="U15" s="3"/>
    </row>
    <row r="16" spans="1:21">
      <c r="B16" t="s">
        <v>40</v>
      </c>
      <c r="C16" t="s">
        <v>32</v>
      </c>
      <c r="D16" s="7"/>
      <c r="E16" s="7">
        <f t="shared" ref="E16:R16" si="1">E15*$D$12</f>
        <v>14479570.935086129</v>
      </c>
      <c r="F16" s="7">
        <f t="shared" si="1"/>
        <v>265816.23307218851</v>
      </c>
      <c r="G16" s="7">
        <f t="shared" si="1"/>
        <v>791014.57067884621</v>
      </c>
      <c r="H16" s="7">
        <f t="shared" si="1"/>
        <v>920917.42886843125</v>
      </c>
      <c r="I16" s="7">
        <f t="shared" si="1"/>
        <v>2623975.4829169814</v>
      </c>
      <c r="J16" s="7">
        <f t="shared" si="1"/>
        <v>1048686.9479002466</v>
      </c>
      <c r="K16" s="7">
        <f t="shared" si="1"/>
        <v>1401181.7483110852</v>
      </c>
      <c r="L16" s="7">
        <f t="shared" si="1"/>
        <v>1272075.2603051586</v>
      </c>
      <c r="M16" s="7">
        <f t="shared" si="1"/>
        <v>1789943.4594515937</v>
      </c>
      <c r="N16" s="7">
        <f t="shared" si="1"/>
        <v>1588466.2543299685</v>
      </c>
      <c r="O16" s="7">
        <f t="shared" si="1"/>
        <v>2184429.1810740158</v>
      </c>
      <c r="P16" s="7">
        <f t="shared" si="1"/>
        <v>2038478.0761180709</v>
      </c>
      <c r="Q16" s="7">
        <f t="shared" si="1"/>
        <v>4219776.7936616838</v>
      </c>
      <c r="R16" s="7">
        <f t="shared" si="1"/>
        <v>352685.02263817505</v>
      </c>
      <c r="U16" s="3"/>
    </row>
    <row r="17" spans="1:22">
      <c r="B17" t="s">
        <v>41</v>
      </c>
      <c r="C17" t="s">
        <v>42</v>
      </c>
      <c r="D17" s="7"/>
      <c r="E17" s="6">
        <f t="shared" ref="E17:Q17" si="2">E16/E13</f>
        <v>5.4475801101669159</v>
      </c>
      <c r="F17" s="6">
        <f t="shared" si="2"/>
        <v>3.9102952184756337</v>
      </c>
      <c r="G17" s="6">
        <f t="shared" si="2"/>
        <v>14.792220691706344</v>
      </c>
      <c r="H17" s="6">
        <f t="shared" si="2"/>
        <v>32.515833213746632</v>
      </c>
      <c r="I17" s="6">
        <f t="shared" si="2"/>
        <v>85.715371529531595</v>
      </c>
      <c r="J17" s="6">
        <f t="shared" si="2"/>
        <v>153.62124364053321</v>
      </c>
      <c r="K17" s="6">
        <f t="shared" si="2"/>
        <v>260.77527990853088</v>
      </c>
      <c r="L17" s="6">
        <f t="shared" si="2"/>
        <v>421.08653273139208</v>
      </c>
      <c r="M17" s="6">
        <f t="shared" si="2"/>
        <v>825.23834489374383</v>
      </c>
      <c r="N17" s="6">
        <f t="shared" si="2"/>
        <v>957.66345142584123</v>
      </c>
      <c r="O17" s="6">
        <f t="shared" si="2"/>
        <v>2803.4551769614659</v>
      </c>
      <c r="P17" s="6">
        <f t="shared" si="2"/>
        <v>5273.3196437647493</v>
      </c>
      <c r="Q17" s="6">
        <f t="shared" si="2"/>
        <v>13278.551584913985</v>
      </c>
      <c r="R17" s="8"/>
      <c r="U17" s="3"/>
    </row>
    <row r="18" spans="1:22">
      <c r="B18" t="s">
        <v>41</v>
      </c>
      <c r="C18" t="s">
        <v>43</v>
      </c>
      <c r="D18" s="7"/>
      <c r="E18" s="7">
        <f>E17*100/365</f>
        <v>1.4924877014155935</v>
      </c>
      <c r="F18" s="7">
        <f t="shared" ref="F18:Q18" si="3">F17*100/365</f>
        <v>1.0713137584864751</v>
      </c>
      <c r="G18" s="7">
        <f t="shared" si="3"/>
        <v>4.0526632032072172</v>
      </c>
      <c r="H18" s="7">
        <f t="shared" si="3"/>
        <v>8.9084474558209958</v>
      </c>
      <c r="I18" s="7">
        <f t="shared" si="3"/>
        <v>23.483663432748383</v>
      </c>
      <c r="J18" s="7">
        <f t="shared" si="3"/>
        <v>42.088011956310467</v>
      </c>
      <c r="K18" s="7">
        <f t="shared" si="3"/>
        <v>71.445282166720787</v>
      </c>
      <c r="L18" s="7">
        <f t="shared" si="3"/>
        <v>115.36617335106632</v>
      </c>
      <c r="M18" s="7">
        <f t="shared" si="3"/>
        <v>226.09269723116267</v>
      </c>
      <c r="N18" s="7">
        <f t="shared" si="3"/>
        <v>262.37354833584692</v>
      </c>
      <c r="O18" s="7">
        <f t="shared" si="3"/>
        <v>768.06991149629198</v>
      </c>
      <c r="P18" s="7">
        <f t="shared" si="3"/>
        <v>1444.7451078807533</v>
      </c>
      <c r="Q18" s="7">
        <f t="shared" si="3"/>
        <v>3637.9593383325987</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8.890733660056814E-2</v>
      </c>
      <c r="F25" s="6">
        <f t="shared" si="4"/>
        <v>7.7540692850620083E-2</v>
      </c>
      <c r="G25" s="6">
        <f t="shared" si="4"/>
        <v>8.1329399793570942E-2</v>
      </c>
      <c r="H25" s="6">
        <f t="shared" si="4"/>
        <v>8.6149401023010858E-2</v>
      </c>
      <c r="I25" s="6">
        <f t="shared" si="4"/>
        <v>9.3116687500705633E-2</v>
      </c>
      <c r="J25" s="6">
        <f t="shared" si="4"/>
        <v>7.9208014637233981E-2</v>
      </c>
      <c r="K25" s="6">
        <f t="shared" si="4"/>
        <v>8.3126851127884566E-2</v>
      </c>
      <c r="L25" s="6">
        <f t="shared" si="4"/>
        <v>9.3472687237247484E-2</v>
      </c>
      <c r="M25" s="6">
        <f t="shared" si="4"/>
        <v>6.7112464505753602E-2</v>
      </c>
      <c r="N25" s="6">
        <f t="shared" si="4"/>
        <v>0.19024984734886247</v>
      </c>
      <c r="O25" s="6">
        <f t="shared" si="4"/>
        <v>0.11916324644029892</v>
      </c>
      <c r="P25" s="6">
        <f t="shared" si="4"/>
        <v>0.11823605132392639</v>
      </c>
      <c r="Q25" s="6">
        <f t="shared" si="4"/>
        <v>9.7200107168274666E-2</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44.639119055674009</v>
      </c>
      <c r="L26" s="7">
        <f t="shared" si="5"/>
        <v>13.086176213214648</v>
      </c>
      <c r="M26" s="7">
        <f t="shared" si="5"/>
        <v>6.9125838440926213</v>
      </c>
      <c r="N26" s="7">
        <f t="shared" si="5"/>
        <v>0</v>
      </c>
      <c r="O26" s="7">
        <f t="shared" si="5"/>
        <v>2.979081161007473</v>
      </c>
      <c r="P26" s="7">
        <f t="shared" si="5"/>
        <v>1.1823605132392641</v>
      </c>
      <c r="Q26" s="7">
        <f t="shared" si="5"/>
        <v>0.77760085734619733</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5865580.2439155644</v>
      </c>
      <c r="L27" s="7">
        <f t="shared" si="6"/>
        <v>2865872.5906940079</v>
      </c>
      <c r="M27" s="7">
        <f t="shared" si="6"/>
        <v>2270783.7927844259</v>
      </c>
      <c r="N27" s="7">
        <f t="shared" si="6"/>
        <v>0</v>
      </c>
      <c r="O27" s="7">
        <f t="shared" si="6"/>
        <v>2870642.6067468012</v>
      </c>
      <c r="P27" s="7">
        <f t="shared" si="6"/>
        <v>2071495.6191951907</v>
      </c>
      <c r="Q27" s="7">
        <f t="shared" si="6"/>
        <v>2043535.0531058065</v>
      </c>
      <c r="R27" s="7">
        <f t="shared" si="6"/>
        <v>0</v>
      </c>
      <c r="U27" s="3"/>
    </row>
    <row r="28" spans="1:22">
      <c r="B28" t="s">
        <v>54</v>
      </c>
      <c r="C28" t="s">
        <v>25</v>
      </c>
      <c r="D28" s="7"/>
      <c r="E28" s="7">
        <f>IF(E21,E13+F26-E26,E13)</f>
        <v>2657982.1943439892</v>
      </c>
      <c r="F28" s="7">
        <f>IF(F21,F13+G26-F26,F13)</f>
        <v>67978.558707343007</v>
      </c>
      <c r="G28" s="7">
        <f>IF(G21,G13+H26-G26,G13)</f>
        <v>53475.03847899929</v>
      </c>
      <c r="H28" s="7">
        <f>IF(H21,H13+I26-H26,H13)</f>
        <v>28322.123035097175</v>
      </c>
      <c r="I28" s="7">
        <f>IF(I21,I13+J26-I26,I13)</f>
        <v>30612.659504286705</v>
      </c>
      <c r="J28" s="7">
        <f>J13+K26-J26</f>
        <v>6871.0839716577457</v>
      </c>
      <c r="K28" s="7">
        <f>IF(K21,K13+L26-K26,K13)</f>
        <v>5341.585756510337</v>
      </c>
      <c r="L28" s="7">
        <f>IF(L21,L13+M26-L26,L13)</f>
        <v>3014.761919516759</v>
      </c>
      <c r="M28" s="7">
        <f>IF(M21,M13+N26-M26,M13)</f>
        <v>2162.0892209400313</v>
      </c>
      <c r="N28" s="7">
        <f>N13+O26-N26</f>
        <v>1661.6685215536013</v>
      </c>
      <c r="O28" s="7">
        <f>IF(O21,O13+P26-O26,O13)</f>
        <v>777.39504208325445</v>
      </c>
      <c r="P28" s="7">
        <f>IF(P21,P13+Q26-P26,P13)</f>
        <v>386.15972226933928</v>
      </c>
      <c r="Q28" s="7">
        <f>IF(Q21,Q13+R26-Q26,Q13)</f>
        <v>317.01133618725225</v>
      </c>
      <c r="R28" s="7">
        <f>IF(R21,R13+S26-R26,R13)</f>
        <v>3457</v>
      </c>
      <c r="U28" s="3"/>
      <c r="V28" s="4"/>
    </row>
    <row r="29" spans="1:22">
      <c r="B29" t="s">
        <v>55</v>
      </c>
      <c r="C29" t="s">
        <v>37</v>
      </c>
      <c r="D29" s="7"/>
      <c r="E29" s="7">
        <f>IF(E21,E14+F27-E27,E14)</f>
        <v>8878889999.8901997</v>
      </c>
      <c r="F29" s="7">
        <f>IF(F21,F14+G27-F27,F14)</f>
        <v>162998828.08779499</v>
      </c>
      <c r="G29" s="7">
        <f>IF(G21,G14+H27-G27,G14)</f>
        <v>485051069.04440671</v>
      </c>
      <c r="H29" s="7">
        <f>IF(H21,H14+I27-H27,H14)</f>
        <v>564707655.12057424</v>
      </c>
      <c r="I29" s="7">
        <f>IF(I21,I14+J27-I27,I14)</f>
        <v>1609024865.4243054</v>
      </c>
      <c r="J29" s="7">
        <f>J14+K27-J27</f>
        <v>648921655.34932673</v>
      </c>
      <c r="K29" s="7">
        <f>IF(K21,K14+L27-K27,K14)</f>
        <v>856206595.4121362</v>
      </c>
      <c r="L29" s="7">
        <f>IF(L21,L14+M27-L27,L14)</f>
        <v>779442963.32853007</v>
      </c>
      <c r="M29" s="7">
        <f>IF(M21,M14+N27-M27,M14)</f>
        <v>1095324659.7284906</v>
      </c>
      <c r="N29" s="7">
        <f>N14+O27-N27</f>
        <v>976920025.97333372</v>
      </c>
      <c r="O29" s="7">
        <f>IF(O21,O14+P27-O27,O14)</f>
        <v>1338695406.9780452</v>
      </c>
      <c r="P29" s="7">
        <f>IF(P21,P14+Q27-P27,P14)</f>
        <v>1249969203.4508767</v>
      </c>
      <c r="Q29" s="7">
        <f>IF(Q21,Q14+R27-Q27,Q14)</f>
        <v>2585528578.9950781</v>
      </c>
      <c r="R29" s="7">
        <f>IF(R21,R14+S27-R27,R14)</f>
        <v>216266872.45442984</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0.4139738609444491</v>
      </c>
      <c r="F32" s="6">
        <f t="shared" si="7"/>
        <v>7.5997398541663951E-3</v>
      </c>
      <c r="G32" s="6">
        <f t="shared" si="7"/>
        <v>2.2615266526562303E-2</v>
      </c>
      <c r="H32" s="6">
        <f t="shared" si="7"/>
        <v>2.6329215509826281E-2</v>
      </c>
      <c r="I32" s="6">
        <f t="shared" si="7"/>
        <v>7.5019989650008001E-2</v>
      </c>
      <c r="J32" s="6">
        <f t="shared" si="7"/>
        <v>3.0255651677039135E-2</v>
      </c>
      <c r="K32" s="6">
        <f t="shared" si="7"/>
        <v>3.9920209629046771E-2</v>
      </c>
      <c r="L32" s="6">
        <f t="shared" si="7"/>
        <v>3.6341143196850563E-2</v>
      </c>
      <c r="M32" s="6">
        <f t="shared" si="7"/>
        <v>5.1068971276936145E-2</v>
      </c>
      <c r="N32" s="6">
        <f t="shared" si="7"/>
        <v>4.5548413708372745E-2</v>
      </c>
      <c r="O32" s="6">
        <f t="shared" si="7"/>
        <v>6.2416012166177898E-2</v>
      </c>
      <c r="P32" s="6">
        <f t="shared" si="7"/>
        <v>5.8279196748762079E-2</v>
      </c>
      <c r="Q32" s="6">
        <f t="shared" si="7"/>
        <v>0.12054899299822881</v>
      </c>
      <c r="R32" s="6">
        <f t="shared" si="7"/>
        <v>1.0083336113573678E-2</v>
      </c>
      <c r="S32" s="2"/>
      <c r="T32" s="2"/>
      <c r="U32" s="2"/>
    </row>
    <row r="33" spans="2:20">
      <c r="B33" t="s">
        <v>58</v>
      </c>
      <c r="C33" t="s">
        <v>32</v>
      </c>
      <c r="D33" s="7"/>
      <c r="E33" s="7">
        <f t="shared" ref="E33:R33" si="8">$D$12*E32</f>
        <v>14479570.935086129</v>
      </c>
      <c r="F33" s="7">
        <f t="shared" si="8"/>
        <v>265816.23307218851</v>
      </c>
      <c r="G33" s="7">
        <f t="shared" si="8"/>
        <v>791014.57067884621</v>
      </c>
      <c r="H33" s="7">
        <f t="shared" si="8"/>
        <v>920917.42886843125</v>
      </c>
      <c r="I33" s="7">
        <f t="shared" si="8"/>
        <v>2623975.4829169814</v>
      </c>
      <c r="J33" s="7">
        <f t="shared" si="8"/>
        <v>1058252.4549870859</v>
      </c>
      <c r="K33" s="7">
        <f t="shared" si="8"/>
        <v>1396289.8665837655</v>
      </c>
      <c r="L33" s="7">
        <f t="shared" si="8"/>
        <v>1271104.7977290805</v>
      </c>
      <c r="M33" s="7">
        <f t="shared" si="8"/>
        <v>1786240.2966681519</v>
      </c>
      <c r="N33" s="7">
        <f t="shared" si="8"/>
        <v>1593147.6585656537</v>
      </c>
      <c r="O33" s="7">
        <f t="shared" si="8"/>
        <v>2183125.9432262713</v>
      </c>
      <c r="P33" s="7">
        <f t="shared" si="8"/>
        <v>2038432.4784138442</v>
      </c>
      <c r="Q33" s="7">
        <f t="shared" si="8"/>
        <v>4216444.2249779692</v>
      </c>
      <c r="R33" s="7">
        <f t="shared" si="8"/>
        <v>352685.02263817505</v>
      </c>
    </row>
    <row r="34" spans="2:20">
      <c r="B34" t="s">
        <v>59</v>
      </c>
      <c r="C34" t="s">
        <v>42</v>
      </c>
      <c r="D34" s="7"/>
      <c r="E34" s="7">
        <f t="shared" ref="E34:Q34" si="9">E33/E28</f>
        <v>5.4475801101669159</v>
      </c>
      <c r="F34" s="7">
        <f t="shared" si="9"/>
        <v>3.9102952184756337</v>
      </c>
      <c r="G34" s="7">
        <f t="shared" si="9"/>
        <v>14.792220691706344</v>
      </c>
      <c r="H34" s="7">
        <f t="shared" si="9"/>
        <v>32.515833213746632</v>
      </c>
      <c r="I34" s="7">
        <f t="shared" si="9"/>
        <v>85.715371529531595</v>
      </c>
      <c r="J34" s="7">
        <f t="shared" si="9"/>
        <v>154.01535759892155</v>
      </c>
      <c r="K34" s="7">
        <f t="shared" si="9"/>
        <v>261.39987828183121</v>
      </c>
      <c r="L34" s="7">
        <f t="shared" si="9"/>
        <v>421.62692499871696</v>
      </c>
      <c r="M34" s="7">
        <f t="shared" si="9"/>
        <v>826.16400811227015</v>
      </c>
      <c r="N34" s="7">
        <f t="shared" si="9"/>
        <v>958.76381955897978</v>
      </c>
      <c r="O34" s="7">
        <f t="shared" si="9"/>
        <v>2808.2581249501604</v>
      </c>
      <c r="P34" s="7">
        <f t="shared" si="9"/>
        <v>5278.7288804607006</v>
      </c>
      <c r="Q34" s="7">
        <f t="shared" si="9"/>
        <v>13300.610242175693</v>
      </c>
      <c r="R34" s="8"/>
    </row>
    <row r="35" spans="2:20">
      <c r="B35" t="s">
        <v>59</v>
      </c>
      <c r="C35" t="s">
        <v>43</v>
      </c>
      <c r="D35" s="7"/>
      <c r="E35" s="7">
        <f>E34*100/$D$5</f>
        <v>1.4924877014155935</v>
      </c>
      <c r="F35" s="7">
        <f t="shared" ref="F35:Q35" si="10">F34*100/$D$5</f>
        <v>1.0713137584864751</v>
      </c>
      <c r="G35" s="7">
        <f t="shared" si="10"/>
        <v>4.0526632032072172</v>
      </c>
      <c r="H35" s="7">
        <f t="shared" si="10"/>
        <v>8.9084474558209958</v>
      </c>
      <c r="I35" s="7">
        <f t="shared" si="10"/>
        <v>23.483663432748383</v>
      </c>
      <c r="J35" s="7">
        <f>J34*100/$D$5</f>
        <v>42.195988383266176</v>
      </c>
      <c r="K35" s="7">
        <f t="shared" si="10"/>
        <v>71.616405008720875</v>
      </c>
      <c r="L35" s="7">
        <f t="shared" si="10"/>
        <v>115.51422602704574</v>
      </c>
      <c r="M35" s="7">
        <f t="shared" si="10"/>
        <v>226.34630359240276</v>
      </c>
      <c r="N35" s="7">
        <f t="shared" si="10"/>
        <v>262.6750190572547</v>
      </c>
      <c r="O35" s="7">
        <f t="shared" si="10"/>
        <v>769.38578765757813</v>
      </c>
      <c r="P35" s="7">
        <f t="shared" si="10"/>
        <v>1446.2270905371781</v>
      </c>
      <c r="Q35" s="7">
        <f t="shared" si="10"/>
        <v>3644.0028060755321</v>
      </c>
      <c r="R35" s="8"/>
    </row>
    <row r="36" spans="2:20">
      <c r="B36" t="s">
        <v>60</v>
      </c>
      <c r="C36" t="s">
        <v>43</v>
      </c>
      <c r="D36" s="7"/>
      <c r="E36" s="7">
        <f>E35-E18</f>
        <v>0</v>
      </c>
      <c r="F36" s="7">
        <f t="shared" ref="F36:Q36" si="11">F35-F18</f>
        <v>0</v>
      </c>
      <c r="G36" s="7">
        <f t="shared" si="11"/>
        <v>0</v>
      </c>
      <c r="H36" s="7">
        <f t="shared" si="11"/>
        <v>0</v>
      </c>
      <c r="I36" s="7">
        <f t="shared" si="11"/>
        <v>0</v>
      </c>
      <c r="J36" s="7">
        <f t="shared" si="11"/>
        <v>0.10797642695570886</v>
      </c>
      <c r="K36" s="7">
        <f t="shared" si="11"/>
        <v>0.17112284200008787</v>
      </c>
      <c r="L36" s="7">
        <f t="shared" si="11"/>
        <v>0.14805267597941452</v>
      </c>
      <c r="M36" s="7">
        <f t="shared" si="11"/>
        <v>0.25360636124008806</v>
      </c>
      <c r="N36" s="7">
        <f t="shared" si="11"/>
        <v>0.30147072140778164</v>
      </c>
      <c r="O36" s="7">
        <f t="shared" si="11"/>
        <v>1.3158761612861554</v>
      </c>
      <c r="P36" s="7">
        <f t="shared" si="11"/>
        <v>1.4819826564248615</v>
      </c>
      <c r="Q36" s="7">
        <f t="shared" si="11"/>
        <v>6.0434677429334442</v>
      </c>
      <c r="R36" s="7"/>
    </row>
    <row r="37" spans="2:20">
      <c r="B37" t="s">
        <v>61</v>
      </c>
      <c r="C37" t="s">
        <v>32</v>
      </c>
      <c r="D37" s="7"/>
      <c r="E37" s="7">
        <f>(E28*E18*365/100)-E33</f>
        <v>0</v>
      </c>
      <c r="F37" s="7">
        <f t="shared" ref="F37:Q37" si="12">(F28*F18*365/100)-F33</f>
        <v>0</v>
      </c>
      <c r="G37" s="7">
        <f t="shared" si="12"/>
        <v>0</v>
      </c>
      <c r="H37" s="7">
        <f t="shared" si="12"/>
        <v>0</v>
      </c>
      <c r="I37" s="7">
        <f t="shared" si="12"/>
        <v>0</v>
      </c>
      <c r="J37" s="7">
        <f t="shared" si="12"/>
        <v>-2707.9901024887804</v>
      </c>
      <c r="K37" s="7">
        <f t="shared" si="12"/>
        <v>-3336.3457743606996</v>
      </c>
      <c r="L37" s="7">
        <f t="shared" si="12"/>
        <v>-1629.1540291325655</v>
      </c>
      <c r="M37" s="7">
        <f t="shared" si="12"/>
        <v>-2001.3664669967256</v>
      </c>
      <c r="N37" s="7">
        <f t="shared" si="12"/>
        <v>-1828.4470889570657</v>
      </c>
      <c r="O37" s="7">
        <f t="shared" si="12"/>
        <v>-3733.7879537953995</v>
      </c>
      <c r="P37" s="7">
        <f t="shared" si="12"/>
        <v>-2088.8293401973788</v>
      </c>
      <c r="Q37" s="7">
        <f t="shared" si="12"/>
        <v>-6992.8444130308926</v>
      </c>
      <c r="R37" s="7">
        <f>R33-R16</f>
        <v>0</v>
      </c>
      <c r="S37" s="1" t="s">
        <v>62</v>
      </c>
      <c r="T37" s="3"/>
    </row>
    <row r="38" spans="2:20">
      <c r="B38" t="s">
        <v>63</v>
      </c>
      <c r="C38" t="s">
        <v>32</v>
      </c>
      <c r="D38" s="7">
        <f>SUM(E37:R37)</f>
        <v>-24318.765168959508</v>
      </c>
      <c r="E38" s="7"/>
      <c r="F38" s="7"/>
      <c r="G38" s="7"/>
      <c r="H38" s="7"/>
      <c r="I38" s="7"/>
      <c r="J38" s="7"/>
      <c r="K38" s="7"/>
      <c r="L38" s="7"/>
      <c r="M38" s="7"/>
      <c r="N38" s="7"/>
      <c r="O38" s="7"/>
      <c r="P38" s="7"/>
      <c r="Q38" s="7"/>
      <c r="R38" s="7"/>
      <c r="S38" s="1" t="s">
        <v>62</v>
      </c>
    </row>
    <row r="42" spans="2:20">
      <c r="B42" s="3"/>
    </row>
  </sheetData>
  <conditionalFormatting sqref="E35">
    <cfRule type="cellIs" dxfId="362" priority="1" operator="lessThan">
      <formula>1.49248770141559</formula>
    </cfRule>
    <cfRule type="cellIs" dxfId="361" priority="2" operator="greaterThan">
      <formula>1.49248770141559</formula>
    </cfRule>
  </conditionalFormatting>
  <conditionalFormatting sqref="F35">
    <cfRule type="cellIs" dxfId="360" priority="3" operator="lessThan">
      <formula>1.07131375848648</formula>
    </cfRule>
    <cfRule type="cellIs" dxfId="359" priority="4" operator="greaterThan">
      <formula>1.07131375848648</formula>
    </cfRule>
  </conditionalFormatting>
  <conditionalFormatting sqref="G35">
    <cfRule type="cellIs" dxfId="358" priority="5" operator="lessThan">
      <formula>4.05266320320722</formula>
    </cfRule>
    <cfRule type="cellIs" dxfId="357" priority="6" operator="greaterThan">
      <formula>4.05266320320722</formula>
    </cfRule>
  </conditionalFormatting>
  <conditionalFormatting sqref="H35">
    <cfRule type="cellIs" dxfId="356" priority="7" operator="lessThan">
      <formula>8.908447455821</formula>
    </cfRule>
    <cfRule type="cellIs" dxfId="355" priority="8" operator="greaterThan">
      <formula>8.908447455821</formula>
    </cfRule>
  </conditionalFormatting>
  <conditionalFormatting sqref="I35">
    <cfRule type="cellIs" dxfId="354" priority="9" operator="lessThan">
      <formula>23.4836634327484</formula>
    </cfRule>
    <cfRule type="cellIs" dxfId="353" priority="10" operator="greaterThan">
      <formula>23.4836634327484</formula>
    </cfRule>
  </conditionalFormatting>
  <conditionalFormatting sqref="J35">
    <cfRule type="cellIs" dxfId="352" priority="11" operator="lessThan">
      <formula>42.0880119563105</formula>
    </cfRule>
    <cfRule type="cellIs" dxfId="351" priority="12" operator="greaterThan">
      <formula>42.0880119563105</formula>
    </cfRule>
  </conditionalFormatting>
  <conditionalFormatting sqref="K35">
    <cfRule type="cellIs" dxfId="350" priority="13" operator="lessThan">
      <formula>71.4452821667208</formula>
    </cfRule>
    <cfRule type="cellIs" dxfId="349" priority="14" operator="greaterThan">
      <formula>71.4452821667208</formula>
    </cfRule>
  </conditionalFormatting>
  <conditionalFormatting sqref="L35">
    <cfRule type="cellIs" dxfId="348" priority="15" operator="lessThan">
      <formula>115.366173351066</formula>
    </cfRule>
    <cfRule type="cellIs" dxfId="347" priority="16" operator="greaterThan">
      <formula>115.366173351066</formula>
    </cfRule>
  </conditionalFormatting>
  <conditionalFormatting sqref="M35">
    <cfRule type="cellIs" dxfId="346" priority="17" operator="lessThan">
      <formula>226.092697231163</formula>
    </cfRule>
    <cfRule type="cellIs" dxfId="345" priority="18" operator="greaterThan">
      <formula>226.092697231163</formula>
    </cfRule>
  </conditionalFormatting>
  <conditionalFormatting sqref="N35">
    <cfRule type="cellIs" dxfId="344" priority="19" operator="lessThan">
      <formula>262.373548335847</formula>
    </cfRule>
    <cfRule type="cellIs" dxfId="343" priority="20" operator="greaterThan">
      <formula>262.373548335847</formula>
    </cfRule>
  </conditionalFormatting>
  <conditionalFormatting sqref="O35">
    <cfRule type="cellIs" dxfId="342" priority="21" operator="lessThan">
      <formula>768.069911496292</formula>
    </cfRule>
    <cfRule type="cellIs" dxfId="341" priority="22" operator="greaterThan">
      <formula>768.069911496292</formula>
    </cfRule>
  </conditionalFormatting>
  <conditionalFormatting sqref="P35">
    <cfRule type="cellIs" dxfId="340" priority="23" operator="lessThan">
      <formula>1444.74510788075</formula>
    </cfRule>
    <cfRule type="cellIs" dxfId="339" priority="24" operator="greaterThan">
      <formula>1444.74510788075</formula>
    </cfRule>
  </conditionalFormatting>
  <conditionalFormatting sqref="Q35">
    <cfRule type="cellIs" dxfId="338" priority="25" operator="lessThan">
      <formula>3637.9593383326</formula>
    </cfRule>
    <cfRule type="cellIs" dxfId="337" priority="26" operator="greaterThan">
      <formula>3637.9593383326</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3BBDF-6052-4ACB-8EEF-EBAC59349D49}">
  <dimension ref="A2:V38"/>
  <sheetViews>
    <sheetView topLeftCell="I8" zoomScale="85" zoomScaleNormal="85" workbookViewId="0">
      <selection activeCell="D38" sqref="D38"/>
    </sheetView>
  </sheetViews>
  <sheetFormatPr defaultRowHeight="14.25"/>
  <cols>
    <col min="1" max="1" width="39.42578125" bestFit="1" customWidth="1"/>
    <col min="2" max="2" width="55" bestFit="1" customWidth="1"/>
    <col min="3" max="3" width="11" bestFit="1" customWidth="1"/>
    <col min="4" max="4" width="13"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-114704380.23858559</v>
      </c>
      <c r="E12" s="7"/>
      <c r="F12" s="7"/>
      <c r="G12" s="7"/>
      <c r="H12" s="7"/>
      <c r="I12" s="7"/>
      <c r="J12" s="7"/>
      <c r="K12" s="7"/>
      <c r="L12" s="7"/>
      <c r="M12" s="7"/>
      <c r="N12" s="7"/>
      <c r="O12" s="7"/>
      <c r="P12" s="7"/>
      <c r="Q12" s="7"/>
      <c r="R12" s="7"/>
      <c r="S12" s="1" t="s">
        <v>33</v>
      </c>
      <c r="U12" s="3"/>
    </row>
    <row r="13" spans="1:21">
      <c r="B13" t="s">
        <v>34</v>
      </c>
      <c r="C13" t="s">
        <v>25</v>
      </c>
      <c r="D13" s="7"/>
      <c r="E13" s="5">
        <v>2313545.2778702914</v>
      </c>
      <c r="F13" s="5">
        <v>60153.420335070819</v>
      </c>
      <c r="G13" s="5">
        <v>45044.154608443481</v>
      </c>
      <c r="H13" s="5">
        <v>26296.325091975152</v>
      </c>
      <c r="I13" s="5">
        <v>26144.356173112828</v>
      </c>
      <c r="J13" s="5">
        <v>6526.9534133250745</v>
      </c>
      <c r="K13" s="5">
        <v>5562.2782702991135</v>
      </c>
      <c r="L13" s="5">
        <v>2061.3072860423972</v>
      </c>
      <c r="M13" s="5">
        <v>2166.5968761305244</v>
      </c>
      <c r="N13" s="5">
        <v>818.00394219215013</v>
      </c>
      <c r="O13" s="5">
        <v>697.12891601576121</v>
      </c>
      <c r="P13" s="5">
        <v>289.03218056964715</v>
      </c>
      <c r="Q13" s="5">
        <v>230.62356550329807</v>
      </c>
      <c r="R13" s="5">
        <v>655.09064919594994</v>
      </c>
      <c r="S13" s="1" t="s">
        <v>35</v>
      </c>
      <c r="U13" s="3"/>
    </row>
    <row r="14" spans="1:21">
      <c r="B14" t="s">
        <v>36</v>
      </c>
      <c r="C14" t="s">
        <v>37</v>
      </c>
      <c r="D14" s="7"/>
      <c r="E14" s="5">
        <v>7312720054.2464571</v>
      </c>
      <c r="F14" s="5">
        <v>279754314.43712544</v>
      </c>
      <c r="G14" s="5">
        <v>330244509.4499383</v>
      </c>
      <c r="H14" s="5">
        <v>411169883.41968912</v>
      </c>
      <c r="I14" s="5">
        <v>1127095017.3873281</v>
      </c>
      <c r="J14" s="5">
        <v>532102149.45139909</v>
      </c>
      <c r="K14" s="5">
        <v>805354144.86613476</v>
      </c>
      <c r="L14" s="5">
        <v>492405925.37209272</v>
      </c>
      <c r="M14" s="5">
        <v>1129269558.7457237</v>
      </c>
      <c r="N14" s="5">
        <v>353600651.19478631</v>
      </c>
      <c r="O14" s="5">
        <v>908383671.3595618</v>
      </c>
      <c r="P14" s="5">
        <v>790333520.9728421</v>
      </c>
      <c r="Q14" s="5">
        <v>1584387874.8101325</v>
      </c>
      <c r="R14" s="5">
        <v>171147730.70376864</v>
      </c>
      <c r="S14" s="1" t="s">
        <v>38</v>
      </c>
      <c r="U14" s="3"/>
    </row>
    <row r="15" spans="1:21">
      <c r="B15" t="s">
        <v>39</v>
      </c>
      <c r="C15" t="s">
        <v>22</v>
      </c>
      <c r="D15" s="7"/>
      <c r="E15" s="6">
        <f t="shared" ref="E15:R15" si="0">E14/SUM($E$14:$R$14)</f>
        <v>0.45062447749036311</v>
      </c>
      <c r="F15" s="6">
        <f t="shared" si="0"/>
        <v>1.723902198275724E-2</v>
      </c>
      <c r="G15" s="6">
        <f t="shared" si="0"/>
        <v>2.0350329071946754E-2</v>
      </c>
      <c r="H15" s="6">
        <f t="shared" si="0"/>
        <v>2.5337112934902786E-2</v>
      </c>
      <c r="I15" s="6">
        <f t="shared" si="0"/>
        <v>6.9453855682226437E-2</v>
      </c>
      <c r="J15" s="6">
        <f t="shared" si="0"/>
        <v>3.2789201731959899E-2</v>
      </c>
      <c r="K15" s="6">
        <f t="shared" si="0"/>
        <v>4.9627537774300408E-2</v>
      </c>
      <c r="L15" s="6">
        <f t="shared" si="0"/>
        <v>3.0343040782083212E-2</v>
      </c>
      <c r="M15" s="6">
        <f t="shared" si="0"/>
        <v>6.9587855282394251E-2</v>
      </c>
      <c r="N15" s="6">
        <f t="shared" si="0"/>
        <v>2.1789581373674247E-2</v>
      </c>
      <c r="O15" s="6">
        <f t="shared" si="0"/>
        <v>5.5976423851953526E-2</v>
      </c>
      <c r="P15" s="6">
        <f t="shared" si="0"/>
        <v>4.8701936801846424E-2</v>
      </c>
      <c r="Q15" s="6">
        <f t="shared" si="0"/>
        <v>9.7633158787992683E-2</v>
      </c>
      <c r="R15" s="6">
        <f t="shared" si="0"/>
        <v>1.0546466451599224E-2</v>
      </c>
      <c r="U15" s="3"/>
    </row>
    <row r="16" spans="1:21">
      <c r="B16" t="s">
        <v>40</v>
      </c>
      <c r="C16" t="s">
        <v>32</v>
      </c>
      <c r="D16" s="7"/>
      <c r="E16" s="7">
        <f t="shared" ref="E16:R16" si="1">E15*$D$12</f>
        <v>-51688601.410868563</v>
      </c>
      <c r="F16" s="7">
        <f t="shared" si="1"/>
        <v>-1977391.3324515221</v>
      </c>
      <c r="G16" s="7">
        <f t="shared" si="1"/>
        <v>-2334271.8838489233</v>
      </c>
      <c r="H16" s="7">
        <f t="shared" si="1"/>
        <v>-2906277.8362330743</v>
      </c>
      <c r="I16" s="7">
        <f t="shared" si="1"/>
        <v>-7966661.4712099498</v>
      </c>
      <c r="J16" s="7">
        <f t="shared" si="1"/>
        <v>-3761065.0631824173</v>
      </c>
      <c r="K16" s="7">
        <f t="shared" si="1"/>
        <v>-5692495.9631681237</v>
      </c>
      <c r="L16" s="7">
        <f t="shared" si="1"/>
        <v>-3480479.6874629823</v>
      </c>
      <c r="M16" s="7">
        <f t="shared" si="1"/>
        <v>-7982031.8122994173</v>
      </c>
      <c r="N16" s="7">
        <f t="shared" si="1"/>
        <v>-2499360.4271255331</v>
      </c>
      <c r="O16" s="7">
        <f t="shared" si="1"/>
        <v>-6420741.0059107095</v>
      </c>
      <c r="P16" s="7">
        <f t="shared" si="1"/>
        <v>-5586325.4772745576</v>
      </c>
      <c r="Q16" s="7">
        <f t="shared" si="1"/>
        <v>-11198950.969512116</v>
      </c>
      <c r="R16" s="7">
        <f t="shared" si="1"/>
        <v>-1209725.898037724</v>
      </c>
      <c r="U16" s="3"/>
    </row>
    <row r="17" spans="1:22">
      <c r="B17" t="s">
        <v>41</v>
      </c>
      <c r="C17" t="s">
        <v>42</v>
      </c>
      <c r="D17" s="7"/>
      <c r="E17" s="6">
        <f t="shared" ref="E17:Q17" si="2">E16/E13</f>
        <v>-22.341728906403741</v>
      </c>
      <c r="F17" s="6">
        <f t="shared" si="2"/>
        <v>-32.872467125508699</v>
      </c>
      <c r="G17" s="6">
        <f t="shared" si="2"/>
        <v>-51.821860220046538</v>
      </c>
      <c r="H17" s="6">
        <f t="shared" si="2"/>
        <v>-110.52030373323849</v>
      </c>
      <c r="I17" s="6">
        <f t="shared" si="2"/>
        <v>-304.71821216247662</v>
      </c>
      <c r="J17" s="6">
        <f t="shared" si="2"/>
        <v>-576.23592892574209</v>
      </c>
      <c r="K17" s="6">
        <f t="shared" si="2"/>
        <v>-1023.4108555057976</v>
      </c>
      <c r="L17" s="6">
        <f t="shared" si="2"/>
        <v>-1688.4817276056508</v>
      </c>
      <c r="M17" s="6">
        <f t="shared" si="2"/>
        <v>-3684.1333522805967</v>
      </c>
      <c r="N17" s="6">
        <f t="shared" si="2"/>
        <v>-3055.438119806066</v>
      </c>
      <c r="O17" s="6">
        <f t="shared" si="2"/>
        <v>-9210.263494170631</v>
      </c>
      <c r="P17" s="6">
        <f t="shared" si="2"/>
        <v>-19327.693775359519</v>
      </c>
      <c r="Q17" s="6">
        <f t="shared" si="2"/>
        <v>-48559.43903682282</v>
      </c>
      <c r="R17" s="8"/>
      <c r="U17" s="3"/>
    </row>
    <row r="18" spans="1:22">
      <c r="B18" t="s">
        <v>41</v>
      </c>
      <c r="C18" t="s">
        <v>43</v>
      </c>
      <c r="D18" s="7"/>
      <c r="E18" s="7">
        <f>E17*100/365</f>
        <v>-6.1210216181928061</v>
      </c>
      <c r="F18" s="7">
        <f t="shared" ref="F18:Q18" si="3">F17*100/365</f>
        <v>-9.006155376851698</v>
      </c>
      <c r="G18" s="7">
        <f t="shared" si="3"/>
        <v>-14.197769923300422</v>
      </c>
      <c r="H18" s="7">
        <f t="shared" si="3"/>
        <v>-30.279535269380407</v>
      </c>
      <c r="I18" s="7">
        <f t="shared" si="3"/>
        <v>-83.484441688349762</v>
      </c>
      <c r="J18" s="7">
        <f t="shared" si="3"/>
        <v>-157.87285723992935</v>
      </c>
      <c r="K18" s="7">
        <f t="shared" si="3"/>
        <v>-280.38653575501309</v>
      </c>
      <c r="L18" s="7">
        <f t="shared" si="3"/>
        <v>-462.5977335905892</v>
      </c>
      <c r="M18" s="7">
        <f t="shared" si="3"/>
        <v>-1009.351603364547</v>
      </c>
      <c r="N18" s="7">
        <f t="shared" si="3"/>
        <v>-837.10633419344265</v>
      </c>
      <c r="O18" s="7">
        <f t="shared" si="3"/>
        <v>-2523.3598614166112</v>
      </c>
      <c r="P18" s="7">
        <f t="shared" si="3"/>
        <v>-5295.2585685916492</v>
      </c>
      <c r="Q18" s="7">
        <f t="shared" si="3"/>
        <v>-13303.955900499403</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7.738620266078762E-2</v>
      </c>
      <c r="F25" s="6">
        <f t="shared" si="4"/>
        <v>6.8614839426010543E-2</v>
      </c>
      <c r="G25" s="6">
        <f t="shared" si="4"/>
        <v>6.850699247186548E-2</v>
      </c>
      <c r="H25" s="6">
        <f t="shared" si="4"/>
        <v>7.9987388409149235E-2</v>
      </c>
      <c r="I25" s="6">
        <f t="shared" si="4"/>
        <v>7.9525133820470273E-2</v>
      </c>
      <c r="J25" s="6">
        <f t="shared" si="4"/>
        <v>7.5732981465767527E-2</v>
      </c>
      <c r="K25" s="6">
        <f t="shared" si="4"/>
        <v>8.605299501438804E-2</v>
      </c>
      <c r="L25" s="6">
        <f t="shared" si="4"/>
        <v>6.3780219898775178E-2</v>
      </c>
      <c r="M25" s="6">
        <f t="shared" si="4"/>
        <v>6.7038052078549723E-2</v>
      </c>
      <c r="N25" s="6">
        <f t="shared" si="4"/>
        <v>9.3824148959427575E-2</v>
      </c>
      <c r="O25" s="6">
        <f t="shared" si="4"/>
        <v>0.10661322256370047</v>
      </c>
      <c r="P25" s="6">
        <f t="shared" si="4"/>
        <v>8.8404458593557389E-2</v>
      </c>
      <c r="Q25" s="6">
        <f t="shared" si="4"/>
        <v>7.0539382179009708E-2</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46.210458322726375</v>
      </c>
      <c r="L26" s="7">
        <f t="shared" si="5"/>
        <v>8.9292307858285245</v>
      </c>
      <c r="M26" s="7">
        <f t="shared" si="5"/>
        <v>6.9049193640906212</v>
      </c>
      <c r="N26" s="7">
        <f t="shared" si="5"/>
        <v>0</v>
      </c>
      <c r="O26" s="7">
        <f t="shared" si="5"/>
        <v>2.6653305640925118</v>
      </c>
      <c r="P26" s="7">
        <f t="shared" si="5"/>
        <v>0.88404458593557389</v>
      </c>
      <c r="Q26" s="7">
        <f t="shared" si="5"/>
        <v>0.56431505743207766</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6072054.2236062456</v>
      </c>
      <c r="L27" s="7">
        <f t="shared" si="6"/>
        <v>1955501.542096447</v>
      </c>
      <c r="M27" s="7">
        <f t="shared" si="6"/>
        <v>2268266.0111037693</v>
      </c>
      <c r="N27" s="7">
        <f t="shared" si="6"/>
        <v>0</v>
      </c>
      <c r="O27" s="7">
        <f t="shared" si="6"/>
        <v>2568312.5315595441</v>
      </c>
      <c r="P27" s="7">
        <f t="shared" si="6"/>
        <v>1548846.1145591254</v>
      </c>
      <c r="Q27" s="7">
        <f t="shared" si="6"/>
        <v>1483019.9709315002</v>
      </c>
      <c r="R27" s="7">
        <f t="shared" si="6"/>
        <v>0</v>
      </c>
      <c r="U27" s="3"/>
    </row>
    <row r="28" spans="1:22">
      <c r="B28" t="s">
        <v>54</v>
      </c>
      <c r="C28" t="s">
        <v>25</v>
      </c>
      <c r="D28" s="7"/>
      <c r="E28" s="7">
        <f>IF(E21,E13+F26-E26,E13)</f>
        <v>2313545.2778702914</v>
      </c>
      <c r="F28" s="7">
        <f>IF(F21,F13+G26-F26,F13)</f>
        <v>60153.420335070819</v>
      </c>
      <c r="G28" s="7">
        <f>IF(G21,G13+H26-G26,G13)</f>
        <v>45044.154608443481</v>
      </c>
      <c r="H28" s="7">
        <f>IF(H21,H13+I26-H26,H13)</f>
        <v>26296.325091975152</v>
      </c>
      <c r="I28" s="7">
        <f>IF(I21,I13+J26-I26,I13)</f>
        <v>26144.356173112828</v>
      </c>
      <c r="J28" s="7">
        <f>J13+K26-J26</f>
        <v>6573.163871647801</v>
      </c>
      <c r="K28" s="7">
        <f>IF(K21,K13+L26-K26,K13)</f>
        <v>5524.9970427622156</v>
      </c>
      <c r="L28" s="7">
        <f>IF(L21,L13+M26-L26,L13)</f>
        <v>2059.2829746206594</v>
      </c>
      <c r="M28" s="7">
        <f>IF(M21,M13+N26-M26,M13)</f>
        <v>2159.6919567664336</v>
      </c>
      <c r="N28" s="7">
        <f>N13+O26-N26</f>
        <v>820.66927275624266</v>
      </c>
      <c r="O28" s="7">
        <f>IF(O21,O13+P26-O26,O13)</f>
        <v>695.34763003760429</v>
      </c>
      <c r="P28" s="7">
        <f>IF(P21,P13+Q26-P26,P13)</f>
        <v>288.71245104114365</v>
      </c>
      <c r="Q28" s="7">
        <f>IF(Q21,Q13+R26-Q26,Q13)</f>
        <v>230.05925044586598</v>
      </c>
      <c r="R28" s="7">
        <f>IF(R21,R13+S26-R26,R13)</f>
        <v>655.09064919594994</v>
      </c>
      <c r="U28" s="3"/>
      <c r="V28" s="4"/>
    </row>
    <row r="29" spans="1:22">
      <c r="B29" t="s">
        <v>55</v>
      </c>
      <c r="C29" t="s">
        <v>37</v>
      </c>
      <c r="D29" s="7"/>
      <c r="E29" s="7">
        <f>IF(E21,E14+F27-E27,E14)</f>
        <v>7312720054.2464571</v>
      </c>
      <c r="F29" s="7">
        <f>IF(F21,F14+G27-F27,F14)</f>
        <v>279754314.43712544</v>
      </c>
      <c r="G29" s="7">
        <f>IF(G21,G14+H27-G27,G14)</f>
        <v>330244509.4499383</v>
      </c>
      <c r="H29" s="7">
        <f>IF(H21,H14+I27-H27,H14)</f>
        <v>411169883.41968912</v>
      </c>
      <c r="I29" s="7">
        <f>IF(I21,I14+J27-I27,I14)</f>
        <v>1127095017.3873281</v>
      </c>
      <c r="J29" s="7">
        <f>J14+K27-J27</f>
        <v>538174203.67500532</v>
      </c>
      <c r="K29" s="7">
        <f>IF(K21,K14+L27-K27,K14)</f>
        <v>801237592.18462503</v>
      </c>
      <c r="L29" s="7">
        <f>IF(L21,L14+M27-L27,L14)</f>
        <v>492718689.84110004</v>
      </c>
      <c r="M29" s="7">
        <f>IF(M21,M14+N27-M27,M14)</f>
        <v>1127001292.7346199</v>
      </c>
      <c r="N29" s="7">
        <f>N14+O27-N27</f>
        <v>356168963.72634584</v>
      </c>
      <c r="O29" s="7">
        <f>IF(O21,O14+P27-O27,O14)</f>
        <v>907364204.94256139</v>
      </c>
      <c r="P29" s="7">
        <f>IF(P21,P14+Q27-P27,P14)</f>
        <v>790267694.82921445</v>
      </c>
      <c r="Q29" s="7">
        <f>IF(Q21,Q14+R27-Q27,Q14)</f>
        <v>1582904854.839201</v>
      </c>
      <c r="R29" s="7">
        <f>IF(R21,R14+S27-R27,R14)</f>
        <v>171147730.70376864</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0.45062447749036311</v>
      </c>
      <c r="F32" s="6">
        <f t="shared" si="7"/>
        <v>1.723902198275724E-2</v>
      </c>
      <c r="G32" s="6">
        <f t="shared" si="7"/>
        <v>2.0350329071946754E-2</v>
      </c>
      <c r="H32" s="6">
        <f t="shared" si="7"/>
        <v>2.5337112934902786E-2</v>
      </c>
      <c r="I32" s="6">
        <f t="shared" si="7"/>
        <v>6.9453855682226437E-2</v>
      </c>
      <c r="J32" s="6">
        <f t="shared" si="7"/>
        <v>3.3163373892456702E-2</v>
      </c>
      <c r="K32" s="6">
        <f t="shared" si="7"/>
        <v>4.9373867541144187E-2</v>
      </c>
      <c r="L32" s="6">
        <f t="shared" si="7"/>
        <v>3.0362313956001873E-2</v>
      </c>
      <c r="M32" s="6">
        <f t="shared" si="7"/>
        <v>6.9448080181134991E-2</v>
      </c>
      <c r="N32" s="6">
        <f t="shared" si="7"/>
        <v>2.1947845943352924E-2</v>
      </c>
      <c r="O32" s="6">
        <f t="shared" si="7"/>
        <v>5.5913602286507026E-2</v>
      </c>
      <c r="P32" s="6">
        <f t="shared" si="7"/>
        <v>4.8697880462842964E-2</v>
      </c>
      <c r="Q32" s="6">
        <f t="shared" si="7"/>
        <v>9.7541772122763951E-2</v>
      </c>
      <c r="R32" s="6">
        <f t="shared" si="7"/>
        <v>1.0546466451599224E-2</v>
      </c>
      <c r="S32" s="2"/>
      <c r="T32" s="2"/>
      <c r="U32" s="2"/>
    </row>
    <row r="33" spans="2:20">
      <c r="B33" t="s">
        <v>58</v>
      </c>
      <c r="C33" t="s">
        <v>32</v>
      </c>
      <c r="D33" s="7"/>
      <c r="E33" s="7">
        <f t="shared" ref="E33:R33" si="8">$D$12*E32</f>
        <v>-51688601.410868563</v>
      </c>
      <c r="F33" s="7">
        <f t="shared" si="8"/>
        <v>-1977391.3324515221</v>
      </c>
      <c r="G33" s="7">
        <f t="shared" si="8"/>
        <v>-2334271.8838489233</v>
      </c>
      <c r="H33" s="7">
        <f t="shared" si="8"/>
        <v>-2906277.8362330743</v>
      </c>
      <c r="I33" s="7">
        <f t="shared" si="8"/>
        <v>-7966661.4712099498</v>
      </c>
      <c r="J33" s="7">
        <f t="shared" si="8"/>
        <v>-3803984.2489547357</v>
      </c>
      <c r="K33" s="7">
        <f t="shared" si="8"/>
        <v>-5663398.8762889616</v>
      </c>
      <c r="L33" s="7">
        <f t="shared" si="8"/>
        <v>-3482690.4049325529</v>
      </c>
      <c r="M33" s="7">
        <f t="shared" si="8"/>
        <v>-7965998.995936688</v>
      </c>
      <c r="N33" s="7">
        <f t="shared" si="8"/>
        <v>-2517514.0665042521</v>
      </c>
      <c r="O33" s="7">
        <f t="shared" si="8"/>
        <v>-6413535.0971805509</v>
      </c>
      <c r="P33" s="7">
        <f t="shared" si="8"/>
        <v>-5585860.1974231275</v>
      </c>
      <c r="Q33" s="7">
        <f t="shared" si="8"/>
        <v>-11188468.518714985</v>
      </c>
      <c r="R33" s="7">
        <f t="shared" si="8"/>
        <v>-1209725.898037724</v>
      </c>
    </row>
    <row r="34" spans="2:20">
      <c r="B34" t="s">
        <v>59</v>
      </c>
      <c r="C34" t="s">
        <v>42</v>
      </c>
      <c r="D34" s="7"/>
      <c r="E34" s="7">
        <f t="shared" ref="E34:Q34" si="9">E33/E28</f>
        <v>-22.341728906403741</v>
      </c>
      <c r="F34" s="7">
        <f t="shared" si="9"/>
        <v>-32.872467125508699</v>
      </c>
      <c r="G34" s="7">
        <f t="shared" si="9"/>
        <v>-51.821860220046538</v>
      </c>
      <c r="H34" s="7">
        <f t="shared" si="9"/>
        <v>-110.52030373323849</v>
      </c>
      <c r="I34" s="7">
        <f t="shared" si="9"/>
        <v>-304.71821216247662</v>
      </c>
      <c r="J34" s="7">
        <f t="shared" si="9"/>
        <v>-578.7143487115178</v>
      </c>
      <c r="K34" s="7">
        <f t="shared" si="9"/>
        <v>-1025.050119023693</v>
      </c>
      <c r="L34" s="7">
        <f t="shared" si="9"/>
        <v>-1691.2150723598827</v>
      </c>
      <c r="M34" s="7">
        <f t="shared" si="9"/>
        <v>-3688.4885230871819</v>
      </c>
      <c r="N34" s="7">
        <f t="shared" si="9"/>
        <v>-3067.6353435886599</v>
      </c>
      <c r="O34" s="7">
        <f t="shared" si="9"/>
        <v>-9223.4945804499366</v>
      </c>
      <c r="P34" s="7">
        <f t="shared" si="9"/>
        <v>-19347.486321700413</v>
      </c>
      <c r="Q34" s="7">
        <f t="shared" si="9"/>
        <v>-48632.986924156234</v>
      </c>
      <c r="R34" s="8"/>
    </row>
    <row r="35" spans="2:20">
      <c r="B35" t="s">
        <v>59</v>
      </c>
      <c r="C35" t="s">
        <v>43</v>
      </c>
      <c r="D35" s="7"/>
      <c r="E35" s="7">
        <f>E34*100/$D$5</f>
        <v>-6.1210216181928061</v>
      </c>
      <c r="F35" s="7">
        <f t="shared" ref="F35:Q35" si="10">F34*100/$D$5</f>
        <v>-9.006155376851698</v>
      </c>
      <c r="G35" s="7">
        <f t="shared" si="10"/>
        <v>-14.197769923300422</v>
      </c>
      <c r="H35" s="7">
        <f t="shared" si="10"/>
        <v>-30.279535269380407</v>
      </c>
      <c r="I35" s="7">
        <f t="shared" si="10"/>
        <v>-83.484441688349762</v>
      </c>
      <c r="J35" s="7">
        <f t="shared" si="10"/>
        <v>-158.55187635931995</v>
      </c>
      <c r="K35" s="7">
        <f t="shared" si="10"/>
        <v>-280.83564904758714</v>
      </c>
      <c r="L35" s="7">
        <f t="shared" si="10"/>
        <v>-463.34659516709115</v>
      </c>
      <c r="M35" s="7">
        <f t="shared" si="10"/>
        <v>-1010.5448008458033</v>
      </c>
      <c r="N35" s="7">
        <f t="shared" si="10"/>
        <v>-840.44803933935884</v>
      </c>
      <c r="O35" s="7">
        <f t="shared" si="10"/>
        <v>-2526.9848165616268</v>
      </c>
      <c r="P35" s="7">
        <f t="shared" si="10"/>
        <v>-5300.6811840275104</v>
      </c>
      <c r="Q35" s="7">
        <f t="shared" si="10"/>
        <v>-13324.106006618145</v>
      </c>
      <c r="R35" s="8"/>
    </row>
    <row r="36" spans="2:20">
      <c r="B36" t="s">
        <v>60</v>
      </c>
      <c r="C36" t="s">
        <v>43</v>
      </c>
      <c r="D36" s="7"/>
      <c r="E36" s="7">
        <f>E35-E18</f>
        <v>0</v>
      </c>
      <c r="F36" s="7">
        <f t="shared" ref="F36:Q36" si="11">F35-F18</f>
        <v>0</v>
      </c>
      <c r="G36" s="7">
        <f t="shared" si="11"/>
        <v>0</v>
      </c>
      <c r="H36" s="7">
        <f t="shared" si="11"/>
        <v>0</v>
      </c>
      <c r="I36" s="7">
        <f t="shared" si="11"/>
        <v>0</v>
      </c>
      <c r="J36" s="7">
        <f t="shared" si="11"/>
        <v>-0.67901911939060255</v>
      </c>
      <c r="K36" s="7">
        <f t="shared" si="11"/>
        <v>-0.44911329257405441</v>
      </c>
      <c r="L36" s="7">
        <f t="shared" si="11"/>
        <v>-0.74886157650195173</v>
      </c>
      <c r="M36" s="7">
        <f t="shared" si="11"/>
        <v>-1.1931974812562203</v>
      </c>
      <c r="N36" s="7">
        <f t="shared" si="11"/>
        <v>-3.3417051459161939</v>
      </c>
      <c r="O36" s="7">
        <f t="shared" si="11"/>
        <v>-3.6249551450155195</v>
      </c>
      <c r="P36" s="7">
        <f t="shared" si="11"/>
        <v>-5.4226154358611893</v>
      </c>
      <c r="Q36" s="7">
        <f t="shared" si="11"/>
        <v>-20.150106118742769</v>
      </c>
      <c r="R36" s="7"/>
    </row>
    <row r="37" spans="2:20">
      <c r="B37" t="s">
        <v>61</v>
      </c>
      <c r="C37" t="s">
        <v>32</v>
      </c>
      <c r="D37" s="7"/>
      <c r="E37" s="7">
        <f t="shared" ref="E37:Q37" si="12">(E28*E18*365/100)-E33</f>
        <v>0</v>
      </c>
      <c r="F37" s="7">
        <f t="shared" si="12"/>
        <v>0</v>
      </c>
      <c r="G37" s="7">
        <f t="shared" si="12"/>
        <v>0</v>
      </c>
      <c r="H37" s="7">
        <f t="shared" si="12"/>
        <v>0</v>
      </c>
      <c r="I37" s="7">
        <f t="shared" si="12"/>
        <v>0</v>
      </c>
      <c r="J37" s="7">
        <f t="shared" si="12"/>
        <v>16291.059394637588</v>
      </c>
      <c r="K37" s="7">
        <f t="shared" si="12"/>
        <v>9056.9260886805132</v>
      </c>
      <c r="L37" s="7">
        <f t="shared" si="12"/>
        <v>5628.7303161588497</v>
      </c>
      <c r="M37" s="7">
        <f t="shared" si="12"/>
        <v>9405.8273613257334</v>
      </c>
      <c r="N37" s="7">
        <f t="shared" si="12"/>
        <v>10009.886771306861</v>
      </c>
      <c r="O37" s="7">
        <f t="shared" si="12"/>
        <v>9200.2044871374965</v>
      </c>
      <c r="P37" s="7">
        <f t="shared" si="12"/>
        <v>5714.3545664260164</v>
      </c>
      <c r="Q37" s="7">
        <f t="shared" si="12"/>
        <v>16920.371831802651</v>
      </c>
      <c r="R37" s="7">
        <f>R33-R16</f>
        <v>0</v>
      </c>
      <c r="S37" s="1" t="s">
        <v>64</v>
      </c>
      <c r="T37" s="3"/>
    </row>
    <row r="38" spans="2:20">
      <c r="B38" t="s">
        <v>63</v>
      </c>
      <c r="C38" t="s">
        <v>32</v>
      </c>
      <c r="D38" s="7">
        <f>SUM(E37:R37)</f>
        <v>82227.36081747571</v>
      </c>
      <c r="E38" s="7"/>
      <c r="F38" s="7"/>
      <c r="G38" s="7"/>
      <c r="H38" s="7"/>
      <c r="I38" s="7"/>
      <c r="J38" s="7"/>
      <c r="K38" s="7"/>
      <c r="L38" s="7"/>
      <c r="M38" s="7"/>
      <c r="N38" s="7"/>
      <c r="O38" s="7"/>
      <c r="P38" s="7"/>
      <c r="Q38" s="7"/>
      <c r="R38" s="7"/>
      <c r="S38" s="1" t="s">
        <v>64</v>
      </c>
    </row>
  </sheetData>
  <conditionalFormatting sqref="E35">
    <cfRule type="cellIs" dxfId="336" priority="1" operator="lessThan">
      <formula>-6.12102161819281</formula>
    </cfRule>
    <cfRule type="cellIs" dxfId="335" priority="2" operator="greaterThan">
      <formula>-6.12102161819281</formula>
    </cfRule>
  </conditionalFormatting>
  <conditionalFormatting sqref="F35">
    <cfRule type="cellIs" dxfId="334" priority="3" operator="lessThan">
      <formula>-9.0061553768517</formula>
    </cfRule>
    <cfRule type="cellIs" dxfId="333" priority="4" operator="greaterThan">
      <formula>-9.0061553768517</formula>
    </cfRule>
  </conditionalFormatting>
  <conditionalFormatting sqref="G35">
    <cfRule type="cellIs" dxfId="332" priority="5" operator="lessThan">
      <formula>-14.1977699233004</formula>
    </cfRule>
    <cfRule type="cellIs" dxfId="331" priority="6" operator="greaterThan">
      <formula>-14.1977699233004</formula>
    </cfRule>
  </conditionalFormatting>
  <conditionalFormatting sqref="H35">
    <cfRule type="cellIs" dxfId="330" priority="7" operator="lessThan">
      <formula>-30.2795352693804</formula>
    </cfRule>
    <cfRule type="cellIs" dxfId="329" priority="8" operator="greaterThan">
      <formula>-30.2795352693804</formula>
    </cfRule>
  </conditionalFormatting>
  <conditionalFormatting sqref="I35">
    <cfRule type="cellIs" dxfId="328" priority="9" operator="lessThan">
      <formula>-83.4844416883498</formula>
    </cfRule>
    <cfRule type="cellIs" dxfId="327" priority="10" operator="greaterThan">
      <formula>-83.4844416883498</formula>
    </cfRule>
  </conditionalFormatting>
  <conditionalFormatting sqref="J35">
    <cfRule type="cellIs" dxfId="326" priority="11" operator="lessThan">
      <formula>-157.872857239929</formula>
    </cfRule>
    <cfRule type="cellIs" dxfId="325" priority="12" operator="greaterThan">
      <formula>-157.872857239929</formula>
    </cfRule>
  </conditionalFormatting>
  <conditionalFormatting sqref="K35">
    <cfRule type="cellIs" dxfId="324" priority="13" operator="lessThan">
      <formula>-280.386535755013</formula>
    </cfRule>
    <cfRule type="cellIs" dxfId="323" priority="14" operator="greaterThan">
      <formula>-280.386535755013</formula>
    </cfRule>
  </conditionalFormatting>
  <conditionalFormatting sqref="L35">
    <cfRule type="cellIs" dxfId="322" priority="15" operator="lessThan">
      <formula>-462.597733590589</formula>
    </cfRule>
    <cfRule type="cellIs" dxfId="321" priority="16" operator="greaterThan">
      <formula>-462.597733590589</formula>
    </cfRule>
  </conditionalFormatting>
  <conditionalFormatting sqref="M35">
    <cfRule type="cellIs" dxfId="320" priority="17" operator="lessThan">
      <formula>-1009.35160336455</formula>
    </cfRule>
    <cfRule type="cellIs" dxfId="319" priority="18" operator="greaterThan">
      <formula>-1009.35160336455</formula>
    </cfRule>
  </conditionalFormatting>
  <conditionalFormatting sqref="N35">
    <cfRule type="cellIs" dxfId="318" priority="19" operator="lessThan">
      <formula>-837.106334193443</formula>
    </cfRule>
    <cfRule type="cellIs" dxfId="317" priority="20" operator="greaterThan">
      <formula>-837.106334193443</formula>
    </cfRule>
  </conditionalFormatting>
  <conditionalFormatting sqref="O35">
    <cfRule type="cellIs" dxfId="316" priority="21" operator="lessThan">
      <formula>-2523.35986141661</formula>
    </cfRule>
    <cfRule type="cellIs" dxfId="315" priority="22" operator="greaterThan">
      <formula>-2523.35986141661</formula>
    </cfRule>
  </conditionalFormatting>
  <conditionalFormatting sqref="P35">
    <cfRule type="cellIs" dxfId="314" priority="23" operator="lessThan">
      <formula>-5295.25856859165</formula>
    </cfRule>
    <cfRule type="cellIs" dxfId="313" priority="24" operator="greaterThan">
      <formula>-5295.25856859165</formula>
    </cfRule>
  </conditionalFormatting>
  <conditionalFormatting sqref="Q35">
    <cfRule type="cellIs" dxfId="312" priority="25" operator="lessThan">
      <formula>-13303.9559004994</formula>
    </cfRule>
    <cfRule type="cellIs" dxfId="311" priority="26" operator="greaterThan">
      <formula>-13303.9559004994</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A1982-45F2-4CAF-83D3-DFF46315EDE1}">
  <dimension ref="A2:V38"/>
  <sheetViews>
    <sheetView topLeftCell="A19" zoomScale="85" zoomScaleNormal="85" workbookViewId="0">
      <selection activeCell="B36" sqref="B36"/>
    </sheetView>
  </sheetViews>
  <sheetFormatPr defaultRowHeight="14.25"/>
  <cols>
    <col min="1" max="1" width="39.42578125" bestFit="1" customWidth="1"/>
    <col min="2" max="2" width="55" bestFit="1" customWidth="1"/>
    <col min="3" max="3" width="11" bestFit="1" customWidth="1"/>
    <col min="4" max="4" width="10.28515625"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7183306.0537208319</v>
      </c>
      <c r="E12" s="7"/>
      <c r="F12" s="7"/>
      <c r="G12" s="7"/>
      <c r="H12" s="7"/>
      <c r="I12" s="7"/>
      <c r="J12" s="7"/>
      <c r="K12" s="7"/>
      <c r="L12" s="7"/>
      <c r="M12" s="7"/>
      <c r="N12" s="7"/>
      <c r="O12" s="7"/>
      <c r="P12" s="7"/>
      <c r="Q12" s="7"/>
      <c r="R12" s="7"/>
      <c r="S12" s="1" t="s">
        <v>33</v>
      </c>
      <c r="U12" s="3"/>
    </row>
    <row r="13" spans="1:21">
      <c r="B13" t="s">
        <v>34</v>
      </c>
      <c r="C13" t="s">
        <v>25</v>
      </c>
      <c r="D13" s="7"/>
      <c r="E13" s="5">
        <v>3615623.1286630114</v>
      </c>
      <c r="F13" s="5">
        <v>100336.38354462484</v>
      </c>
      <c r="G13" s="5">
        <v>77042.928316694743</v>
      </c>
      <c r="H13" s="5">
        <v>47712.971213081808</v>
      </c>
      <c r="I13" s="5">
        <v>40764.603414382807</v>
      </c>
      <c r="J13" s="5">
        <v>8151.1748945811032</v>
      </c>
      <c r="K13" s="5">
        <v>8679.0223478998414</v>
      </c>
      <c r="L13" s="5">
        <v>4098.764452818682</v>
      </c>
      <c r="M13" s="5">
        <v>3097.1420799906587</v>
      </c>
      <c r="N13" s="5">
        <v>700.76846469068096</v>
      </c>
      <c r="O13" s="5">
        <v>612.28580238008806</v>
      </c>
      <c r="P13" s="5">
        <v>365.04549176542656</v>
      </c>
      <c r="Q13" s="5">
        <v>270.58703952976919</v>
      </c>
      <c r="R13" s="5">
        <v>3865.2246748931279</v>
      </c>
      <c r="S13" s="1" t="s">
        <v>35</v>
      </c>
      <c r="U13" s="3"/>
    </row>
    <row r="14" spans="1:21">
      <c r="B14" t="s">
        <v>36</v>
      </c>
      <c r="C14" t="s">
        <v>37</v>
      </c>
      <c r="D14" s="7"/>
      <c r="E14" s="5">
        <v>12722339926.259289</v>
      </c>
      <c r="F14" s="5">
        <v>321247691.06399041</v>
      </c>
      <c r="G14" s="5">
        <v>707127863.99940932</v>
      </c>
      <c r="H14" s="5">
        <v>924923682.09332788</v>
      </c>
      <c r="I14" s="5">
        <v>2043924673.8688962</v>
      </c>
      <c r="J14" s="5">
        <v>810922836.47687805</v>
      </c>
      <c r="K14" s="5">
        <v>1395879725.2146749</v>
      </c>
      <c r="L14" s="5">
        <v>906970428.70991087</v>
      </c>
      <c r="M14" s="5">
        <v>1941141209.0292401</v>
      </c>
      <c r="N14" s="5">
        <v>574247063.45945704</v>
      </c>
      <c r="O14" s="5">
        <v>1051665620.0756114</v>
      </c>
      <c r="P14" s="5">
        <v>1147553773.2005515</v>
      </c>
      <c r="Q14" s="5">
        <v>2530244582.10921</v>
      </c>
      <c r="R14" s="5">
        <v>232950235.51581845</v>
      </c>
      <c r="S14" s="1" t="s">
        <v>38</v>
      </c>
      <c r="U14" s="3"/>
    </row>
    <row r="15" spans="1:21">
      <c r="B15" t="s">
        <v>39</v>
      </c>
      <c r="C15" t="s">
        <v>22</v>
      </c>
      <c r="D15" s="7"/>
      <c r="E15" s="6">
        <f t="shared" ref="E15:R15" si="0">E14/SUM($E$14:$R$14)</f>
        <v>0.46582970345362468</v>
      </c>
      <c r="F15" s="6">
        <f t="shared" si="0"/>
        <v>1.1762515192242664E-2</v>
      </c>
      <c r="G15" s="6">
        <f t="shared" si="0"/>
        <v>2.5891554941929046E-2</v>
      </c>
      <c r="H15" s="6">
        <f t="shared" si="0"/>
        <v>3.3866169827569848E-2</v>
      </c>
      <c r="I15" s="6">
        <f t="shared" si="0"/>
        <v>7.4838499067666694E-2</v>
      </c>
      <c r="J15" s="6">
        <f t="shared" si="0"/>
        <v>2.9692017870085755E-2</v>
      </c>
      <c r="K15" s="6">
        <f t="shared" si="0"/>
        <v>5.1110270769574376E-2</v>
      </c>
      <c r="L15" s="6">
        <f t="shared" si="0"/>
        <v>3.3208809723367386E-2</v>
      </c>
      <c r="M15" s="6">
        <f t="shared" si="0"/>
        <v>7.1075072589227128E-2</v>
      </c>
      <c r="N15" s="6">
        <f t="shared" si="0"/>
        <v>2.1026111613973063E-2</v>
      </c>
      <c r="O15" s="6">
        <f t="shared" si="0"/>
        <v>3.8506838110891235E-2</v>
      </c>
      <c r="P15" s="6">
        <f t="shared" si="0"/>
        <v>4.2017792085852351E-2</v>
      </c>
      <c r="Q15" s="6">
        <f t="shared" si="0"/>
        <v>9.2645149412827588E-2</v>
      </c>
      <c r="R15" s="6">
        <f t="shared" si="0"/>
        <v>8.5294953411681178E-3</v>
      </c>
      <c r="U15" s="3"/>
    </row>
    <row r="16" spans="1:21">
      <c r="B16" t="s">
        <v>40</v>
      </c>
      <c r="C16" t="s">
        <v>32</v>
      </c>
      <c r="D16" s="7"/>
      <c r="E16" s="7">
        <f t="shared" ref="E16:R16" si="1">E15*$D$12</f>
        <v>3346197.328821402</v>
      </c>
      <c r="F16" s="7">
        <f t="shared" si="1"/>
        <v>84493.746587419984</v>
      </c>
      <c r="G16" s="7">
        <f t="shared" si="1"/>
        <v>185986.96335460444</v>
      </c>
      <c r="H16" s="7">
        <f t="shared" si="1"/>
        <v>243271.06273872027</v>
      </c>
      <c r="I16" s="7">
        <f t="shared" si="1"/>
        <v>537587.84340415103</v>
      </c>
      <c r="J16" s="7">
        <f t="shared" si="1"/>
        <v>213286.85171337411</v>
      </c>
      <c r="K16" s="7">
        <f t="shared" si="1"/>
        <v>367140.71742639452</v>
      </c>
      <c r="L16" s="7">
        <f t="shared" si="1"/>
        <v>238549.04392272816</v>
      </c>
      <c r="M16" s="7">
        <f t="shared" si="1"/>
        <v>510553.99919884279</v>
      </c>
      <c r="N16" s="7">
        <f t="shared" si="1"/>
        <v>151036.99484286259</v>
      </c>
      <c r="O16" s="7">
        <f t="shared" si="1"/>
        <v>276606.40331161307</v>
      </c>
      <c r="P16" s="7">
        <f t="shared" si="1"/>
        <v>301826.66025428643</v>
      </c>
      <c r="Q16" s="7">
        <f t="shared" si="1"/>
        <v>665498.46262503543</v>
      </c>
      <c r="R16" s="7">
        <f t="shared" si="1"/>
        <v>61269.975519396576</v>
      </c>
      <c r="U16" s="3"/>
    </row>
    <row r="17" spans="1:22">
      <c r="B17" t="s">
        <v>41</v>
      </c>
      <c r="C17" t="s">
        <v>42</v>
      </c>
      <c r="D17" s="7"/>
      <c r="E17" s="6">
        <f t="shared" ref="E17:Q17" si="2">E16/E13</f>
        <v>0.92548288628155839</v>
      </c>
      <c r="F17" s="6">
        <f t="shared" si="2"/>
        <v>0.84210476401953627</v>
      </c>
      <c r="G17" s="6">
        <f t="shared" si="2"/>
        <v>2.4140692392958041</v>
      </c>
      <c r="H17" s="6">
        <f t="shared" si="2"/>
        <v>5.0986357913510298</v>
      </c>
      <c r="I17" s="6">
        <f t="shared" si="2"/>
        <v>13.187613723097723</v>
      </c>
      <c r="J17" s="6">
        <f t="shared" si="2"/>
        <v>26.166393737320874</v>
      </c>
      <c r="K17" s="6">
        <f t="shared" si="2"/>
        <v>42.302082274881528</v>
      </c>
      <c r="L17" s="6">
        <f t="shared" si="2"/>
        <v>58.200232452655385</v>
      </c>
      <c r="M17" s="6">
        <f t="shared" si="2"/>
        <v>164.84681232330894</v>
      </c>
      <c r="N17" s="6">
        <f t="shared" si="2"/>
        <v>215.53052463559456</v>
      </c>
      <c r="O17" s="6">
        <f t="shared" si="2"/>
        <v>451.76027638789571</v>
      </c>
      <c r="P17" s="6">
        <f t="shared" si="2"/>
        <v>826.81930625850953</v>
      </c>
      <c r="Q17" s="6">
        <f t="shared" si="2"/>
        <v>2459.4617088148425</v>
      </c>
      <c r="R17" s="8"/>
      <c r="U17" s="3"/>
    </row>
    <row r="18" spans="1:22">
      <c r="B18" t="s">
        <v>41</v>
      </c>
      <c r="C18" t="s">
        <v>43</v>
      </c>
      <c r="D18" s="7"/>
      <c r="E18" s="7">
        <f>E17*100/365</f>
        <v>0.25355695514563248</v>
      </c>
      <c r="F18" s="7">
        <f t="shared" ref="F18:Q18" si="3">F17*100/365</f>
        <v>0.23071363397795513</v>
      </c>
      <c r="G18" s="7">
        <f t="shared" si="3"/>
        <v>0.66138883268378201</v>
      </c>
      <c r="H18" s="7">
        <f t="shared" si="3"/>
        <v>1.3968865181783645</v>
      </c>
      <c r="I18" s="7">
        <f t="shared" si="3"/>
        <v>3.6130448556432118</v>
      </c>
      <c r="J18" s="7">
        <f t="shared" si="3"/>
        <v>7.1688749965262666</v>
      </c>
      <c r="K18" s="7">
        <f t="shared" si="3"/>
        <v>11.589611582159323</v>
      </c>
      <c r="L18" s="7">
        <f t="shared" si="3"/>
        <v>15.945269165111064</v>
      </c>
      <c r="M18" s="7">
        <f t="shared" si="3"/>
        <v>45.163510225564096</v>
      </c>
      <c r="N18" s="7">
        <f t="shared" si="3"/>
        <v>59.049458804272483</v>
      </c>
      <c r="O18" s="7">
        <f t="shared" si="3"/>
        <v>123.76993873640978</v>
      </c>
      <c r="P18" s="7">
        <f t="shared" si="3"/>
        <v>226.52583733109847</v>
      </c>
      <c r="Q18" s="7">
        <f t="shared" si="3"/>
        <v>673.8251257026966</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0.12093964481962204</v>
      </c>
      <c r="F25" s="6">
        <f t="shared" si="4"/>
        <v>0.11445009788557577</v>
      </c>
      <c r="G25" s="6">
        <f t="shared" si="4"/>
        <v>0.11717345693536285</v>
      </c>
      <c r="H25" s="6">
        <f t="shared" si="4"/>
        <v>0.14513191281393126</v>
      </c>
      <c r="I25" s="6">
        <f t="shared" si="4"/>
        <v>0.12399657196382251</v>
      </c>
      <c r="J25" s="6">
        <f t="shared" si="4"/>
        <v>9.4579007712123075E-2</v>
      </c>
      <c r="K25" s="6">
        <f t="shared" si="4"/>
        <v>0.13427157551997573</v>
      </c>
      <c r="L25" s="6">
        <f t="shared" si="4"/>
        <v>0.12682247808669586</v>
      </c>
      <c r="M25" s="6">
        <f t="shared" si="4"/>
        <v>9.5830643134636059E-2</v>
      </c>
      <c r="N25" s="6">
        <f t="shared" si="4"/>
        <v>8.0377369137132212E-2</v>
      </c>
      <c r="O25" s="6">
        <f t="shared" si="4"/>
        <v>9.3638007292565661E-2</v>
      </c>
      <c r="P25" s="6">
        <f t="shared" si="4"/>
        <v>0.11165417289499724</v>
      </c>
      <c r="Q25" s="6">
        <f t="shared" si="4"/>
        <v>8.2762759098025648E-2</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72.103836054226974</v>
      </c>
      <c r="L26" s="7">
        <f t="shared" si="5"/>
        <v>17.755146932137421</v>
      </c>
      <c r="M26" s="7">
        <f t="shared" si="5"/>
        <v>9.8705562428675133</v>
      </c>
      <c r="N26" s="7">
        <f t="shared" si="5"/>
        <v>0</v>
      </c>
      <c r="O26" s="7">
        <f t="shared" si="5"/>
        <v>2.3409501823141414</v>
      </c>
      <c r="P26" s="7">
        <f t="shared" si="5"/>
        <v>1.1165417289499724</v>
      </c>
      <c r="Q26" s="7">
        <f t="shared" si="5"/>
        <v>0.66210207278420519</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9474444.0575254243</v>
      </c>
      <c r="L27" s="7">
        <f t="shared" si="6"/>
        <v>3888377.1781380954</v>
      </c>
      <c r="M27" s="7">
        <f t="shared" si="6"/>
        <v>3242477.7257819781</v>
      </c>
      <c r="N27" s="7">
        <f t="shared" si="6"/>
        <v>0</v>
      </c>
      <c r="O27" s="7">
        <f t="shared" si="6"/>
        <v>2255739.5956779066</v>
      </c>
      <c r="P27" s="7">
        <f t="shared" si="6"/>
        <v>1956181.1091203517</v>
      </c>
      <c r="Q27" s="7">
        <f t="shared" si="6"/>
        <v>1740004.2472768913</v>
      </c>
      <c r="R27" s="7">
        <f t="shared" si="6"/>
        <v>0</v>
      </c>
      <c r="U27" s="3"/>
    </row>
    <row r="28" spans="1:22">
      <c r="B28" t="s">
        <v>54</v>
      </c>
      <c r="C28" t="s">
        <v>25</v>
      </c>
      <c r="D28" s="7"/>
      <c r="E28" s="7">
        <f>IF(E21,E13+F26-E26,E13)</f>
        <v>3615623.1286630114</v>
      </c>
      <c r="F28" s="7">
        <f>IF(F21,F13+G26-F26,F13)</f>
        <v>100336.38354462484</v>
      </c>
      <c r="G28" s="7">
        <f>IF(G21,G13+H26-G26,G13)</f>
        <v>77042.928316694743</v>
      </c>
      <c r="H28" s="7">
        <f>IF(H21,H13+I26-H26,H13)</f>
        <v>47712.971213081808</v>
      </c>
      <c r="I28" s="7">
        <f>IF(I21,I13+J26-I26,I13)</f>
        <v>40764.603414382807</v>
      </c>
      <c r="J28" s="7">
        <f>J13+K26-J26</f>
        <v>8223.2787306353293</v>
      </c>
      <c r="K28" s="7">
        <f>IF(K21,K13+L26-K26,K13)</f>
        <v>8624.6736587777523</v>
      </c>
      <c r="L28" s="7">
        <f>IF(L21,L13+M26-L26,L13)</f>
        <v>4090.8798621294122</v>
      </c>
      <c r="M28" s="7">
        <f>IF(M21,M13+N26-M26,M13)</f>
        <v>3087.271523747791</v>
      </c>
      <c r="N28" s="7">
        <f>N13+O26-N26</f>
        <v>703.1094148729951</v>
      </c>
      <c r="O28" s="7">
        <f>IF(O21,O13+P26-O26,O13)</f>
        <v>611.06139392672389</v>
      </c>
      <c r="P28" s="7">
        <f>IF(P21,P13+Q26-P26,P13)</f>
        <v>364.59105210926077</v>
      </c>
      <c r="Q28" s="7">
        <f>IF(Q21,Q13+R26-Q26,Q13)</f>
        <v>269.92493745698499</v>
      </c>
      <c r="R28" s="7">
        <f>IF(R21,R13+S26-R26,R13)</f>
        <v>3865.2246748931279</v>
      </c>
      <c r="U28" s="3"/>
      <c r="V28" s="4"/>
    </row>
    <row r="29" spans="1:22">
      <c r="B29" t="s">
        <v>55</v>
      </c>
      <c r="C29" t="s">
        <v>37</v>
      </c>
      <c r="D29" s="7"/>
      <c r="E29" s="7">
        <f>IF(E21,E14+F27-E27,E14)</f>
        <v>12722339926.259289</v>
      </c>
      <c r="F29" s="7">
        <f>IF(F21,F14+G27-F27,F14)</f>
        <v>321247691.06399041</v>
      </c>
      <c r="G29" s="7">
        <f>IF(G21,G14+H27-G27,G14)</f>
        <v>707127863.99940932</v>
      </c>
      <c r="H29" s="7">
        <f>IF(H21,H14+I27-H27,H14)</f>
        <v>924923682.09332788</v>
      </c>
      <c r="I29" s="7">
        <f>IF(I21,I14+J27-I27,I14)</f>
        <v>2043924673.8688962</v>
      </c>
      <c r="J29" s="7">
        <f>J14+K27-J27</f>
        <v>820397280.53440344</v>
      </c>
      <c r="K29" s="7">
        <f>IF(K21,K14+L27-K27,K14)</f>
        <v>1390293658.3352876</v>
      </c>
      <c r="L29" s="7">
        <f>IF(L21,L14+M27-L27,L14)</f>
        <v>906324529.25755477</v>
      </c>
      <c r="M29" s="7">
        <f>IF(M21,M14+N27-M27,M14)</f>
        <v>1937898731.3034582</v>
      </c>
      <c r="N29" s="7">
        <f>N14+O27-N27</f>
        <v>576502803.05513489</v>
      </c>
      <c r="O29" s="7">
        <f>IF(O21,O14+P27-O27,O14)</f>
        <v>1051366061.5890539</v>
      </c>
      <c r="P29" s="7">
        <f>IF(P21,P14+Q27-P27,P14)</f>
        <v>1147337596.3387079</v>
      </c>
      <c r="Q29" s="7">
        <f>IF(Q21,Q14+R27-Q27,Q14)</f>
        <v>2528504577.8619332</v>
      </c>
      <c r="R29" s="7">
        <f>IF(R21,R14+S27-R27,R14)</f>
        <v>232950235.51581845</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0.46582970345362468</v>
      </c>
      <c r="F32" s="6">
        <f t="shared" si="7"/>
        <v>1.1762515192242664E-2</v>
      </c>
      <c r="G32" s="6">
        <f t="shared" si="7"/>
        <v>2.5891554941929046E-2</v>
      </c>
      <c r="H32" s="6">
        <f t="shared" si="7"/>
        <v>3.3866169827569848E-2</v>
      </c>
      <c r="I32" s="6">
        <f t="shared" si="7"/>
        <v>7.4838499067666694E-2</v>
      </c>
      <c r="J32" s="6">
        <f t="shared" si="7"/>
        <v>3.0038925553050228E-2</v>
      </c>
      <c r="K32" s="6">
        <f t="shared" si="7"/>
        <v>5.0905736392016503E-2</v>
      </c>
      <c r="L32" s="6">
        <f t="shared" si="7"/>
        <v>3.3185160052623182E-2</v>
      </c>
      <c r="M32" s="6">
        <f t="shared" si="7"/>
        <v>7.0956348954564735E-2</v>
      </c>
      <c r="N32" s="6">
        <f t="shared" si="7"/>
        <v>2.1108705736832049E-2</v>
      </c>
      <c r="O32" s="6">
        <f t="shared" si="7"/>
        <v>3.8495869748013896E-2</v>
      </c>
      <c r="P32" s="6">
        <f t="shared" si="7"/>
        <v>4.2009876749205963E-2</v>
      </c>
      <c r="Q32" s="6">
        <f t="shared" si="7"/>
        <v>9.2581438989492337E-2</v>
      </c>
      <c r="R32" s="6">
        <f t="shared" si="7"/>
        <v>8.5294953411681178E-3</v>
      </c>
      <c r="S32" s="2"/>
      <c r="T32" s="2"/>
      <c r="U32" s="2"/>
    </row>
    <row r="33" spans="2:20">
      <c r="B33" t="s">
        <v>58</v>
      </c>
      <c r="C33" t="s">
        <v>32</v>
      </c>
      <c r="D33" s="7"/>
      <c r="E33" s="7">
        <f t="shared" ref="E33:R33" si="8">$D$12*E32</f>
        <v>3346197.328821402</v>
      </c>
      <c r="F33" s="7">
        <f t="shared" si="8"/>
        <v>84493.746587419984</v>
      </c>
      <c r="G33" s="7">
        <f t="shared" si="8"/>
        <v>185986.96335460444</v>
      </c>
      <c r="H33" s="7">
        <f t="shared" si="8"/>
        <v>243271.06273872027</v>
      </c>
      <c r="I33" s="7">
        <f t="shared" si="8"/>
        <v>537587.84340415103</v>
      </c>
      <c r="J33" s="7">
        <f t="shared" si="8"/>
        <v>215778.7957724951</v>
      </c>
      <c r="K33" s="7">
        <f t="shared" si="8"/>
        <v>365671.48439388903</v>
      </c>
      <c r="L33" s="7">
        <f t="shared" si="8"/>
        <v>238379.16109970282</v>
      </c>
      <c r="M33" s="7">
        <f t="shared" si="8"/>
        <v>509701.17099525267</v>
      </c>
      <c r="N33" s="7">
        <f t="shared" si="8"/>
        <v>151630.29370559732</v>
      </c>
      <c r="O33" s="7">
        <f t="shared" si="8"/>
        <v>276527.61420415685</v>
      </c>
      <c r="P33" s="7">
        <f t="shared" si="8"/>
        <v>301769.80196863721</v>
      </c>
      <c r="Q33" s="7">
        <f t="shared" si="8"/>
        <v>665040.81115540618</v>
      </c>
      <c r="R33" s="7">
        <f t="shared" si="8"/>
        <v>61269.975519396576</v>
      </c>
    </row>
    <row r="34" spans="2:20">
      <c r="B34" t="s">
        <v>59</v>
      </c>
      <c r="C34" t="s">
        <v>42</v>
      </c>
      <c r="D34" s="7"/>
      <c r="E34" s="7">
        <f t="shared" ref="E34:Q34" si="9">E33/E28</f>
        <v>0.92548288628155839</v>
      </c>
      <c r="F34" s="7">
        <f t="shared" si="9"/>
        <v>0.84210476401953627</v>
      </c>
      <c r="G34" s="7">
        <f t="shared" si="9"/>
        <v>2.4140692392958041</v>
      </c>
      <c r="H34" s="7">
        <f t="shared" si="9"/>
        <v>5.0986357913510298</v>
      </c>
      <c r="I34" s="7">
        <f t="shared" si="9"/>
        <v>13.187613723097723</v>
      </c>
      <c r="J34" s="7">
        <f t="shared" si="9"/>
        <v>26.239995364455325</v>
      </c>
      <c r="K34" s="7">
        <f t="shared" si="9"/>
        <v>42.398298052903982</v>
      </c>
      <c r="L34" s="7">
        <f t="shared" si="9"/>
        <v>58.270877936664732</v>
      </c>
      <c r="M34" s="7">
        <f t="shared" si="9"/>
        <v>165.09761680323516</v>
      </c>
      <c r="N34" s="7">
        <f t="shared" si="9"/>
        <v>215.65675341296173</v>
      </c>
      <c r="O34" s="7">
        <f t="shared" si="9"/>
        <v>452.5365486226691</v>
      </c>
      <c r="P34" s="7">
        <f t="shared" si="9"/>
        <v>827.69393330641242</v>
      </c>
      <c r="Q34" s="7">
        <f t="shared" si="9"/>
        <v>2463.7990747386448</v>
      </c>
      <c r="R34" s="8"/>
    </row>
    <row r="35" spans="2:20">
      <c r="B35" t="s">
        <v>59</v>
      </c>
      <c r="C35" t="s">
        <v>43</v>
      </c>
      <c r="D35" s="7"/>
      <c r="E35" s="7">
        <f>E34*100/$D$5</f>
        <v>0.25355695514563248</v>
      </c>
      <c r="F35" s="7">
        <f t="shared" ref="F35:Q35" si="10">F34*100/$D$5</f>
        <v>0.23071363397795513</v>
      </c>
      <c r="G35" s="7">
        <f t="shared" si="10"/>
        <v>0.66138883268378201</v>
      </c>
      <c r="H35" s="7">
        <f t="shared" si="10"/>
        <v>1.3968865181783645</v>
      </c>
      <c r="I35" s="7">
        <f t="shared" si="10"/>
        <v>3.6130448556432118</v>
      </c>
      <c r="J35" s="7">
        <f t="shared" si="10"/>
        <v>7.1890398258781714</v>
      </c>
      <c r="K35" s="7">
        <f t="shared" si="10"/>
        <v>11.615972069288762</v>
      </c>
      <c r="L35" s="7">
        <f t="shared" si="10"/>
        <v>15.964624092236912</v>
      </c>
      <c r="M35" s="7">
        <f t="shared" si="10"/>
        <v>45.232223781708257</v>
      </c>
      <c r="N35" s="7">
        <f t="shared" si="10"/>
        <v>59.084042030948417</v>
      </c>
      <c r="O35" s="7">
        <f t="shared" si="10"/>
        <v>123.98261606100523</v>
      </c>
      <c r="P35" s="7">
        <f t="shared" si="10"/>
        <v>226.76546117983901</v>
      </c>
      <c r="Q35" s="7">
        <f t="shared" si="10"/>
        <v>675.01344513387528</v>
      </c>
      <c r="R35" s="8"/>
    </row>
    <row r="36" spans="2:20">
      <c r="B36" t="s">
        <v>60</v>
      </c>
      <c r="C36" t="s">
        <v>43</v>
      </c>
      <c r="D36" s="7"/>
      <c r="E36" s="7">
        <f>E35-E18</f>
        <v>0</v>
      </c>
      <c r="F36" s="7">
        <f t="shared" ref="F36:Q36" si="11">F35-F18</f>
        <v>0</v>
      </c>
      <c r="G36" s="7">
        <f t="shared" si="11"/>
        <v>0</v>
      </c>
      <c r="H36" s="7">
        <f t="shared" si="11"/>
        <v>0</v>
      </c>
      <c r="I36" s="7">
        <f t="shared" si="11"/>
        <v>0</v>
      </c>
      <c r="J36" s="7">
        <f t="shared" si="11"/>
        <v>2.0164829351904778E-2</v>
      </c>
      <c r="K36" s="7">
        <f t="shared" si="11"/>
        <v>2.6360487129439392E-2</v>
      </c>
      <c r="L36" s="7">
        <f t="shared" si="11"/>
        <v>1.9354927125847965E-2</v>
      </c>
      <c r="M36" s="7">
        <f t="shared" si="11"/>
        <v>6.8713556144160748E-2</v>
      </c>
      <c r="N36" s="7">
        <f t="shared" si="11"/>
        <v>3.4583226675934498E-2</v>
      </c>
      <c r="O36" s="7">
        <f t="shared" si="11"/>
        <v>0.21267732459544675</v>
      </c>
      <c r="P36" s="7">
        <f t="shared" si="11"/>
        <v>0.23962384874053555</v>
      </c>
      <c r="Q36" s="7">
        <f t="shared" si="11"/>
        <v>1.1883194311786838</v>
      </c>
      <c r="R36" s="7"/>
    </row>
    <row r="37" spans="2:20">
      <c r="B37" t="s">
        <v>61</v>
      </c>
      <c r="C37" t="s">
        <v>32</v>
      </c>
      <c r="D37" s="7"/>
      <c r="E37" s="7">
        <f t="shared" ref="E37:Q37" si="12">(E28*E18*365/100)-E33</f>
        <v>0</v>
      </c>
      <c r="F37" s="7">
        <f t="shared" si="12"/>
        <v>0</v>
      </c>
      <c r="G37" s="7">
        <f t="shared" si="12"/>
        <v>0</v>
      </c>
      <c r="H37" s="7">
        <f t="shared" si="12"/>
        <v>0</v>
      </c>
      <c r="I37" s="7">
        <f t="shared" si="12"/>
        <v>0</v>
      </c>
      <c r="J37" s="7">
        <f t="shared" si="12"/>
        <v>-605.24669495486887</v>
      </c>
      <c r="K37" s="7">
        <f t="shared" si="12"/>
        <v>-829.82968626904767</v>
      </c>
      <c r="L37" s="7">
        <f t="shared" si="12"/>
        <v>-289.00218788420898</v>
      </c>
      <c r="M37" s="7">
        <f t="shared" si="12"/>
        <v>-774.30152890452882</v>
      </c>
      <c r="N37" s="7">
        <f t="shared" si="12"/>
        <v>-88.752641794766532</v>
      </c>
      <c r="O37" s="7">
        <f t="shared" si="12"/>
        <v>-474.34999384725234</v>
      </c>
      <c r="P37" s="7">
        <f t="shared" si="12"/>
        <v>-318.8811955981655</v>
      </c>
      <c r="Q37" s="7">
        <f t="shared" si="12"/>
        <v>-1170.7632257103687</v>
      </c>
      <c r="R37" s="7">
        <f>R33-R16</f>
        <v>0</v>
      </c>
      <c r="S37" s="1" t="s">
        <v>62</v>
      </c>
      <c r="T37" s="3"/>
    </row>
    <row r="38" spans="2:20">
      <c r="B38" t="s">
        <v>63</v>
      </c>
      <c r="C38" t="s">
        <v>32</v>
      </c>
      <c r="D38" s="7">
        <f>SUM(E37:R37)</f>
        <v>-4551.1271549632074</v>
      </c>
      <c r="E38" s="7"/>
      <c r="F38" s="7"/>
      <c r="G38" s="7"/>
      <c r="H38" s="7"/>
      <c r="I38" s="7"/>
      <c r="J38" s="7"/>
      <c r="K38" s="7"/>
      <c r="L38" s="7"/>
      <c r="M38" s="7"/>
      <c r="N38" s="7"/>
      <c r="O38" s="7"/>
      <c r="P38" s="7"/>
      <c r="Q38" s="7"/>
      <c r="R38" s="7"/>
      <c r="S38" s="1" t="s">
        <v>62</v>
      </c>
    </row>
  </sheetData>
  <conditionalFormatting sqref="E35">
    <cfRule type="cellIs" dxfId="310" priority="1" operator="lessThan">
      <formula>0.253556955145632</formula>
    </cfRule>
    <cfRule type="cellIs" dxfId="309" priority="2" operator="greaterThan">
      <formula>0.253556955145632</formula>
    </cfRule>
  </conditionalFormatting>
  <conditionalFormatting sqref="F35">
    <cfRule type="cellIs" dxfId="308" priority="3" operator="lessThan">
      <formula>0.230713633977955</formula>
    </cfRule>
    <cfRule type="cellIs" dxfId="307" priority="4" operator="greaterThan">
      <formula>0.230713633977955</formula>
    </cfRule>
  </conditionalFormatting>
  <conditionalFormatting sqref="G35">
    <cfRule type="cellIs" dxfId="306" priority="5" operator="lessThan">
      <formula>0.661388832683782</formula>
    </cfRule>
    <cfRule type="cellIs" dxfId="305" priority="6" operator="greaterThan">
      <formula>0.661388832683782</formula>
    </cfRule>
  </conditionalFormatting>
  <conditionalFormatting sqref="H35">
    <cfRule type="cellIs" dxfId="304" priority="7" operator="lessThan">
      <formula>1.39688651817836</formula>
    </cfRule>
    <cfRule type="cellIs" dxfId="303" priority="8" operator="greaterThan">
      <formula>1.39688651817836</formula>
    </cfRule>
  </conditionalFormatting>
  <conditionalFormatting sqref="I35">
    <cfRule type="cellIs" dxfId="302" priority="9" operator="lessThan">
      <formula>3.61304485564321</formula>
    </cfRule>
    <cfRule type="cellIs" dxfId="301" priority="10" operator="greaterThan">
      <formula>3.61304485564321</formula>
    </cfRule>
  </conditionalFormatting>
  <conditionalFormatting sqref="J35">
    <cfRule type="cellIs" dxfId="300" priority="11" operator="lessThan">
      <formula>7.16887499652627</formula>
    </cfRule>
    <cfRule type="cellIs" dxfId="299" priority="12" operator="greaterThan">
      <formula>7.16887499652627</formula>
    </cfRule>
  </conditionalFormatting>
  <conditionalFormatting sqref="K35">
    <cfRule type="cellIs" dxfId="298" priority="13" operator="lessThan">
      <formula>11.5896115821593</formula>
    </cfRule>
    <cfRule type="cellIs" dxfId="297" priority="14" operator="greaterThan">
      <formula>11.5896115821593</formula>
    </cfRule>
  </conditionalFormatting>
  <conditionalFormatting sqref="L35">
    <cfRule type="cellIs" dxfId="296" priority="15" operator="lessThan">
      <formula>15.9452691651111</formula>
    </cfRule>
    <cfRule type="cellIs" dxfId="295" priority="16" operator="greaterThan">
      <formula>15.9452691651111</formula>
    </cfRule>
  </conditionalFormatting>
  <conditionalFormatting sqref="M35">
    <cfRule type="cellIs" dxfId="294" priority="17" operator="lessThan">
      <formula>45.1635102255641</formula>
    </cfRule>
    <cfRule type="cellIs" dxfId="293" priority="18" operator="greaterThan">
      <formula>45.1635102255641</formula>
    </cfRule>
  </conditionalFormatting>
  <conditionalFormatting sqref="N35">
    <cfRule type="cellIs" dxfId="292" priority="19" operator="lessThan">
      <formula>59.0494588042725</formula>
    </cfRule>
    <cfRule type="cellIs" dxfId="291" priority="20" operator="greaterThan">
      <formula>59.0494588042725</formula>
    </cfRule>
  </conditionalFormatting>
  <conditionalFormatting sqref="O35">
    <cfRule type="cellIs" dxfId="290" priority="21" operator="lessThan">
      <formula>123.76993873641</formula>
    </cfRule>
    <cfRule type="cellIs" dxfId="289" priority="22" operator="greaterThan">
      <formula>123.76993873641</formula>
    </cfRule>
  </conditionalFormatting>
  <conditionalFormatting sqref="P35">
    <cfRule type="cellIs" dxfId="288" priority="23" operator="lessThan">
      <formula>226.525837331098</formula>
    </cfRule>
    <cfRule type="cellIs" dxfId="287" priority="24" operator="greaterThan">
      <formula>226.525837331098</formula>
    </cfRule>
  </conditionalFormatting>
  <conditionalFormatting sqref="Q35">
    <cfRule type="cellIs" dxfId="286" priority="25" operator="lessThan">
      <formula>673.825125702697</formula>
    </cfRule>
    <cfRule type="cellIs" dxfId="285" priority="26" operator="greaterThan">
      <formula>673.825125702697</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E2010-1CE3-445C-BD5D-1032445B8CB7}">
  <dimension ref="A2:V38"/>
  <sheetViews>
    <sheetView topLeftCell="A22" zoomScale="85" zoomScaleNormal="85" workbookViewId="0">
      <selection activeCell="E45" sqref="E45"/>
    </sheetView>
  </sheetViews>
  <sheetFormatPr defaultRowHeight="14.25"/>
  <cols>
    <col min="1" max="1" width="39.42578125" bestFit="1" customWidth="1"/>
    <col min="2" max="2" width="55" bestFit="1" customWidth="1"/>
    <col min="3" max="3" width="11" bestFit="1" customWidth="1"/>
    <col min="4" max="4" width="13"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-176396014.44523919</v>
      </c>
      <c r="E12" s="7"/>
      <c r="F12" s="7"/>
      <c r="G12" s="7"/>
      <c r="H12" s="7"/>
      <c r="I12" s="7"/>
      <c r="J12" s="7"/>
      <c r="K12" s="7"/>
      <c r="L12" s="7"/>
      <c r="M12" s="7"/>
      <c r="N12" s="7"/>
      <c r="O12" s="7"/>
      <c r="P12" s="7"/>
      <c r="Q12" s="7"/>
      <c r="R12" s="7"/>
      <c r="S12" s="1" t="s">
        <v>33</v>
      </c>
      <c r="U12" s="3"/>
    </row>
    <row r="13" spans="1:21">
      <c r="B13" t="s">
        <v>34</v>
      </c>
      <c r="C13" t="s">
        <v>25</v>
      </c>
      <c r="D13" s="7"/>
      <c r="E13" s="5">
        <v>2249358.7286361242</v>
      </c>
      <c r="F13" s="5">
        <v>120614.28741327218</v>
      </c>
      <c r="G13" s="5">
        <v>80533.309913161866</v>
      </c>
      <c r="H13" s="5">
        <v>38218.565277228168</v>
      </c>
      <c r="I13" s="5">
        <v>28970.996321070153</v>
      </c>
      <c r="J13" s="5">
        <v>6757.8616391512533</v>
      </c>
      <c r="K13" s="5">
        <v>7406.9251798048917</v>
      </c>
      <c r="L13" s="5">
        <v>3459.1417832491707</v>
      </c>
      <c r="M13" s="5">
        <v>3505.2644438417092</v>
      </c>
      <c r="N13" s="5">
        <v>246.73479713219578</v>
      </c>
      <c r="O13" s="5">
        <v>364.87631008491593</v>
      </c>
      <c r="P13" s="5">
        <v>383.44300803960755</v>
      </c>
      <c r="Q13" s="5">
        <v>440.23612792566166</v>
      </c>
      <c r="R13" s="5">
        <v>593.79725974834321</v>
      </c>
      <c r="S13" s="1" t="s">
        <v>35</v>
      </c>
      <c r="U13" s="3"/>
    </row>
    <row r="14" spans="1:21">
      <c r="B14" t="s">
        <v>36</v>
      </c>
      <c r="C14" t="s">
        <v>37</v>
      </c>
      <c r="D14" s="7"/>
      <c r="E14" s="5">
        <v>6685992185.6253109</v>
      </c>
      <c r="F14" s="5">
        <v>349156390.89930183</v>
      </c>
      <c r="G14" s="5">
        <v>701490853.60436404</v>
      </c>
      <c r="H14" s="5">
        <v>665100906.69703639</v>
      </c>
      <c r="I14" s="5">
        <v>1495322958.5716369</v>
      </c>
      <c r="J14" s="5">
        <v>691826344.23501158</v>
      </c>
      <c r="K14" s="5">
        <v>1121434434.1378551</v>
      </c>
      <c r="L14" s="5">
        <v>845615207.98488295</v>
      </c>
      <c r="M14" s="5">
        <v>2863749241.637876</v>
      </c>
      <c r="N14" s="5">
        <v>171186339.69801876</v>
      </c>
      <c r="O14" s="5">
        <v>567585159.47080028</v>
      </c>
      <c r="P14" s="5">
        <v>1025505754.0488666</v>
      </c>
      <c r="Q14" s="5">
        <v>3515215481.2219534</v>
      </c>
      <c r="R14" s="5">
        <v>168497021.20056328</v>
      </c>
      <c r="S14" s="1" t="s">
        <v>38</v>
      </c>
      <c r="U14" s="3"/>
    </row>
    <row r="15" spans="1:21">
      <c r="B15" t="s">
        <v>39</v>
      </c>
      <c r="C15" t="s">
        <v>22</v>
      </c>
      <c r="D15" s="7"/>
      <c r="E15" s="6">
        <f t="shared" ref="E15:R15" si="0">E14/SUM($E$14:$R$14)</f>
        <v>0.32039942806397265</v>
      </c>
      <c r="F15" s="6">
        <f t="shared" si="0"/>
        <v>1.6731923227420661E-2</v>
      </c>
      <c r="G15" s="6">
        <f t="shared" si="0"/>
        <v>3.3616142832198909E-2</v>
      </c>
      <c r="H15" s="6">
        <f t="shared" si="0"/>
        <v>3.1872300205303038E-2</v>
      </c>
      <c r="I15" s="6">
        <f t="shared" si="0"/>
        <v>7.1657370723126529E-2</v>
      </c>
      <c r="J15" s="6">
        <f t="shared" si="0"/>
        <v>3.3153009883716431E-2</v>
      </c>
      <c r="K15" s="6">
        <f t="shared" si="0"/>
        <v>5.3740258937411418E-2</v>
      </c>
      <c r="L15" s="6">
        <f t="shared" si="0"/>
        <v>4.0522725943810609E-2</v>
      </c>
      <c r="M15" s="6">
        <f t="shared" si="0"/>
        <v>0.137233725925092</v>
      </c>
      <c r="N15" s="6">
        <f t="shared" si="0"/>
        <v>8.2034204959933639E-3</v>
      </c>
      <c r="O15" s="6">
        <f t="shared" si="0"/>
        <v>2.7199248132988227E-2</v>
      </c>
      <c r="P15" s="6">
        <f t="shared" si="0"/>
        <v>4.9143260708558553E-2</v>
      </c>
      <c r="Q15" s="6">
        <f t="shared" si="0"/>
        <v>0.16845263925473777</v>
      </c>
      <c r="R15" s="6">
        <f t="shared" si="0"/>
        <v>8.074545665669881E-3</v>
      </c>
      <c r="U15" s="3"/>
    </row>
    <row r="16" spans="1:21">
      <c r="B16" t="s">
        <v>40</v>
      </c>
      <c r="C16" t="s">
        <v>32</v>
      </c>
      <c r="D16" s="7"/>
      <c r="E16" s="7">
        <f t="shared" ref="E16:R16" si="1">E15*$D$12</f>
        <v>-56517182.14101889</v>
      </c>
      <c r="F16" s="7">
        <f t="shared" si="1"/>
        <v>-2951444.5713207279</v>
      </c>
      <c r="G16" s="7">
        <f t="shared" si="1"/>
        <v>-5929753.6166217821</v>
      </c>
      <c r="H16" s="7">
        <f t="shared" si="1"/>
        <v>-5622146.7274176348</v>
      </c>
      <c r="I16" s="7">
        <f t="shared" si="1"/>
        <v>-12640074.601184487</v>
      </c>
      <c r="J16" s="7">
        <f t="shared" si="1"/>
        <v>-5848058.8103512013</v>
      </c>
      <c r="K16" s="7">
        <f t="shared" si="1"/>
        <v>-9479567.4918145183</v>
      </c>
      <c r="L16" s="7">
        <f t="shared" si="1"/>
        <v>-7148047.3509448851</v>
      </c>
      <c r="M16" s="7">
        <f t="shared" si="1"/>
        <v>-24207482.300656524</v>
      </c>
      <c r="N16" s="7">
        <f t="shared" si="1"/>
        <v>-1447050.6803116167</v>
      </c>
      <c r="O16" s="7">
        <f t="shared" si="1"/>
        <v>-4797838.9665662367</v>
      </c>
      <c r="P16" s="7">
        <f t="shared" si="1"/>
        <v>-8668675.3258330505</v>
      </c>
      <c r="Q16" s="7">
        <f t="shared" si="1"/>
        <v>-29714374.18731739</v>
      </c>
      <c r="R16" s="7">
        <f t="shared" si="1"/>
        <v>-1424317.6738802479</v>
      </c>
      <c r="U16" s="3"/>
    </row>
    <row r="17" spans="1:22">
      <c r="B17" t="s">
        <v>41</v>
      </c>
      <c r="C17" t="s">
        <v>42</v>
      </c>
      <c r="D17" s="7"/>
      <c r="E17" s="6">
        <f t="shared" ref="E17:Q17" si="2">E16/E13</f>
        <v>-25.125908740793651</v>
      </c>
      <c r="F17" s="6">
        <f t="shared" si="2"/>
        <v>-24.470107436011403</v>
      </c>
      <c r="G17" s="6">
        <f t="shared" si="2"/>
        <v>-73.63106797691249</v>
      </c>
      <c r="H17" s="6">
        <f t="shared" si="2"/>
        <v>-147.10512251404393</v>
      </c>
      <c r="I17" s="6">
        <f t="shared" si="2"/>
        <v>-436.30099776691344</v>
      </c>
      <c r="J17" s="6">
        <f t="shared" si="2"/>
        <v>-865.3711961888705</v>
      </c>
      <c r="K17" s="6">
        <f t="shared" si="2"/>
        <v>-1279.8249289274206</v>
      </c>
      <c r="L17" s="6">
        <f t="shared" si="2"/>
        <v>-2066.4221933773201</v>
      </c>
      <c r="M17" s="6">
        <f t="shared" si="2"/>
        <v>-6906.0359606208604</v>
      </c>
      <c r="N17" s="6">
        <f t="shared" si="2"/>
        <v>-5864.8017917647612</v>
      </c>
      <c r="O17" s="6">
        <f t="shared" si="2"/>
        <v>-13149.220253432344</v>
      </c>
      <c r="P17" s="6">
        <f t="shared" si="2"/>
        <v>-22607.467456904636</v>
      </c>
      <c r="Q17" s="6">
        <f t="shared" si="2"/>
        <v>-67496.446344210446</v>
      </c>
      <c r="R17" s="8"/>
      <c r="U17" s="3"/>
    </row>
    <row r="18" spans="1:22">
      <c r="B18" t="s">
        <v>41</v>
      </c>
      <c r="C18" t="s">
        <v>43</v>
      </c>
      <c r="D18" s="7"/>
      <c r="E18" s="7">
        <f>E17*100/365</f>
        <v>-6.8838106139160695</v>
      </c>
      <c r="F18" s="7">
        <f t="shared" ref="F18:Q18" si="3">F17*100/365</f>
        <v>-6.7041390235647684</v>
      </c>
      <c r="G18" s="7">
        <f t="shared" si="3"/>
        <v>-20.17289533614041</v>
      </c>
      <c r="H18" s="7">
        <f t="shared" si="3"/>
        <v>-40.302773291518882</v>
      </c>
      <c r="I18" s="7">
        <f t="shared" si="3"/>
        <v>-119.53451993614067</v>
      </c>
      <c r="J18" s="7">
        <f t="shared" si="3"/>
        <v>-237.08799895585494</v>
      </c>
      <c r="K18" s="7">
        <f t="shared" si="3"/>
        <v>-350.63696682943026</v>
      </c>
      <c r="L18" s="7">
        <f t="shared" si="3"/>
        <v>-566.14306667871779</v>
      </c>
      <c r="M18" s="7">
        <f t="shared" si="3"/>
        <v>-1892.0646467454412</v>
      </c>
      <c r="N18" s="7">
        <f t="shared" si="3"/>
        <v>-1606.7950114424002</v>
      </c>
      <c r="O18" s="7">
        <f t="shared" si="3"/>
        <v>-3602.5260968307794</v>
      </c>
      <c r="P18" s="7">
        <f t="shared" si="3"/>
        <v>-6193.8267005218177</v>
      </c>
      <c r="Q18" s="7">
        <f t="shared" si="3"/>
        <v>-18492.177080605601</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7.523921493824591E-2</v>
      </c>
      <c r="F25" s="6">
        <f t="shared" si="4"/>
        <v>0.13758037227551129</v>
      </c>
      <c r="G25" s="6">
        <f t="shared" si="4"/>
        <v>0.12248192698728584</v>
      </c>
      <c r="H25" s="6">
        <f t="shared" si="4"/>
        <v>0.11625210802565637</v>
      </c>
      <c r="I25" s="6">
        <f t="shared" si="4"/>
        <v>8.8123124703863909E-2</v>
      </c>
      <c r="J25" s="6">
        <f t="shared" si="4"/>
        <v>7.8412235825249546E-2</v>
      </c>
      <c r="K25" s="6">
        <f t="shared" si="4"/>
        <v>0.11459119170163699</v>
      </c>
      <c r="L25" s="6">
        <f t="shared" si="4"/>
        <v>0.10703150621480681</v>
      </c>
      <c r="M25" s="6">
        <f t="shared" si="4"/>
        <v>0.10845861679401435</v>
      </c>
      <c r="N25" s="6">
        <f t="shared" si="4"/>
        <v>2.830020879553095E-2</v>
      </c>
      <c r="O25" s="6">
        <f t="shared" si="4"/>
        <v>5.5801213178231487E-2</v>
      </c>
      <c r="P25" s="6">
        <f t="shared" si="4"/>
        <v>0.11728130570242253</v>
      </c>
      <c r="Q25" s="6">
        <f t="shared" si="4"/>
        <v>0.13465226074787906</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61.535469943779063</v>
      </c>
      <c r="L26" s="7">
        <f t="shared" si="5"/>
        <v>14.984410870072953</v>
      </c>
      <c r="M26" s="7">
        <f t="shared" si="5"/>
        <v>11.171237529783477</v>
      </c>
      <c r="N26" s="7">
        <f t="shared" si="5"/>
        <v>0</v>
      </c>
      <c r="O26" s="7">
        <f t="shared" si="5"/>
        <v>1.3950303294557871</v>
      </c>
      <c r="P26" s="7">
        <f t="shared" si="5"/>
        <v>1.1728130570242252</v>
      </c>
      <c r="Q26" s="7">
        <f t="shared" si="5"/>
        <v>1.0772180859830325</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8085760.750612569</v>
      </c>
      <c r="L27" s="7">
        <f t="shared" si="6"/>
        <v>3281585.9805459767</v>
      </c>
      <c r="M27" s="7">
        <f t="shared" si="6"/>
        <v>3669751.5285338722</v>
      </c>
      <c r="N27" s="7">
        <f t="shared" si="6"/>
        <v>0</v>
      </c>
      <c r="O27" s="7">
        <f t="shared" si="6"/>
        <v>1344251.2254635964</v>
      </c>
      <c r="P27" s="7">
        <f t="shared" si="6"/>
        <v>2054768.4759064426</v>
      </c>
      <c r="Q27" s="7">
        <f t="shared" si="6"/>
        <v>2830929.1299634092</v>
      </c>
      <c r="R27" s="7">
        <f t="shared" si="6"/>
        <v>0</v>
      </c>
      <c r="U27" s="3"/>
    </row>
    <row r="28" spans="1:22">
      <c r="B28" t="s">
        <v>54</v>
      </c>
      <c r="C28" t="s">
        <v>25</v>
      </c>
      <c r="D28" s="7"/>
      <c r="E28" s="7">
        <f>IF(E21,E13+F26-E26,E13)</f>
        <v>2249358.7286361242</v>
      </c>
      <c r="F28" s="7">
        <f>IF(F21,F13+G26-F26,F13)</f>
        <v>120614.28741327218</v>
      </c>
      <c r="G28" s="7">
        <f>IF(G21,G13+H26-G26,G13)</f>
        <v>80533.309913161866</v>
      </c>
      <c r="H28" s="7">
        <f>IF(H21,H13+I26-H26,H13)</f>
        <v>38218.565277228168</v>
      </c>
      <c r="I28" s="7">
        <f>IF(I21,I13+J26-I26,I13)</f>
        <v>28970.996321070153</v>
      </c>
      <c r="J28" s="7">
        <f>J13+K26-J26</f>
        <v>6819.3971090950326</v>
      </c>
      <c r="K28" s="7">
        <f>IF(K21,K13+L26-K26,K13)</f>
        <v>7360.374120731185</v>
      </c>
      <c r="L28" s="7">
        <f>IF(L21,L13+M26-L26,L13)</f>
        <v>3455.3286099088809</v>
      </c>
      <c r="M28" s="7">
        <f>IF(M21,M13+N26-M26,M13)</f>
        <v>3494.0932063119258</v>
      </c>
      <c r="N28" s="7">
        <f>N13+O26-N26</f>
        <v>248.12982746165156</v>
      </c>
      <c r="O28" s="7">
        <f>IF(O21,O13+P26-O26,O13)</f>
        <v>364.65409281248435</v>
      </c>
      <c r="P28" s="7">
        <f>IF(P21,P13+Q26-P26,P13)</f>
        <v>383.34741306856637</v>
      </c>
      <c r="Q28" s="7">
        <f>IF(Q21,Q13+R26-Q26,Q13)</f>
        <v>439.15890983967864</v>
      </c>
      <c r="R28" s="7">
        <f>IF(R21,R13+S26-R26,R13)</f>
        <v>593.79725974834321</v>
      </c>
      <c r="U28" s="3"/>
      <c r="V28" s="4"/>
    </row>
    <row r="29" spans="1:22">
      <c r="B29" t="s">
        <v>55</v>
      </c>
      <c r="C29" t="s">
        <v>37</v>
      </c>
      <c r="D29" s="7"/>
      <c r="E29" s="7">
        <f>IF(E21,E14+F27-E27,E14)</f>
        <v>6685992185.6253109</v>
      </c>
      <c r="F29" s="7">
        <f>IF(F21,F14+G27-F27,F14)</f>
        <v>349156390.89930183</v>
      </c>
      <c r="G29" s="7">
        <f>IF(G21,G14+H27-G27,G14)</f>
        <v>701490853.60436404</v>
      </c>
      <c r="H29" s="7">
        <f>IF(H21,H14+I27-H27,H14)</f>
        <v>665100906.69703639</v>
      </c>
      <c r="I29" s="7">
        <f>IF(I21,I14+J27-I27,I14)</f>
        <v>1495322958.5716369</v>
      </c>
      <c r="J29" s="7">
        <f>J14+K27-J27</f>
        <v>699912104.98562419</v>
      </c>
      <c r="K29" s="7">
        <f>IF(K21,K14+L27-K27,K14)</f>
        <v>1116630259.3677886</v>
      </c>
      <c r="L29" s="7">
        <f>IF(L21,L14+M27-L27,L14)</f>
        <v>846003373.53287077</v>
      </c>
      <c r="M29" s="7">
        <f>IF(M21,M14+N27-M27,M14)</f>
        <v>2860079490.1093421</v>
      </c>
      <c r="N29" s="7">
        <f>N14+O27-N27</f>
        <v>172530590.92348236</v>
      </c>
      <c r="O29" s="7">
        <f>IF(O21,O14+P27-O27,O14)</f>
        <v>568295676.72124314</v>
      </c>
      <c r="P29" s="7">
        <f>IF(P21,P14+Q27-P27,P14)</f>
        <v>1026281914.7029235</v>
      </c>
      <c r="Q29" s="7">
        <f>IF(Q21,Q14+R27-Q27,Q14)</f>
        <v>3512384552.09199</v>
      </c>
      <c r="R29" s="7">
        <f>IF(R21,R14+S27-R27,R14)</f>
        <v>168497021.20056328</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0.32039942806397265</v>
      </c>
      <c r="F32" s="6">
        <f t="shared" si="7"/>
        <v>1.6731923227420661E-2</v>
      </c>
      <c r="G32" s="6">
        <f t="shared" si="7"/>
        <v>3.3616142832198909E-2</v>
      </c>
      <c r="H32" s="6">
        <f t="shared" si="7"/>
        <v>3.1872300205303038E-2</v>
      </c>
      <c r="I32" s="6">
        <f t="shared" si="7"/>
        <v>7.1657370723126529E-2</v>
      </c>
      <c r="J32" s="6">
        <f t="shared" si="7"/>
        <v>3.3540487620458075E-2</v>
      </c>
      <c r="K32" s="6">
        <f t="shared" si="7"/>
        <v>5.3510038080743651E-2</v>
      </c>
      <c r="L32" s="6">
        <f t="shared" si="7"/>
        <v>4.054132722483466E-2</v>
      </c>
      <c r="M32" s="6">
        <f t="shared" si="7"/>
        <v>0.13705786776399409</v>
      </c>
      <c r="N32" s="6">
        <f t="shared" si="7"/>
        <v>8.2678383582724755E-3</v>
      </c>
      <c r="O32" s="6">
        <f t="shared" si="7"/>
        <v>2.7233296829778646E-2</v>
      </c>
      <c r="P32" s="6">
        <f t="shared" si="7"/>
        <v>4.9180455102859559E-2</v>
      </c>
      <c r="Q32" s="6">
        <f t="shared" si="7"/>
        <v>0.16831697830136721</v>
      </c>
      <c r="R32" s="6">
        <f t="shared" si="7"/>
        <v>8.074545665669881E-3</v>
      </c>
      <c r="S32" s="2"/>
      <c r="T32" s="2"/>
      <c r="U32" s="2"/>
    </row>
    <row r="33" spans="2:20">
      <c r="B33" t="s">
        <v>58</v>
      </c>
      <c r="C33" t="s">
        <v>32</v>
      </c>
      <c r="D33" s="7"/>
      <c r="E33" s="7">
        <f t="shared" ref="E33:R33" si="8">$D$12*E32</f>
        <v>-56517182.14101889</v>
      </c>
      <c r="F33" s="7">
        <f t="shared" si="8"/>
        <v>-2951444.5713207279</v>
      </c>
      <c r="G33" s="7">
        <f t="shared" si="8"/>
        <v>-5929753.6166217821</v>
      </c>
      <c r="H33" s="7">
        <f t="shared" si="8"/>
        <v>-5622146.7274176348</v>
      </c>
      <c r="I33" s="7">
        <f t="shared" si="8"/>
        <v>-12640074.601184487</v>
      </c>
      <c r="J33" s="7">
        <f t="shared" si="8"/>
        <v>-5916408.3387986887</v>
      </c>
      <c r="K33" s="7">
        <f t="shared" si="8"/>
        <v>-9438957.4502561558</v>
      </c>
      <c r="L33" s="7">
        <f t="shared" si="8"/>
        <v>-7151328.5427811034</v>
      </c>
      <c r="M33" s="7">
        <f t="shared" si="8"/>
        <v>-24176461.621931184</v>
      </c>
      <c r="N33" s="7">
        <f t="shared" si="8"/>
        <v>-1458413.7344767342</v>
      </c>
      <c r="O33" s="7">
        <f t="shared" si="8"/>
        <v>-4803845.0209771208</v>
      </c>
      <c r="P33" s="7">
        <f t="shared" si="8"/>
        <v>-8675236.2687474526</v>
      </c>
      <c r="Q33" s="7">
        <f t="shared" si="8"/>
        <v>-29690444.135826983</v>
      </c>
      <c r="R33" s="7">
        <f t="shared" si="8"/>
        <v>-1424317.6738802479</v>
      </c>
    </row>
    <row r="34" spans="2:20">
      <c r="B34" t="s">
        <v>59</v>
      </c>
      <c r="C34" t="s">
        <v>42</v>
      </c>
      <c r="D34" s="7"/>
      <c r="E34" s="7">
        <f t="shared" ref="E34:Q34" si="9">E33/E28</f>
        <v>-25.125908740793651</v>
      </c>
      <c r="F34" s="7">
        <f t="shared" si="9"/>
        <v>-24.470107436011403</v>
      </c>
      <c r="G34" s="7">
        <f t="shared" si="9"/>
        <v>-73.63106797691249</v>
      </c>
      <c r="H34" s="7">
        <f t="shared" si="9"/>
        <v>-147.10512251404393</v>
      </c>
      <c r="I34" s="7">
        <f t="shared" si="9"/>
        <v>-436.30099776691344</v>
      </c>
      <c r="J34" s="7">
        <f t="shared" si="9"/>
        <v>-867.58524898161045</v>
      </c>
      <c r="K34" s="7">
        <f t="shared" si="9"/>
        <v>-1282.4018583064203</v>
      </c>
      <c r="L34" s="7">
        <f t="shared" si="9"/>
        <v>-2069.6522241830098</v>
      </c>
      <c r="M34" s="7">
        <f t="shared" si="9"/>
        <v>-6919.2377519459042</v>
      </c>
      <c r="N34" s="7">
        <f t="shared" si="9"/>
        <v>-5877.6236190392383</v>
      </c>
      <c r="O34" s="7">
        <f t="shared" si="9"/>
        <v>-13173.703835122993</v>
      </c>
      <c r="P34" s="7">
        <f t="shared" si="9"/>
        <v>-22630.21993367614</v>
      </c>
      <c r="Q34" s="7">
        <f t="shared" si="9"/>
        <v>-67607.518532792412</v>
      </c>
      <c r="R34" s="8"/>
    </row>
    <row r="35" spans="2:20">
      <c r="B35" t="s">
        <v>59</v>
      </c>
      <c r="C35" t="s">
        <v>43</v>
      </c>
      <c r="D35" s="7"/>
      <c r="E35" s="7">
        <f>E34*100/$D$5</f>
        <v>-6.8838106139160695</v>
      </c>
      <c r="F35" s="7">
        <f t="shared" ref="F35:Q35" si="10">F34*100/$D$5</f>
        <v>-6.7041390235647684</v>
      </c>
      <c r="G35" s="7">
        <f t="shared" si="10"/>
        <v>-20.17289533614041</v>
      </c>
      <c r="H35" s="7">
        <f t="shared" si="10"/>
        <v>-40.302773291518882</v>
      </c>
      <c r="I35" s="7">
        <f t="shared" si="10"/>
        <v>-119.53451993614067</v>
      </c>
      <c r="J35" s="7">
        <f t="shared" si="10"/>
        <v>-237.69458876208506</v>
      </c>
      <c r="K35" s="7">
        <f t="shared" si="10"/>
        <v>-351.3429748784713</v>
      </c>
      <c r="L35" s="7">
        <f t="shared" si="10"/>
        <v>-567.02800662548213</v>
      </c>
      <c r="M35" s="7">
        <f t="shared" si="10"/>
        <v>-1895.6815758755902</v>
      </c>
      <c r="N35" s="7">
        <f t="shared" si="10"/>
        <v>-1610.307840832668</v>
      </c>
      <c r="O35" s="7">
        <f t="shared" si="10"/>
        <v>-3609.233927430957</v>
      </c>
      <c r="P35" s="7">
        <f t="shared" si="10"/>
        <v>-6200.0602558016826</v>
      </c>
      <c r="Q35" s="7">
        <f t="shared" si="10"/>
        <v>-18522.607817203399</v>
      </c>
      <c r="R35" s="8"/>
    </row>
    <row r="36" spans="2:20">
      <c r="B36" t="s">
        <v>60</v>
      </c>
      <c r="C36" t="s">
        <v>43</v>
      </c>
      <c r="D36" s="7"/>
      <c r="E36" s="7">
        <f>E35-E18</f>
        <v>0</v>
      </c>
      <c r="F36" s="7">
        <f t="shared" ref="F36:Q36" si="11">F35-F18</f>
        <v>0</v>
      </c>
      <c r="G36" s="7">
        <f t="shared" si="11"/>
        <v>0</v>
      </c>
      <c r="H36" s="7">
        <f t="shared" si="11"/>
        <v>0</v>
      </c>
      <c r="I36" s="7">
        <f t="shared" si="11"/>
        <v>0</v>
      </c>
      <c r="J36" s="7">
        <f t="shared" si="11"/>
        <v>-0.60658980623011871</v>
      </c>
      <c r="K36" s="7">
        <f t="shared" si="11"/>
        <v>-0.70600804904103143</v>
      </c>
      <c r="L36" s="7">
        <f t="shared" si="11"/>
        <v>-0.88493994676434795</v>
      </c>
      <c r="M36" s="7">
        <f t="shared" si="11"/>
        <v>-3.6169291301489466</v>
      </c>
      <c r="N36" s="7">
        <f t="shared" si="11"/>
        <v>-3.5128293902678251</v>
      </c>
      <c r="O36" s="7">
        <f t="shared" si="11"/>
        <v>-6.7078306001776582</v>
      </c>
      <c r="P36" s="7">
        <f t="shared" si="11"/>
        <v>-6.2335552798649587</v>
      </c>
      <c r="Q36" s="7">
        <f t="shared" si="11"/>
        <v>-30.430736597798386</v>
      </c>
      <c r="R36" s="7"/>
    </row>
    <row r="37" spans="2:20">
      <c r="B37" t="s">
        <v>61</v>
      </c>
      <c r="C37" t="s">
        <v>32</v>
      </c>
      <c r="D37" s="7"/>
      <c r="E37" s="7">
        <f t="shared" ref="E37:Q37" si="12">(E28*E18*365/100)-E33</f>
        <v>0</v>
      </c>
      <c r="F37" s="7">
        <f t="shared" si="12"/>
        <v>0</v>
      </c>
      <c r="G37" s="7">
        <f t="shared" si="12"/>
        <v>0</v>
      </c>
      <c r="H37" s="7">
        <f t="shared" si="12"/>
        <v>0</v>
      </c>
      <c r="I37" s="7">
        <f t="shared" si="12"/>
        <v>0</v>
      </c>
      <c r="J37" s="7">
        <f t="shared" si="12"/>
        <v>15098.505214193836</v>
      </c>
      <c r="K37" s="7">
        <f t="shared" si="12"/>
        <v>18967.164312142879</v>
      </c>
      <c r="L37" s="7">
        <f t="shared" si="12"/>
        <v>11160.817853787914</v>
      </c>
      <c r="M37" s="7">
        <f t="shared" si="12"/>
        <v>46128.289379980415</v>
      </c>
      <c r="N37" s="7">
        <f t="shared" si="12"/>
        <v>3181.4777893591672</v>
      </c>
      <c r="O37" s="7">
        <f t="shared" si="12"/>
        <v>8928.0382702033967</v>
      </c>
      <c r="P37" s="7">
        <f t="shared" si="12"/>
        <v>8722.1031112596393</v>
      </c>
      <c r="Q37" s="7">
        <f t="shared" si="12"/>
        <v>48778.341251160949</v>
      </c>
      <c r="R37" s="7">
        <f>R33-R16</f>
        <v>0</v>
      </c>
      <c r="S37" s="1" t="s">
        <v>62</v>
      </c>
      <c r="T37" s="3"/>
    </row>
    <row r="38" spans="2:20">
      <c r="B38" t="s">
        <v>63</v>
      </c>
      <c r="C38" t="s">
        <v>32</v>
      </c>
      <c r="D38" s="7">
        <f>SUM(E37:R37)</f>
        <v>160964.7371820882</v>
      </c>
      <c r="E38" s="7"/>
      <c r="F38" s="7"/>
      <c r="G38" s="7"/>
      <c r="H38" s="7"/>
      <c r="I38" s="7"/>
      <c r="J38" s="7"/>
      <c r="K38" s="7"/>
      <c r="L38" s="7"/>
      <c r="M38" s="7"/>
      <c r="N38" s="7"/>
      <c r="O38" s="7"/>
      <c r="P38" s="7"/>
      <c r="Q38" s="7"/>
      <c r="R38" s="7"/>
      <c r="S38" s="1" t="s">
        <v>62</v>
      </c>
    </row>
  </sheetData>
  <conditionalFormatting sqref="E35">
    <cfRule type="cellIs" dxfId="284" priority="1" operator="lessThan">
      <formula>-6.88381061391607</formula>
    </cfRule>
    <cfRule type="cellIs" dxfId="283" priority="2" operator="greaterThan">
      <formula>-6.88381061391607</formula>
    </cfRule>
  </conditionalFormatting>
  <conditionalFormatting sqref="F35">
    <cfRule type="cellIs" dxfId="282" priority="3" operator="lessThan">
      <formula>-6.70413902356477</formula>
    </cfRule>
    <cfRule type="cellIs" dxfId="281" priority="4" operator="greaterThan">
      <formula>-6.70413902356477</formula>
    </cfRule>
  </conditionalFormatting>
  <conditionalFormatting sqref="G35">
    <cfRule type="cellIs" dxfId="280" priority="5" operator="lessThan">
      <formula>-20.1728953361404</formula>
    </cfRule>
    <cfRule type="cellIs" dxfId="279" priority="6" operator="greaterThan">
      <formula>-20.1728953361404</formula>
    </cfRule>
  </conditionalFormatting>
  <conditionalFormatting sqref="H35">
    <cfRule type="cellIs" dxfId="278" priority="7" operator="lessThan">
      <formula>-40.3027732915189</formula>
    </cfRule>
    <cfRule type="cellIs" dxfId="277" priority="8" operator="greaterThan">
      <formula>-40.3027732915189</formula>
    </cfRule>
  </conditionalFormatting>
  <conditionalFormatting sqref="I35">
    <cfRule type="cellIs" dxfId="276" priority="9" operator="lessThan">
      <formula>-119.534519936141</formula>
    </cfRule>
    <cfRule type="cellIs" dxfId="275" priority="10" operator="greaterThan">
      <formula>-119.534519936141</formula>
    </cfRule>
  </conditionalFormatting>
  <conditionalFormatting sqref="J35">
    <cfRule type="cellIs" dxfId="274" priority="11" operator="lessThan">
      <formula>-237.087998955855</formula>
    </cfRule>
    <cfRule type="cellIs" dxfId="273" priority="12" operator="greaterThan">
      <formula>-237.087998955855</formula>
    </cfRule>
  </conditionalFormatting>
  <conditionalFormatting sqref="K35">
    <cfRule type="cellIs" dxfId="272" priority="13" operator="lessThan">
      <formula>-350.63696682943</formula>
    </cfRule>
    <cfRule type="cellIs" dxfId="271" priority="14" operator="greaterThan">
      <formula>-350.63696682943</formula>
    </cfRule>
  </conditionalFormatting>
  <conditionalFormatting sqref="L35">
    <cfRule type="cellIs" dxfId="270" priority="15" operator="lessThan">
      <formula>-566.143066678718</formula>
    </cfRule>
    <cfRule type="cellIs" dxfId="269" priority="16" operator="greaterThan">
      <formula>-566.143066678718</formula>
    </cfRule>
  </conditionalFormatting>
  <conditionalFormatting sqref="M35">
    <cfRule type="cellIs" dxfId="268" priority="17" operator="lessThan">
      <formula>-1892.06464674544</formula>
    </cfRule>
    <cfRule type="cellIs" dxfId="267" priority="18" operator="greaterThan">
      <formula>-1892.06464674544</formula>
    </cfRule>
  </conditionalFormatting>
  <conditionalFormatting sqref="N35">
    <cfRule type="cellIs" dxfId="266" priority="19" operator="lessThan">
      <formula>-1606.7950114424</formula>
    </cfRule>
    <cfRule type="cellIs" dxfId="265" priority="20" operator="greaterThan">
      <formula>-1606.7950114424</formula>
    </cfRule>
  </conditionalFormatting>
  <conditionalFormatting sqref="O35">
    <cfRule type="cellIs" dxfId="264" priority="21" operator="lessThan">
      <formula>-3602.52609683078</formula>
    </cfRule>
    <cfRule type="cellIs" dxfId="263" priority="22" operator="greaterThan">
      <formula>-3602.52609683078</formula>
    </cfRule>
  </conditionalFormatting>
  <conditionalFormatting sqref="P35">
    <cfRule type="cellIs" dxfId="262" priority="23" operator="lessThan">
      <formula>-6193.82670052182</formula>
    </cfRule>
    <cfRule type="cellIs" dxfId="261" priority="24" operator="greaterThan">
      <formula>-6193.82670052182</formula>
    </cfRule>
  </conditionalFormatting>
  <conditionalFormatting sqref="Q35">
    <cfRule type="cellIs" dxfId="260" priority="25" operator="lessThan">
      <formula>-18492.1770806056</formula>
    </cfRule>
    <cfRule type="cellIs" dxfId="259" priority="26" operator="greaterThan">
      <formula>-18492.1770806056</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A0F6D-F22B-4624-9FEB-C1E3A57DABE6}">
  <dimension ref="A2:V38"/>
  <sheetViews>
    <sheetView topLeftCell="A19" zoomScale="85" zoomScaleNormal="85" workbookViewId="0">
      <selection activeCell="B36" sqref="B36"/>
    </sheetView>
  </sheetViews>
  <sheetFormatPr defaultRowHeight="14.25"/>
  <cols>
    <col min="1" max="1" width="39.42578125" bestFit="1" customWidth="1"/>
    <col min="2" max="2" width="55" bestFit="1" customWidth="1"/>
    <col min="3" max="3" width="11" bestFit="1" customWidth="1"/>
    <col min="4" max="4" width="11.28515625"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91424587.975262284</v>
      </c>
      <c r="E12" s="7"/>
      <c r="F12" s="7"/>
      <c r="G12" s="7"/>
      <c r="H12" s="7"/>
      <c r="I12" s="7"/>
      <c r="J12" s="7"/>
      <c r="K12" s="7"/>
      <c r="L12" s="7"/>
      <c r="M12" s="7"/>
      <c r="N12" s="7"/>
      <c r="O12" s="7"/>
      <c r="P12" s="7"/>
      <c r="Q12" s="7"/>
      <c r="R12" s="7"/>
      <c r="S12" s="1" t="s">
        <v>33</v>
      </c>
      <c r="U12" s="3"/>
    </row>
    <row r="13" spans="1:21">
      <c r="B13" t="s">
        <v>34</v>
      </c>
      <c r="C13" t="s">
        <v>25</v>
      </c>
      <c r="D13" s="7"/>
      <c r="E13" s="5">
        <v>2439120.6394234863</v>
      </c>
      <c r="F13" s="5">
        <v>70270.649597624753</v>
      </c>
      <c r="G13" s="5">
        <v>53156.482841979443</v>
      </c>
      <c r="H13" s="5">
        <v>26227.117135143999</v>
      </c>
      <c r="I13" s="5">
        <v>26501.485409665587</v>
      </c>
      <c r="J13" s="5">
        <v>7577.6520887006236</v>
      </c>
      <c r="K13" s="5">
        <v>4759.533435739545</v>
      </c>
      <c r="L13" s="5">
        <v>2328.0251555461687</v>
      </c>
      <c r="M13" s="5">
        <v>1196.7003338504433</v>
      </c>
      <c r="N13" s="5">
        <v>2564.2950556695614</v>
      </c>
      <c r="O13" s="5">
        <v>846.82022213968628</v>
      </c>
      <c r="P13" s="5">
        <v>333.05654861367839</v>
      </c>
      <c r="Q13" s="5">
        <v>249.70207558855338</v>
      </c>
      <c r="R13" s="5">
        <v>2382</v>
      </c>
      <c r="S13" s="1" t="s">
        <v>35</v>
      </c>
      <c r="U13" s="3"/>
    </row>
    <row r="14" spans="1:21">
      <c r="B14" t="s">
        <v>36</v>
      </c>
      <c r="C14" t="s">
        <v>37</v>
      </c>
      <c r="D14" s="7"/>
      <c r="E14" s="5">
        <v>8202642398.8601809</v>
      </c>
      <c r="F14" s="5">
        <v>164816371.78247237</v>
      </c>
      <c r="G14" s="5">
        <v>483140582.95009035</v>
      </c>
      <c r="H14" s="5">
        <v>513271065.44357908</v>
      </c>
      <c r="I14" s="5">
        <v>1348970769.3471167</v>
      </c>
      <c r="J14" s="5">
        <v>670212148.27162385</v>
      </c>
      <c r="K14" s="5">
        <v>751341793.68024683</v>
      </c>
      <c r="L14" s="5">
        <v>581000674.67004347</v>
      </c>
      <c r="M14" s="5">
        <v>523688645.1742053</v>
      </c>
      <c r="N14" s="5">
        <v>1419316205.0230694</v>
      </c>
      <c r="O14" s="5">
        <v>1414200581.3430021</v>
      </c>
      <c r="P14" s="5">
        <v>1107859079.601769</v>
      </c>
      <c r="Q14" s="5">
        <v>1867772580.4383597</v>
      </c>
      <c r="R14" s="5">
        <v>232006366.40751234</v>
      </c>
      <c r="S14" s="1" t="s">
        <v>38</v>
      </c>
      <c r="U14" s="3"/>
    </row>
    <row r="15" spans="1:21">
      <c r="B15" t="s">
        <v>39</v>
      </c>
      <c r="C15" t="s">
        <v>22</v>
      </c>
      <c r="D15" s="7"/>
      <c r="E15" s="6">
        <f t="shared" ref="E15:R15" si="0">E14/SUM($E$14:$R$14)</f>
        <v>0.42544297749480908</v>
      </c>
      <c r="F15" s="6">
        <f t="shared" si="0"/>
        <v>8.5484609155666944E-3</v>
      </c>
      <c r="G15" s="6">
        <f t="shared" si="0"/>
        <v>2.5058847888751897E-2</v>
      </c>
      <c r="H15" s="6">
        <f t="shared" si="0"/>
        <v>2.6621612856680566E-2</v>
      </c>
      <c r="I15" s="6">
        <f t="shared" si="0"/>
        <v>6.9966495277698548E-2</v>
      </c>
      <c r="J15" s="6">
        <f t="shared" si="0"/>
        <v>3.476160949714132E-2</v>
      </c>
      <c r="K15" s="6">
        <f t="shared" si="0"/>
        <v>3.8969526437484699E-2</v>
      </c>
      <c r="L15" s="6">
        <f t="shared" si="0"/>
        <v>3.0134515798526596E-2</v>
      </c>
      <c r="M15" s="6">
        <f t="shared" si="0"/>
        <v>2.7161937050199359E-2</v>
      </c>
      <c r="N15" s="6">
        <f t="shared" si="0"/>
        <v>7.3615072181563768E-2</v>
      </c>
      <c r="O15" s="6">
        <f t="shared" si="0"/>
        <v>7.3349742295856057E-2</v>
      </c>
      <c r="P15" s="6">
        <f t="shared" si="0"/>
        <v>5.7460857434907843E-2</v>
      </c>
      <c r="Q15" s="6">
        <f t="shared" si="0"/>
        <v>9.6874968975275394E-2</v>
      </c>
      <c r="R15" s="6">
        <f t="shared" si="0"/>
        <v>1.2033375895538196E-2</v>
      </c>
      <c r="U15" s="3"/>
    </row>
    <row r="16" spans="1:21">
      <c r="B16" t="s">
        <v>40</v>
      </c>
      <c r="C16" t="s">
        <v>32</v>
      </c>
      <c r="D16" s="7"/>
      <c r="E16" s="7">
        <f t="shared" ref="E16:R16" si="1">E15*$D$12</f>
        <v>38895948.924431704</v>
      </c>
      <c r="F16" s="7">
        <f t="shared" si="1"/>
        <v>781539.51702831849</v>
      </c>
      <c r="G16" s="7">
        <f t="shared" si="1"/>
        <v>2290994.8433639132</v>
      </c>
      <c r="H16" s="7">
        <f t="shared" si="1"/>
        <v>2433869.9866589657</v>
      </c>
      <c r="I16" s="7">
        <f t="shared" si="1"/>
        <v>6396658.0028367238</v>
      </c>
      <c r="J16" s="7">
        <f t="shared" si="1"/>
        <v>3178065.8256331095</v>
      </c>
      <c r="K16" s="7">
        <f t="shared" si="1"/>
        <v>3562772.8981381292</v>
      </c>
      <c r="L16" s="7">
        <f t="shared" si="1"/>
        <v>2755035.6907143258</v>
      </c>
      <c r="M16" s="7">
        <f t="shared" si="1"/>
        <v>2483268.9034244874</v>
      </c>
      <c r="N16" s="7">
        <f t="shared" si="1"/>
        <v>6730227.6429686602</v>
      </c>
      <c r="O16" s="7">
        <f t="shared" si="1"/>
        <v>6705969.9674903089</v>
      </c>
      <c r="P16" s="7">
        <f t="shared" si="1"/>
        <v>5253335.215691736</v>
      </c>
      <c r="Q16" s="7">
        <f t="shared" si="1"/>
        <v>8856754.1236808691</v>
      </c>
      <c r="R16" s="7">
        <f t="shared" si="1"/>
        <v>1100146.4332010325</v>
      </c>
      <c r="U16" s="3"/>
    </row>
    <row r="17" spans="1:22">
      <c r="B17" t="s">
        <v>41</v>
      </c>
      <c r="C17" t="s">
        <v>42</v>
      </c>
      <c r="D17" s="7"/>
      <c r="E17" s="6">
        <f t="shared" ref="E17:Q17" si="2">E16/E13</f>
        <v>15.946709767346809</v>
      </c>
      <c r="F17" s="6">
        <f t="shared" si="2"/>
        <v>11.121848474483658</v>
      </c>
      <c r="G17" s="6">
        <f t="shared" si="2"/>
        <v>43.099067524359199</v>
      </c>
      <c r="H17" s="6">
        <f t="shared" si="2"/>
        <v>92.799752794698563</v>
      </c>
      <c r="I17" s="6">
        <f t="shared" si="2"/>
        <v>241.36979131380096</v>
      </c>
      <c r="J17" s="6">
        <f t="shared" si="2"/>
        <v>419.39980727962768</v>
      </c>
      <c r="K17" s="6">
        <f t="shared" si="2"/>
        <v>748.55507293742517</v>
      </c>
      <c r="L17" s="6">
        <f t="shared" si="2"/>
        <v>1183.4217874110461</v>
      </c>
      <c r="M17" s="6">
        <f t="shared" si="2"/>
        <v>2075.0966914452556</v>
      </c>
      <c r="N17" s="6">
        <f t="shared" si="2"/>
        <v>2624.5917481642277</v>
      </c>
      <c r="O17" s="6">
        <f t="shared" si="2"/>
        <v>7919.0007420301463</v>
      </c>
      <c r="P17" s="6">
        <f t="shared" si="2"/>
        <v>15773.102908675206</v>
      </c>
      <c r="Q17" s="6">
        <f t="shared" si="2"/>
        <v>35469.285158344406</v>
      </c>
      <c r="R17" s="8"/>
      <c r="U17" s="3"/>
    </row>
    <row r="18" spans="1:22">
      <c r="B18" t="s">
        <v>41</v>
      </c>
      <c r="C18" t="s">
        <v>43</v>
      </c>
      <c r="D18" s="7"/>
      <c r="E18" s="7">
        <f>E17*100/365</f>
        <v>4.3689615800950161</v>
      </c>
      <c r="F18" s="7">
        <f t="shared" ref="F18:Q18" si="3">F17*100/365</f>
        <v>3.0470817738311395</v>
      </c>
      <c r="G18" s="7">
        <f t="shared" si="3"/>
        <v>11.807963705303889</v>
      </c>
      <c r="H18" s="7">
        <f t="shared" si="3"/>
        <v>25.424589806766729</v>
      </c>
      <c r="I18" s="7">
        <f t="shared" si="3"/>
        <v>66.128709948986568</v>
      </c>
      <c r="J18" s="7">
        <f t="shared" si="3"/>
        <v>114.9040567889391</v>
      </c>
      <c r="K18" s="7">
        <f t="shared" si="3"/>
        <v>205.08358162669182</v>
      </c>
      <c r="L18" s="7">
        <f t="shared" si="3"/>
        <v>324.22514723590302</v>
      </c>
      <c r="M18" s="7">
        <f t="shared" si="3"/>
        <v>568.51964149185085</v>
      </c>
      <c r="N18" s="7">
        <f t="shared" si="3"/>
        <v>719.06623237376095</v>
      </c>
      <c r="O18" s="7">
        <f t="shared" si="3"/>
        <v>2169.589244391821</v>
      </c>
      <c r="P18" s="7">
        <f t="shared" si="3"/>
        <v>4321.3980571712891</v>
      </c>
      <c r="Q18" s="7">
        <f t="shared" si="3"/>
        <v>9717.6123721491513</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8.1586596087841204E-2</v>
      </c>
      <c r="F25" s="6">
        <f t="shared" si="4"/>
        <v>8.0155198351894316E-2</v>
      </c>
      <c r="G25" s="6">
        <f t="shared" si="4"/>
        <v>8.0844913208865499E-2</v>
      </c>
      <c r="H25" s="6">
        <f t="shared" si="4"/>
        <v>7.9776873681152258E-2</v>
      </c>
      <c r="I25" s="6">
        <f t="shared" si="4"/>
        <v>8.0611439030665824E-2</v>
      </c>
      <c r="J25" s="6">
        <f t="shared" si="4"/>
        <v>8.7924357482926152E-2</v>
      </c>
      <c r="K25" s="6">
        <f t="shared" si="4"/>
        <v>7.3633875745393693E-2</v>
      </c>
      <c r="L25" s="6">
        <f t="shared" si="4"/>
        <v>7.2032907153640621E-2</v>
      </c>
      <c r="M25" s="6">
        <f t="shared" si="4"/>
        <v>3.702786622971703E-2</v>
      </c>
      <c r="N25" s="6">
        <f t="shared" si="4"/>
        <v>0.29412181148455763</v>
      </c>
      <c r="O25" s="6">
        <f t="shared" si="4"/>
        <v>0.12950579260203787</v>
      </c>
      <c r="P25" s="6">
        <f t="shared" si="4"/>
        <v>0.10186991567236961</v>
      </c>
      <c r="Q25" s="6">
        <f t="shared" si="4"/>
        <v>7.6374806288306424E-2</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39.541391275276411</v>
      </c>
      <c r="L26" s="7">
        <f t="shared" si="5"/>
        <v>10.084607001509687</v>
      </c>
      <c r="M26" s="7">
        <f t="shared" si="5"/>
        <v>3.8138702216608542</v>
      </c>
      <c r="N26" s="7">
        <f t="shared" si="5"/>
        <v>0</v>
      </c>
      <c r="O26" s="7">
        <f t="shared" si="5"/>
        <v>3.2376448150509467</v>
      </c>
      <c r="P26" s="7">
        <f t="shared" si="5"/>
        <v>1.018699156723696</v>
      </c>
      <c r="Q26" s="7">
        <f t="shared" si="5"/>
        <v>0.61099845030645139</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5195738.8135713199</v>
      </c>
      <c r="L27" s="7">
        <f t="shared" si="6"/>
        <v>2208528.9333306216</v>
      </c>
      <c r="M27" s="7">
        <f t="shared" si="6"/>
        <v>1252856.3678155907</v>
      </c>
      <c r="N27" s="7">
        <f t="shared" si="6"/>
        <v>0</v>
      </c>
      <c r="O27" s="7">
        <f t="shared" si="6"/>
        <v>3119794.5437830924</v>
      </c>
      <c r="P27" s="7">
        <f t="shared" si="6"/>
        <v>1784760.9225799155</v>
      </c>
      <c r="Q27" s="7">
        <f t="shared" si="6"/>
        <v>1605703.9274053543</v>
      </c>
      <c r="R27" s="7">
        <f t="shared" si="6"/>
        <v>0</v>
      </c>
      <c r="U27" s="3"/>
    </row>
    <row r="28" spans="1:22">
      <c r="B28" t="s">
        <v>54</v>
      </c>
      <c r="C28" t="s">
        <v>25</v>
      </c>
      <c r="D28" s="7"/>
      <c r="E28" s="7">
        <f>IF(E21,E13+F26-E26,E13)</f>
        <v>2439120.6394234863</v>
      </c>
      <c r="F28" s="7">
        <f>IF(F21,F13+G26-F26,F13)</f>
        <v>70270.649597624753</v>
      </c>
      <c r="G28" s="7">
        <f>IF(G21,G13+H26-G26,G13)</f>
        <v>53156.482841979443</v>
      </c>
      <c r="H28" s="7">
        <f>IF(H21,H13+I26-H26,H13)</f>
        <v>26227.117135143999</v>
      </c>
      <c r="I28" s="7">
        <f>IF(I21,I13+J26-I26,I13)</f>
        <v>26501.485409665587</v>
      </c>
      <c r="J28" s="7">
        <f>J13+K26-J26</f>
        <v>7617.1934799759001</v>
      </c>
      <c r="K28" s="7">
        <f>IF(K21,K13+L26-K26,K13)</f>
        <v>4730.076651465778</v>
      </c>
      <c r="L28" s="7">
        <f>IF(L21,L13+M26-L26,L13)</f>
        <v>2321.7544187663198</v>
      </c>
      <c r="M28" s="7">
        <f>IF(M21,M13+N26-M26,M13)</f>
        <v>1192.8864636287824</v>
      </c>
      <c r="N28" s="7">
        <f>N13+O26-N26</f>
        <v>2567.5327004846122</v>
      </c>
      <c r="O28" s="7">
        <f>IF(O21,O13+P26-O26,O13)</f>
        <v>844.60127648135892</v>
      </c>
      <c r="P28" s="7">
        <f>IF(P21,P13+Q26-P26,P13)</f>
        <v>332.64884790726114</v>
      </c>
      <c r="Q28" s="7">
        <f>IF(Q21,Q13+R26-Q26,Q13)</f>
        <v>249.09107713824693</v>
      </c>
      <c r="R28" s="7">
        <f>IF(R21,R13+S26-R26,R13)</f>
        <v>2382</v>
      </c>
      <c r="U28" s="3"/>
      <c r="V28" s="4"/>
    </row>
    <row r="29" spans="1:22">
      <c r="B29" t="s">
        <v>55</v>
      </c>
      <c r="C29" t="s">
        <v>37</v>
      </c>
      <c r="D29" s="7"/>
      <c r="E29" s="7">
        <f>IF(E21,E14+F27-E27,E14)</f>
        <v>8202642398.8601809</v>
      </c>
      <c r="F29" s="7">
        <f>IF(F21,F14+G27-F27,F14)</f>
        <v>164816371.78247237</v>
      </c>
      <c r="G29" s="7">
        <f>IF(G21,G14+H27-G27,G14)</f>
        <v>483140582.95009035</v>
      </c>
      <c r="H29" s="7">
        <f>IF(H21,H14+I27-H27,H14)</f>
        <v>513271065.44357908</v>
      </c>
      <c r="I29" s="7">
        <f>IF(I21,I14+J27-I27,I14)</f>
        <v>1348970769.3471167</v>
      </c>
      <c r="J29" s="7">
        <f>J14+K27-J27</f>
        <v>675407887.08519518</v>
      </c>
      <c r="K29" s="7">
        <f>IF(K21,K14+L27-K27,K14)</f>
        <v>748354583.80000615</v>
      </c>
      <c r="L29" s="7">
        <f>IF(L21,L14+M27-L27,L14)</f>
        <v>580045002.10452843</v>
      </c>
      <c r="M29" s="7">
        <f>IF(M21,M14+N27-M27,M14)</f>
        <v>522435788.80638969</v>
      </c>
      <c r="N29" s="7">
        <f>N14+O27-N27</f>
        <v>1422435999.5668526</v>
      </c>
      <c r="O29" s="7">
        <f>IF(O21,O14+P27-O27,O14)</f>
        <v>1412865547.7217989</v>
      </c>
      <c r="P29" s="7">
        <f>IF(P21,P14+Q27-P27,P14)</f>
        <v>1107680022.6065943</v>
      </c>
      <c r="Q29" s="7">
        <f>IF(Q21,Q14+R27-Q27,Q14)</f>
        <v>1866166876.5109544</v>
      </c>
      <c r="R29" s="7">
        <f>IF(R21,R14+S27-R27,R14)</f>
        <v>232006366.40751234</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0.42544297749480908</v>
      </c>
      <c r="F32" s="6">
        <f t="shared" si="7"/>
        <v>8.5484609155666944E-3</v>
      </c>
      <c r="G32" s="6">
        <f t="shared" si="7"/>
        <v>2.5058847888751897E-2</v>
      </c>
      <c r="H32" s="6">
        <f t="shared" si="7"/>
        <v>2.6621612856680566E-2</v>
      </c>
      <c r="I32" s="6">
        <f t="shared" si="7"/>
        <v>6.9966495277698548E-2</v>
      </c>
      <c r="J32" s="6">
        <f t="shared" si="7"/>
        <v>3.5031094680530311E-2</v>
      </c>
      <c r="K32" s="6">
        <f t="shared" si="7"/>
        <v>3.8814590088433562E-2</v>
      </c>
      <c r="L32" s="6">
        <f t="shared" si="7"/>
        <v>3.0084948334529953E-2</v>
      </c>
      <c r="M32" s="6">
        <f t="shared" si="7"/>
        <v>2.7096955679858155E-2</v>
      </c>
      <c r="N32" s="6">
        <f t="shared" si="7"/>
        <v>7.3776885243177132E-2</v>
      </c>
      <c r="O32" s="6">
        <f t="shared" si="7"/>
        <v>7.3280498672735381E-2</v>
      </c>
      <c r="P32" s="6">
        <f t="shared" si="7"/>
        <v>5.745157036161315E-2</v>
      </c>
      <c r="Q32" s="6">
        <f t="shared" si="7"/>
        <v>9.6791686610077407E-2</v>
      </c>
      <c r="R32" s="6">
        <f t="shared" si="7"/>
        <v>1.2033375895538196E-2</v>
      </c>
      <c r="S32" s="2"/>
      <c r="T32" s="2"/>
      <c r="U32" s="2"/>
    </row>
    <row r="33" spans="2:20">
      <c r="B33" t="s">
        <v>58</v>
      </c>
      <c r="C33" t="s">
        <v>32</v>
      </c>
      <c r="D33" s="7"/>
      <c r="E33" s="7">
        <f t="shared" ref="E33:R33" si="8">$D$12*E32</f>
        <v>38895948.924431704</v>
      </c>
      <c r="F33" s="7">
        <f t="shared" si="8"/>
        <v>781539.51702831849</v>
      </c>
      <c r="G33" s="7">
        <f t="shared" si="8"/>
        <v>2290994.8433639132</v>
      </c>
      <c r="H33" s="7">
        <f t="shared" si="8"/>
        <v>2433869.9866589657</v>
      </c>
      <c r="I33" s="7">
        <f t="shared" si="8"/>
        <v>6396658.0028367238</v>
      </c>
      <c r="J33" s="7">
        <f t="shared" si="8"/>
        <v>3202703.3974898863</v>
      </c>
      <c r="K33" s="7">
        <f t="shared" si="8"/>
        <v>3548607.9062637375</v>
      </c>
      <c r="L33" s="7">
        <f t="shared" si="8"/>
        <v>2750504.0057414542</v>
      </c>
      <c r="M33" s="7">
        <f t="shared" si="8"/>
        <v>2477328.0084149749</v>
      </c>
      <c r="N33" s="7">
        <f t="shared" si="8"/>
        <v>6745021.3354556775</v>
      </c>
      <c r="O33" s="7">
        <f t="shared" si="8"/>
        <v>6699639.3977765869</v>
      </c>
      <c r="P33" s="7">
        <f t="shared" si="8"/>
        <v>5252486.1488422723</v>
      </c>
      <c r="Q33" s="7">
        <f t="shared" si="8"/>
        <v>8849140.0677570384</v>
      </c>
      <c r="R33" s="7">
        <f t="shared" si="8"/>
        <v>1100146.4332010325</v>
      </c>
    </row>
    <row r="34" spans="2:20">
      <c r="B34" t="s">
        <v>59</v>
      </c>
      <c r="C34" t="s">
        <v>42</v>
      </c>
      <c r="D34" s="7"/>
      <c r="E34" s="7">
        <f t="shared" ref="E34:Q34" si="9">E33/E28</f>
        <v>15.946709767346809</v>
      </c>
      <c r="F34" s="7">
        <f t="shared" si="9"/>
        <v>11.121848474483658</v>
      </c>
      <c r="G34" s="7">
        <f t="shared" si="9"/>
        <v>43.099067524359199</v>
      </c>
      <c r="H34" s="7">
        <f t="shared" si="9"/>
        <v>92.799752794698563</v>
      </c>
      <c r="I34" s="7">
        <f t="shared" si="9"/>
        <v>241.36979131380096</v>
      </c>
      <c r="J34" s="7">
        <f t="shared" si="9"/>
        <v>420.4571415849108</v>
      </c>
      <c r="K34" s="7">
        <f t="shared" si="9"/>
        <v>750.22207201739081</v>
      </c>
      <c r="L34" s="7">
        <f t="shared" si="9"/>
        <v>1184.6662091001656</v>
      </c>
      <c r="M34" s="7">
        <f t="shared" si="9"/>
        <v>2076.7508760883225</v>
      </c>
      <c r="N34" s="7">
        <f t="shared" si="9"/>
        <v>2627.0439843599966</v>
      </c>
      <c r="O34" s="7">
        <f t="shared" si="9"/>
        <v>7932.3102916532871</v>
      </c>
      <c r="P34" s="7">
        <f t="shared" si="9"/>
        <v>15789.882279425805</v>
      </c>
      <c r="Q34" s="7">
        <f t="shared" si="9"/>
        <v>35525.720830400183</v>
      </c>
      <c r="R34" s="8"/>
    </row>
    <row r="35" spans="2:20">
      <c r="B35" t="s">
        <v>59</v>
      </c>
      <c r="C35" t="s">
        <v>43</v>
      </c>
      <c r="D35" s="7"/>
      <c r="E35" s="7">
        <f>E34*100/$D$5</f>
        <v>4.3689615800950161</v>
      </c>
      <c r="F35" s="7">
        <f t="shared" ref="F35:Q35" si="10">F34*100/$D$5</f>
        <v>3.0470817738311395</v>
      </c>
      <c r="G35" s="7">
        <f t="shared" si="10"/>
        <v>11.807963705303889</v>
      </c>
      <c r="H35" s="7">
        <f t="shared" si="10"/>
        <v>25.424589806766729</v>
      </c>
      <c r="I35" s="7">
        <f t="shared" si="10"/>
        <v>66.128709948986568</v>
      </c>
      <c r="J35" s="7">
        <f t="shared" si="10"/>
        <v>115.1937374205235</v>
      </c>
      <c r="K35" s="7">
        <f t="shared" si="10"/>
        <v>205.54029370339472</v>
      </c>
      <c r="L35" s="7">
        <f t="shared" si="10"/>
        <v>324.56608468497689</v>
      </c>
      <c r="M35" s="7">
        <f t="shared" si="10"/>
        <v>568.97284276392395</v>
      </c>
      <c r="N35" s="7">
        <f t="shared" si="10"/>
        <v>719.73807790684828</v>
      </c>
      <c r="O35" s="7">
        <f t="shared" si="10"/>
        <v>2173.2356963433663</v>
      </c>
      <c r="P35" s="7">
        <f t="shared" si="10"/>
        <v>4325.9951450481658</v>
      </c>
      <c r="Q35" s="7">
        <f t="shared" si="10"/>
        <v>9733.0742001096405</v>
      </c>
      <c r="R35" s="8"/>
    </row>
    <row r="36" spans="2:20">
      <c r="B36" t="s">
        <v>60</v>
      </c>
      <c r="C36" t="s">
        <v>43</v>
      </c>
      <c r="D36" s="7"/>
      <c r="E36" s="7">
        <f>E35-E18</f>
        <v>0</v>
      </c>
      <c r="F36" s="7">
        <f t="shared" ref="F36:Q36" si="11">F35-F18</f>
        <v>0</v>
      </c>
      <c r="G36" s="7">
        <f t="shared" si="11"/>
        <v>0</v>
      </c>
      <c r="H36" s="7">
        <f t="shared" si="11"/>
        <v>0</v>
      </c>
      <c r="I36" s="7">
        <f t="shared" si="11"/>
        <v>0</v>
      </c>
      <c r="J36" s="7">
        <f t="shared" si="11"/>
        <v>0.28968063158440316</v>
      </c>
      <c r="K36" s="7">
        <f t="shared" si="11"/>
        <v>0.45671207670289959</v>
      </c>
      <c r="L36" s="7">
        <f t="shared" si="11"/>
        <v>0.34093744907386281</v>
      </c>
      <c r="M36" s="7">
        <f t="shared" si="11"/>
        <v>0.45320127207310179</v>
      </c>
      <c r="N36" s="7">
        <f t="shared" si="11"/>
        <v>0.6718455330873212</v>
      </c>
      <c r="O36" s="7">
        <f t="shared" si="11"/>
        <v>3.6464519515452594</v>
      </c>
      <c r="P36" s="7">
        <f t="shared" si="11"/>
        <v>4.5970878768766852</v>
      </c>
      <c r="Q36" s="7">
        <f t="shared" si="11"/>
        <v>15.461827960489245</v>
      </c>
      <c r="R36" s="7"/>
    </row>
    <row r="37" spans="2:20">
      <c r="B37" t="s">
        <v>61</v>
      </c>
      <c r="C37" t="s">
        <v>32</v>
      </c>
      <c r="D37" s="7"/>
      <c r="E37" s="7">
        <f t="shared" ref="E37:Q37" si="12">(E28*E18*365/100)-E33</f>
        <v>0</v>
      </c>
      <c r="F37" s="7">
        <f t="shared" si="12"/>
        <v>0</v>
      </c>
      <c r="G37" s="7">
        <f t="shared" si="12"/>
        <v>0</v>
      </c>
      <c r="H37" s="7">
        <f t="shared" si="12"/>
        <v>0</v>
      </c>
      <c r="I37" s="7">
        <f t="shared" si="12"/>
        <v>0</v>
      </c>
      <c r="J37" s="7">
        <f t="shared" si="12"/>
        <v>-8053.9199763573706</v>
      </c>
      <c r="K37" s="7">
        <f t="shared" si="12"/>
        <v>-7885.0334261599928</v>
      </c>
      <c r="L37" s="7">
        <f t="shared" si="12"/>
        <v>-2889.2415555217303</v>
      </c>
      <c r="M37" s="7">
        <f t="shared" si="12"/>
        <v>-1973.2544690570794</v>
      </c>
      <c r="N37" s="7">
        <f t="shared" si="12"/>
        <v>-6296.1966219497845</v>
      </c>
      <c r="O37" s="7">
        <f t="shared" si="12"/>
        <v>-11241.262601096183</v>
      </c>
      <c r="P37" s="7">
        <f t="shared" si="12"/>
        <v>-5581.6383487964049</v>
      </c>
      <c r="Q37" s="7">
        <f t="shared" si="12"/>
        <v>-14057.622341396287</v>
      </c>
      <c r="R37" s="7">
        <f>R33-R16</f>
        <v>0</v>
      </c>
      <c r="S37" s="1" t="s">
        <v>62</v>
      </c>
      <c r="T37" s="3"/>
    </row>
    <row r="38" spans="2:20">
      <c r="B38" t="s">
        <v>63</v>
      </c>
      <c r="C38" t="s">
        <v>32</v>
      </c>
      <c r="D38" s="7">
        <f>SUM(E37:R37)</f>
        <v>-57978.169340334833</v>
      </c>
      <c r="E38" s="7"/>
      <c r="F38" s="7"/>
      <c r="G38" s="7"/>
      <c r="H38" s="7"/>
      <c r="I38" s="7"/>
      <c r="J38" s="7"/>
      <c r="K38" s="7"/>
      <c r="L38" s="7"/>
      <c r="M38" s="7"/>
      <c r="N38" s="7"/>
      <c r="O38" s="7"/>
      <c r="P38" s="7"/>
      <c r="Q38" s="7"/>
      <c r="R38" s="7"/>
      <c r="S38" s="1" t="s">
        <v>62</v>
      </c>
    </row>
  </sheetData>
  <conditionalFormatting sqref="E35">
    <cfRule type="cellIs" dxfId="258" priority="1" operator="lessThan">
      <formula>4.36896158009502</formula>
    </cfRule>
    <cfRule type="cellIs" dxfId="257" priority="2" operator="greaterThan">
      <formula>4.36896158009502</formula>
    </cfRule>
  </conditionalFormatting>
  <conditionalFormatting sqref="F35">
    <cfRule type="cellIs" dxfId="256" priority="3" operator="lessThan">
      <formula>3.04708177383114</formula>
    </cfRule>
    <cfRule type="cellIs" dxfId="255" priority="4" operator="greaterThan">
      <formula>3.04708177383114</formula>
    </cfRule>
  </conditionalFormatting>
  <conditionalFormatting sqref="G35">
    <cfRule type="cellIs" dxfId="254" priority="5" operator="lessThan">
      <formula>11.8079637053039</formula>
    </cfRule>
    <cfRule type="cellIs" dxfId="253" priority="6" operator="greaterThan">
      <formula>11.8079637053039</formula>
    </cfRule>
  </conditionalFormatting>
  <conditionalFormatting sqref="H35">
    <cfRule type="cellIs" dxfId="252" priority="7" operator="lessThan">
      <formula>25.4245898067667</formula>
    </cfRule>
    <cfRule type="cellIs" dxfId="251" priority="8" operator="greaterThan">
      <formula>25.4245898067667</formula>
    </cfRule>
  </conditionalFormatting>
  <conditionalFormatting sqref="I35">
    <cfRule type="cellIs" dxfId="250" priority="9" operator="lessThan">
      <formula>66.1287099489866</formula>
    </cfRule>
    <cfRule type="cellIs" dxfId="249" priority="10" operator="greaterThan">
      <formula>66.1287099489866</formula>
    </cfRule>
  </conditionalFormatting>
  <conditionalFormatting sqref="J35">
    <cfRule type="cellIs" dxfId="248" priority="11" operator="lessThan">
      <formula>114.904056788939</formula>
    </cfRule>
    <cfRule type="cellIs" dxfId="247" priority="12" operator="greaterThan">
      <formula>114.904056788939</formula>
    </cfRule>
  </conditionalFormatting>
  <conditionalFormatting sqref="K35">
    <cfRule type="cellIs" dxfId="246" priority="13" operator="lessThan">
      <formula>205.083581626692</formula>
    </cfRule>
    <cfRule type="cellIs" dxfId="245" priority="14" operator="greaterThan">
      <formula>205.083581626692</formula>
    </cfRule>
  </conditionalFormatting>
  <conditionalFormatting sqref="L35">
    <cfRule type="cellIs" dxfId="244" priority="15" operator="lessThan">
      <formula>324.225147235903</formula>
    </cfRule>
    <cfRule type="cellIs" dxfId="243" priority="16" operator="greaterThan">
      <formula>324.225147235903</formula>
    </cfRule>
  </conditionalFormatting>
  <conditionalFormatting sqref="M35">
    <cfRule type="cellIs" dxfId="242" priority="17" operator="lessThan">
      <formula>568.519641491851</formula>
    </cfRule>
    <cfRule type="cellIs" dxfId="241" priority="18" operator="greaterThan">
      <formula>568.519641491851</formula>
    </cfRule>
  </conditionalFormatting>
  <conditionalFormatting sqref="N35">
    <cfRule type="cellIs" dxfId="240" priority="19" operator="lessThan">
      <formula>719.066232373761</formula>
    </cfRule>
    <cfRule type="cellIs" dxfId="239" priority="20" operator="greaterThan">
      <formula>719.066232373761</formula>
    </cfRule>
  </conditionalFormatting>
  <conditionalFormatting sqref="O35">
    <cfRule type="cellIs" dxfId="238" priority="21" operator="lessThan">
      <formula>2169.58924439182</formula>
    </cfRule>
    <cfRule type="cellIs" dxfId="237" priority="22" operator="greaterThan">
      <formula>2169.58924439182</formula>
    </cfRule>
  </conditionalFormatting>
  <conditionalFormatting sqref="P35">
    <cfRule type="cellIs" dxfId="236" priority="23" operator="lessThan">
      <formula>4321.39805717129</formula>
    </cfRule>
    <cfRule type="cellIs" dxfId="235" priority="24" operator="greaterThan">
      <formula>4321.39805717129</formula>
    </cfRule>
  </conditionalFormatting>
  <conditionalFormatting sqref="Q35">
    <cfRule type="cellIs" dxfId="234" priority="25" operator="lessThan">
      <formula>9717.61237214915</formula>
    </cfRule>
    <cfRule type="cellIs" dxfId="233" priority="26" operator="greaterThan">
      <formula>9717.61237214915</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41EA4-20A4-46DB-8318-1D3F5F774D2F}">
  <dimension ref="A2:V38"/>
  <sheetViews>
    <sheetView tabSelected="1" topLeftCell="I24" zoomScale="85" zoomScaleNormal="85" workbookViewId="0">
      <selection activeCell="P37" sqref="P37"/>
    </sheetView>
  </sheetViews>
  <sheetFormatPr defaultRowHeight="14.25"/>
  <cols>
    <col min="1" max="1" width="39.42578125" bestFit="1" customWidth="1"/>
    <col min="2" max="2" width="55" bestFit="1" customWidth="1"/>
    <col min="3" max="3" width="11" bestFit="1" customWidth="1"/>
    <col min="4" max="4" width="11.28515625"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26980735.423591256</v>
      </c>
      <c r="E12" s="7"/>
      <c r="F12" s="7"/>
      <c r="G12" s="7"/>
      <c r="H12" s="7"/>
      <c r="I12" s="7"/>
      <c r="J12" s="7"/>
      <c r="K12" s="7"/>
      <c r="L12" s="7"/>
      <c r="M12" s="7"/>
      <c r="N12" s="7"/>
      <c r="O12" s="7"/>
      <c r="P12" s="7"/>
      <c r="Q12" s="7"/>
      <c r="R12" s="7"/>
      <c r="S12" s="1" t="s">
        <v>33</v>
      </c>
      <c r="U12" s="3"/>
    </row>
    <row r="13" spans="1:21">
      <c r="B13" t="s">
        <v>34</v>
      </c>
      <c r="C13" t="s">
        <v>25</v>
      </c>
      <c r="D13" s="7"/>
      <c r="E13" s="5">
        <v>1547748.3978608586</v>
      </c>
      <c r="F13" s="5">
        <v>37579.546715428587</v>
      </c>
      <c r="G13" s="5">
        <v>31884.297465325126</v>
      </c>
      <c r="H13" s="5">
        <v>14685.790975562491</v>
      </c>
      <c r="I13" s="5">
        <v>16616.104286500897</v>
      </c>
      <c r="J13" s="5">
        <v>5855.3490942520202</v>
      </c>
      <c r="K13" s="5">
        <v>3120.8315275091859</v>
      </c>
      <c r="L13" s="5">
        <v>1401.2463690583097</v>
      </c>
      <c r="M13" s="5">
        <v>1769.4837334697768</v>
      </c>
      <c r="N13" s="5">
        <v>224.67233104076109</v>
      </c>
      <c r="O13" s="5">
        <v>287.58411485930162</v>
      </c>
      <c r="P13" s="5">
        <v>140.30431684299413</v>
      </c>
      <c r="Q13" s="5">
        <v>201.36185974182959</v>
      </c>
      <c r="R13" s="5">
        <v>1129.7489873710761</v>
      </c>
      <c r="S13" s="1" t="s">
        <v>35</v>
      </c>
      <c r="U13" s="3"/>
    </row>
    <row r="14" spans="1:21">
      <c r="B14" t="s">
        <v>36</v>
      </c>
      <c r="C14" t="s">
        <v>37</v>
      </c>
      <c r="D14" s="7"/>
      <c r="E14" s="5">
        <v>4334502899.4801683</v>
      </c>
      <c r="F14" s="5">
        <v>109220569.64105743</v>
      </c>
      <c r="G14" s="5">
        <v>251988651.95962977</v>
      </c>
      <c r="H14" s="5">
        <v>249653790.08030659</v>
      </c>
      <c r="I14" s="5">
        <v>760969706.23134589</v>
      </c>
      <c r="J14" s="5">
        <v>447199680.52775127</v>
      </c>
      <c r="K14" s="5">
        <v>514154020.92532063</v>
      </c>
      <c r="L14" s="5">
        <v>361423502.5859828</v>
      </c>
      <c r="M14" s="5">
        <v>1189026795.209692</v>
      </c>
      <c r="N14" s="5">
        <v>117853111.56477883</v>
      </c>
      <c r="O14" s="5">
        <v>413153905.81201458</v>
      </c>
      <c r="P14" s="5">
        <v>360243699.25434262</v>
      </c>
      <c r="Q14" s="5">
        <v>1407890565.6421795</v>
      </c>
      <c r="R14" s="5">
        <v>105037414.24637057</v>
      </c>
      <c r="S14" s="1" t="s">
        <v>38</v>
      </c>
      <c r="U14" s="3"/>
    </row>
    <row r="15" spans="1:21">
      <c r="B15" t="s">
        <v>39</v>
      </c>
      <c r="C15" t="s">
        <v>22</v>
      </c>
      <c r="D15" s="7"/>
      <c r="E15" s="6">
        <f t="shared" ref="E15:R15" si="0">E14/SUM($E$14:$R$14)</f>
        <v>0.40805620502915685</v>
      </c>
      <c r="F15" s="6">
        <f t="shared" si="0"/>
        <v>1.0282178185691753E-2</v>
      </c>
      <c r="G15" s="6">
        <f t="shared" si="0"/>
        <v>2.3722566442715098E-2</v>
      </c>
      <c r="H15" s="6">
        <f t="shared" si="0"/>
        <v>2.3502759258399192E-2</v>
      </c>
      <c r="I15" s="6">
        <f t="shared" si="0"/>
        <v>7.1638759430557877E-2</v>
      </c>
      <c r="J15" s="6">
        <f t="shared" si="0"/>
        <v>4.2100007488353609E-2</v>
      </c>
      <c r="K15" s="6">
        <f t="shared" si="0"/>
        <v>4.8403183351066519E-2</v>
      </c>
      <c r="L15" s="6">
        <f t="shared" si="0"/>
        <v>3.402491734202532E-2</v>
      </c>
      <c r="M15" s="6">
        <f t="shared" si="0"/>
        <v>0.11193665640169155</v>
      </c>
      <c r="N15" s="6">
        <f t="shared" si="0"/>
        <v>1.1094857835201574E-2</v>
      </c>
      <c r="O15" s="6">
        <f t="shared" si="0"/>
        <v>3.8894890327295241E-2</v>
      </c>
      <c r="P15" s="6">
        <f t="shared" si="0"/>
        <v>3.3913848995468766E-2</v>
      </c>
      <c r="Q15" s="6">
        <f t="shared" si="0"/>
        <v>0.13254079986454725</v>
      </c>
      <c r="R15" s="6">
        <f t="shared" si="0"/>
        <v>9.8883700478294197E-3</v>
      </c>
      <c r="U15" s="3"/>
    </row>
    <row r="16" spans="1:21">
      <c r="B16" t="s">
        <v>40</v>
      </c>
      <c r="C16" t="s">
        <v>32</v>
      </c>
      <c r="D16" s="7"/>
      <c r="E16" s="7">
        <f t="shared" ref="E16:R16" si="1">E15*$D$12</f>
        <v>11009656.505846389</v>
      </c>
      <c r="F16" s="7">
        <f t="shared" si="1"/>
        <v>277420.72920637077</v>
      </c>
      <c r="G16" s="7">
        <f t="shared" si="1"/>
        <v>640052.28875946044</v>
      </c>
      <c r="H16" s="7">
        <f t="shared" si="1"/>
        <v>634121.72927522846</v>
      </c>
      <c r="I16" s="7">
        <f t="shared" si="1"/>
        <v>1932866.4142701852</v>
      </c>
      <c r="J16" s="7">
        <f t="shared" si="1"/>
        <v>1135889.1633744794</v>
      </c>
      <c r="K16" s="7">
        <f t="shared" si="1"/>
        <v>1305953.483654703</v>
      </c>
      <c r="L16" s="7">
        <f t="shared" si="1"/>
        <v>918017.29261474696</v>
      </c>
      <c r="M16" s="7">
        <f t="shared" si="1"/>
        <v>3020133.310575482</v>
      </c>
      <c r="N16" s="7">
        <f t="shared" si="1"/>
        <v>299347.42381393211</v>
      </c>
      <c r="O16" s="7">
        <f t="shared" si="1"/>
        <v>1049412.7452503517</v>
      </c>
      <c r="P16" s="7">
        <f t="shared" si="1"/>
        <v>915020.58694236889</v>
      </c>
      <c r="Q16" s="7">
        <f t="shared" si="1"/>
        <v>3576048.2539765094</v>
      </c>
      <c r="R16" s="7">
        <f t="shared" si="1"/>
        <v>266795.49603104999</v>
      </c>
      <c r="U16" s="3"/>
    </row>
    <row r="17" spans="1:22">
      <c r="B17" t="s">
        <v>41</v>
      </c>
      <c r="C17" t="s">
        <v>42</v>
      </c>
      <c r="D17" s="7"/>
      <c r="E17" s="6">
        <f t="shared" ref="E17:Q17" si="2">E16/E13</f>
        <v>7.1133373622371847</v>
      </c>
      <c r="F17" s="6">
        <f t="shared" si="2"/>
        <v>7.382226595417487</v>
      </c>
      <c r="G17" s="6">
        <f t="shared" si="2"/>
        <v>20.074216452645111</v>
      </c>
      <c r="H17" s="6">
        <f t="shared" si="2"/>
        <v>43.179269698882564</v>
      </c>
      <c r="I17" s="6">
        <f t="shared" si="2"/>
        <v>116.32488463860129</v>
      </c>
      <c r="J17" s="6">
        <f t="shared" si="2"/>
        <v>193.99170657297611</v>
      </c>
      <c r="K17" s="6">
        <f t="shared" si="2"/>
        <v>418.46330766115318</v>
      </c>
      <c r="L17" s="6">
        <f t="shared" si="2"/>
        <v>655.14338726293306</v>
      </c>
      <c r="M17" s="6">
        <f t="shared" si="2"/>
        <v>1706.7878350332778</v>
      </c>
      <c r="N17" s="6">
        <f t="shared" si="2"/>
        <v>1332.3733386627973</v>
      </c>
      <c r="O17" s="6">
        <f t="shared" si="2"/>
        <v>3649.0636687765909</v>
      </c>
      <c r="P17" s="6">
        <f t="shared" si="2"/>
        <v>6521.6852020762253</v>
      </c>
      <c r="Q17" s="6">
        <f t="shared" si="2"/>
        <v>17759.31280413003</v>
      </c>
      <c r="R17" s="8"/>
      <c r="U17" s="3"/>
    </row>
    <row r="18" spans="1:22">
      <c r="B18" t="s">
        <v>41</v>
      </c>
      <c r="C18" t="s">
        <v>43</v>
      </c>
      <c r="D18" s="7"/>
      <c r="E18" s="7">
        <f>E17*100/365</f>
        <v>1.9488595512978588</v>
      </c>
      <c r="F18" s="7">
        <f t="shared" ref="F18:Q18" si="3">F17*100/365</f>
        <v>2.0225278343609556</v>
      </c>
      <c r="G18" s="7">
        <f t="shared" si="3"/>
        <v>5.4997853294918109</v>
      </c>
      <c r="H18" s="7">
        <f t="shared" si="3"/>
        <v>11.829936903803441</v>
      </c>
      <c r="I18" s="7">
        <f t="shared" si="3"/>
        <v>31.869831407835971</v>
      </c>
      <c r="J18" s="7">
        <f t="shared" si="3"/>
        <v>53.148412759719484</v>
      </c>
      <c r="K18" s="7">
        <f t="shared" si="3"/>
        <v>114.64748155100087</v>
      </c>
      <c r="L18" s="7">
        <f t="shared" si="3"/>
        <v>179.49133897614604</v>
      </c>
      <c r="M18" s="7">
        <f t="shared" si="3"/>
        <v>467.61310548856926</v>
      </c>
      <c r="N18" s="7">
        <f t="shared" si="3"/>
        <v>365.03379141446504</v>
      </c>
      <c r="O18" s="7">
        <f t="shared" si="3"/>
        <v>999.74347089769617</v>
      </c>
      <c r="P18" s="7">
        <f t="shared" si="3"/>
        <v>1786.7630690619796</v>
      </c>
      <c r="Q18" s="7">
        <f t="shared" si="3"/>
        <v>4865.5651518164468</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5.1770921593990472E-2</v>
      </c>
      <c r="F25" s="6">
        <f t="shared" si="4"/>
        <v>4.2865635058129209E-2</v>
      </c>
      <c r="G25" s="6">
        <f t="shared" si="4"/>
        <v>4.8492359228744494E-2</v>
      </c>
      <c r="H25" s="6">
        <f t="shared" si="4"/>
        <v>4.4670807146979331E-2</v>
      </c>
      <c r="I25" s="6">
        <f t="shared" si="4"/>
        <v>5.0542377414434674E-2</v>
      </c>
      <c r="J25" s="6">
        <f t="shared" si="4"/>
        <v>6.7940280303713768E-2</v>
      </c>
      <c r="K25" s="6">
        <f t="shared" si="4"/>
        <v>4.8281816699374022E-2</v>
      </c>
      <c r="L25" s="6">
        <f t="shared" si="4"/>
        <v>4.3356855213221746E-2</v>
      </c>
      <c r="M25" s="6">
        <f t="shared" si="4"/>
        <v>5.4750721734792708E-2</v>
      </c>
      <c r="N25" s="6">
        <f t="shared" si="4"/>
        <v>2.5769668295410914E-2</v>
      </c>
      <c r="O25" s="6">
        <f t="shared" si="4"/>
        <v>4.3980773912678052E-2</v>
      </c>
      <c r="P25" s="6">
        <f t="shared" si="4"/>
        <v>4.2914000594667323E-2</v>
      </c>
      <c r="Q25" s="6">
        <f t="shared" si="4"/>
        <v>6.1589287935980418E-2</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25.927335567563851</v>
      </c>
      <c r="L26" s="7">
        <f t="shared" si="5"/>
        <v>6.0699597298510444</v>
      </c>
      <c r="M26" s="7">
        <f t="shared" si="5"/>
        <v>5.6393243386836494</v>
      </c>
      <c r="N26" s="7">
        <f t="shared" si="5"/>
        <v>0</v>
      </c>
      <c r="O26" s="7">
        <f t="shared" si="5"/>
        <v>1.0995193478169514</v>
      </c>
      <c r="P26" s="7">
        <f t="shared" si="5"/>
        <v>0.42914000594667323</v>
      </c>
      <c r="Q26" s="7">
        <f t="shared" si="5"/>
        <v>0.49271430348784334</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3406851.89357789</v>
      </c>
      <c r="L27" s="7">
        <f t="shared" si="6"/>
        <v>1329321.1808373786</v>
      </c>
      <c r="M27" s="7">
        <f t="shared" si="6"/>
        <v>1852518.0452575788</v>
      </c>
      <c r="N27" s="7">
        <f t="shared" si="6"/>
        <v>0</v>
      </c>
      <c r="O27" s="7">
        <f t="shared" si="6"/>
        <v>1059496.8435564144</v>
      </c>
      <c r="P27" s="7">
        <f t="shared" si="6"/>
        <v>751853.29041857144</v>
      </c>
      <c r="Q27" s="7">
        <f t="shared" si="6"/>
        <v>1294853.1895660523</v>
      </c>
      <c r="R27" s="7">
        <f t="shared" si="6"/>
        <v>0</v>
      </c>
      <c r="U27" s="3"/>
    </row>
    <row r="28" spans="1:22">
      <c r="B28" t="s">
        <v>54</v>
      </c>
      <c r="C28" t="s">
        <v>25</v>
      </c>
      <c r="D28" s="7"/>
      <c r="E28" s="7">
        <f>IF(E21,E13+F26-E26,E13)</f>
        <v>1547748.3978608586</v>
      </c>
      <c r="F28" s="7">
        <f>IF(F21,F13+G26-F26,F13)</f>
        <v>37579.546715428587</v>
      </c>
      <c r="G28" s="7">
        <f>IF(G21,G13+H26-G26,G13)</f>
        <v>31884.297465325126</v>
      </c>
      <c r="H28" s="7">
        <f>IF(H21,H13+I26-H26,H13)</f>
        <v>14685.790975562491</v>
      </c>
      <c r="I28" s="7">
        <f>IF(I21,I13+J26-I26,I13)</f>
        <v>16616.104286500897</v>
      </c>
      <c r="J28" s="7">
        <f>J13+K26-J26</f>
        <v>5881.2764298195843</v>
      </c>
      <c r="K28" s="7">
        <f>IF(K21,K13+L26-K26,K13)</f>
        <v>3100.9741516714735</v>
      </c>
      <c r="L28" s="7">
        <f>IF(L21,L13+M26-L26,L13)</f>
        <v>1400.8157336671422</v>
      </c>
      <c r="M28" s="7">
        <f>IF(M21,M13+N26-M26,M13)</f>
        <v>1763.8444091310932</v>
      </c>
      <c r="N28" s="7">
        <f>N13+O26-N26</f>
        <v>225.77185038857806</v>
      </c>
      <c r="O28" s="7">
        <f>IF(O21,O13+P26-O26,O13)</f>
        <v>286.91373551743135</v>
      </c>
      <c r="P28" s="7">
        <f>IF(P21,P13+Q26-P26,P13)</f>
        <v>140.36789114053531</v>
      </c>
      <c r="Q28" s="7">
        <f>IF(Q21,Q13+R26-Q26,Q13)</f>
        <v>200.86914543834175</v>
      </c>
      <c r="R28" s="7">
        <f>IF(R21,R13+S26-R26,R13)</f>
        <v>1129.7489873710761</v>
      </c>
      <c r="U28" s="3"/>
      <c r="V28" s="4"/>
    </row>
    <row r="29" spans="1:22">
      <c r="B29" t="s">
        <v>55</v>
      </c>
      <c r="C29" t="s">
        <v>37</v>
      </c>
      <c r="D29" s="7"/>
      <c r="E29" s="7">
        <f>IF(E21,E14+F27-E27,E14)</f>
        <v>4334502899.4801683</v>
      </c>
      <c r="F29" s="7">
        <f>IF(F21,F14+G27-F27,F14)</f>
        <v>109220569.64105743</v>
      </c>
      <c r="G29" s="7">
        <f>IF(G21,G14+H27-G27,G14)</f>
        <v>251988651.95962977</v>
      </c>
      <c r="H29" s="7">
        <f>IF(H21,H14+I27-H27,H14)</f>
        <v>249653790.08030659</v>
      </c>
      <c r="I29" s="7">
        <f>IF(I21,I14+J27-I27,I14)</f>
        <v>760969706.23134589</v>
      </c>
      <c r="J29" s="7">
        <f>J14+K27-J27</f>
        <v>450606532.42132914</v>
      </c>
      <c r="K29" s="7">
        <f>IF(K21,K14+L27-K27,K14)</f>
        <v>512076490.21258014</v>
      </c>
      <c r="L29" s="7">
        <f>IF(L21,L14+M27-L27,L14)</f>
        <v>361946699.45040298</v>
      </c>
      <c r="M29" s="7">
        <f>IF(M21,M14+N27-M27,M14)</f>
        <v>1187174277.1644344</v>
      </c>
      <c r="N29" s="7">
        <f>N14+O27-N27</f>
        <v>118912608.40833525</v>
      </c>
      <c r="O29" s="7">
        <f>IF(O21,O14+P27-O27,O14)</f>
        <v>412846262.25887674</v>
      </c>
      <c r="P29" s="7">
        <f>IF(P21,P14+Q27-P27,P14)</f>
        <v>360786699.15349013</v>
      </c>
      <c r="Q29" s="7">
        <f>IF(Q21,Q14+R27-Q27,Q14)</f>
        <v>1406595712.4526134</v>
      </c>
      <c r="R29" s="7">
        <f>IF(R21,R14+S27-R27,R14)</f>
        <v>105037414.24637057</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0.40805620502915679</v>
      </c>
      <c r="F32" s="6">
        <f t="shared" si="7"/>
        <v>1.0282178185691751E-2</v>
      </c>
      <c r="G32" s="6">
        <f t="shared" si="7"/>
        <v>2.3722566442715094E-2</v>
      </c>
      <c r="H32" s="6">
        <f t="shared" si="7"/>
        <v>2.3502759258399189E-2</v>
      </c>
      <c r="I32" s="6">
        <f t="shared" si="7"/>
        <v>7.1638759430557863E-2</v>
      </c>
      <c r="J32" s="6">
        <f t="shared" si="7"/>
        <v>4.2420733321748824E-2</v>
      </c>
      <c r="K32" s="6">
        <f t="shared" si="7"/>
        <v>4.8207601685041082E-2</v>
      </c>
      <c r="L32" s="6">
        <f t="shared" si="7"/>
        <v>3.4074171831393413E-2</v>
      </c>
      <c r="M32" s="6">
        <f t="shared" si="7"/>
        <v>0.11176225774495364</v>
      </c>
      <c r="N32" s="6">
        <f t="shared" si="7"/>
        <v>1.1194600359603587E-2</v>
      </c>
      <c r="O32" s="6">
        <f t="shared" si="7"/>
        <v>3.8865928330105159E-2</v>
      </c>
      <c r="P32" s="6">
        <f t="shared" si="7"/>
        <v>3.3964967770404614E-2</v>
      </c>
      <c r="Q32" s="6">
        <f t="shared" si="7"/>
        <v>0.13241890056239944</v>
      </c>
      <c r="R32" s="6">
        <f t="shared" si="7"/>
        <v>9.888370047829418E-3</v>
      </c>
      <c r="S32" s="2"/>
      <c r="T32" s="2"/>
      <c r="U32" s="2"/>
    </row>
    <row r="33" spans="2:20">
      <c r="B33" t="s">
        <v>58</v>
      </c>
      <c r="C33" t="s">
        <v>32</v>
      </c>
      <c r="D33" s="7"/>
      <c r="E33" s="7">
        <f t="shared" ref="E33:R33" si="8">$D$12*E32</f>
        <v>11009656.505846387</v>
      </c>
      <c r="F33" s="7">
        <f t="shared" si="8"/>
        <v>277420.72920637071</v>
      </c>
      <c r="G33" s="7">
        <f t="shared" si="8"/>
        <v>640052.28875946032</v>
      </c>
      <c r="H33" s="7">
        <f t="shared" si="8"/>
        <v>634121.72927522834</v>
      </c>
      <c r="I33" s="7">
        <f t="shared" si="8"/>
        <v>1932866.4142701847</v>
      </c>
      <c r="J33" s="7">
        <f t="shared" si="8"/>
        <v>1144542.5822288266</v>
      </c>
      <c r="K33" s="7">
        <f t="shared" si="8"/>
        <v>1300676.5464699655</v>
      </c>
      <c r="L33" s="7">
        <f t="shared" si="8"/>
        <v>919346.21496081154</v>
      </c>
      <c r="M33" s="7">
        <f t="shared" si="8"/>
        <v>3015427.9065598068</v>
      </c>
      <c r="N33" s="7">
        <f t="shared" si="8"/>
        <v>302038.5504753039</v>
      </c>
      <c r="O33" s="7">
        <f t="shared" si="8"/>
        <v>1048631.3292668273</v>
      </c>
      <c r="P33" s="7">
        <f t="shared" si="8"/>
        <v>916399.8090840911</v>
      </c>
      <c r="Q33" s="7">
        <f t="shared" si="8"/>
        <v>3572759.3211569386</v>
      </c>
      <c r="R33" s="7">
        <f t="shared" si="8"/>
        <v>266795.49603104993</v>
      </c>
    </row>
    <row r="34" spans="2:20">
      <c r="B34" t="s">
        <v>59</v>
      </c>
      <c r="C34" t="s">
        <v>42</v>
      </c>
      <c r="D34" s="7"/>
      <c r="E34" s="7">
        <f t="shared" ref="E34:Q34" si="9">E33/E28</f>
        <v>7.1133373622371838</v>
      </c>
      <c r="F34" s="7">
        <f t="shared" si="9"/>
        <v>7.3822265954174853</v>
      </c>
      <c r="G34" s="7">
        <f t="shared" si="9"/>
        <v>20.074216452645107</v>
      </c>
      <c r="H34" s="7">
        <f t="shared" si="9"/>
        <v>43.179269698882557</v>
      </c>
      <c r="I34" s="7">
        <f t="shared" si="9"/>
        <v>116.32488463860126</v>
      </c>
      <c r="J34" s="7">
        <f t="shared" si="9"/>
        <v>194.60785356486582</v>
      </c>
      <c r="K34" s="7">
        <f t="shared" si="9"/>
        <v>419.44127324275843</v>
      </c>
      <c r="L34" s="7">
        <f t="shared" si="9"/>
        <v>656.29346734569435</v>
      </c>
      <c r="M34" s="7">
        <f t="shared" si="9"/>
        <v>1709.5770414609699</v>
      </c>
      <c r="N34" s="7">
        <f t="shared" si="9"/>
        <v>1337.8042920561732</v>
      </c>
      <c r="O34" s="7">
        <f t="shared" si="9"/>
        <v>3654.8662523098969</v>
      </c>
      <c r="P34" s="7">
        <f t="shared" si="9"/>
        <v>6528.5572194469914</v>
      </c>
      <c r="Q34" s="7">
        <f t="shared" si="9"/>
        <v>17786.501323338496</v>
      </c>
      <c r="R34" s="8"/>
    </row>
    <row r="35" spans="2:20">
      <c r="B35" t="s">
        <v>59</v>
      </c>
      <c r="C35" t="s">
        <v>43</v>
      </c>
      <c r="D35" s="7"/>
      <c r="E35" s="7">
        <f>E34*100/$D$5</f>
        <v>1.9488595512978586</v>
      </c>
      <c r="F35" s="7">
        <f t="shared" ref="F35:Q35" si="10">F34*100/$D$5</f>
        <v>2.0225278343609547</v>
      </c>
      <c r="G35" s="7">
        <f t="shared" si="10"/>
        <v>5.49978532949181</v>
      </c>
      <c r="H35" s="7">
        <f t="shared" si="10"/>
        <v>11.829936903803439</v>
      </c>
      <c r="I35" s="7">
        <f t="shared" si="10"/>
        <v>31.869831407835964</v>
      </c>
      <c r="J35" s="7">
        <f t="shared" si="10"/>
        <v>53.317220154757763</v>
      </c>
      <c r="K35" s="7">
        <f t="shared" si="10"/>
        <v>114.91541732678313</v>
      </c>
      <c r="L35" s="7">
        <f t="shared" si="10"/>
        <v>179.80642940977927</v>
      </c>
      <c r="M35" s="7">
        <f t="shared" si="10"/>
        <v>468.37727163314241</v>
      </c>
      <c r="N35" s="7">
        <f t="shared" si="10"/>
        <v>366.52172385100636</v>
      </c>
      <c r="O35" s="7">
        <f t="shared" si="10"/>
        <v>1001.3332198109307</v>
      </c>
      <c r="P35" s="7">
        <f>P34*100/$D$5</f>
        <v>1788.645813547121</v>
      </c>
      <c r="Q35" s="7">
        <f t="shared" si="10"/>
        <v>4873.0140611886291</v>
      </c>
      <c r="R35" s="8"/>
    </row>
    <row r="36" spans="2:20">
      <c r="B36" t="s">
        <v>60</v>
      </c>
      <c r="C36" t="s">
        <v>43</v>
      </c>
      <c r="D36" s="7"/>
      <c r="E36" s="7">
        <f>E35-E18</f>
        <v>0</v>
      </c>
      <c r="F36" s="7">
        <f t="shared" ref="F36:Q36" si="11">F35-F18</f>
        <v>0</v>
      </c>
      <c r="G36" s="7">
        <f t="shared" si="11"/>
        <v>0</v>
      </c>
      <c r="H36" s="7">
        <f t="shared" si="11"/>
        <v>0</v>
      </c>
      <c r="I36" s="7">
        <f t="shared" si="11"/>
        <v>0</v>
      </c>
      <c r="J36" s="7">
        <f t="shared" si="11"/>
        <v>0.16880739503827868</v>
      </c>
      <c r="K36" s="7">
        <f t="shared" si="11"/>
        <v>0.26793577578226291</v>
      </c>
      <c r="L36" s="7">
        <f t="shared" si="11"/>
        <v>0.3150904336332303</v>
      </c>
      <c r="M36" s="7">
        <f t="shared" si="11"/>
        <v>0.76416614457315291</v>
      </c>
      <c r="N36" s="7">
        <f t="shared" si="11"/>
        <v>1.487932436541314</v>
      </c>
      <c r="O36" s="7">
        <f t="shared" si="11"/>
        <v>1.5897489132345299</v>
      </c>
      <c r="P36" s="7">
        <f t="shared" si="11"/>
        <v>1.882744485141302</v>
      </c>
      <c r="Q36" s="7">
        <f t="shared" si="11"/>
        <v>7.4489093721822428</v>
      </c>
      <c r="R36" s="7"/>
    </row>
    <row r="37" spans="2:20">
      <c r="B37" t="s">
        <v>61</v>
      </c>
      <c r="C37" t="s">
        <v>32</v>
      </c>
      <c r="D37" s="7"/>
      <c r="E37" s="7">
        <f t="shared" ref="E37:Q37" si="12">(E28*E18*365/100)-E33</f>
        <v>0</v>
      </c>
      <c r="F37" s="7">
        <f t="shared" si="12"/>
        <v>0</v>
      </c>
      <c r="G37" s="7">
        <f t="shared" si="12"/>
        <v>0</v>
      </c>
      <c r="H37" s="7">
        <f t="shared" si="12"/>
        <v>0</v>
      </c>
      <c r="I37" s="7">
        <f t="shared" si="12"/>
        <v>0</v>
      </c>
      <c r="J37" s="7">
        <f t="shared" si="12"/>
        <v>-3623.7307807051111</v>
      </c>
      <c r="K37" s="7">
        <f t="shared" si="12"/>
        <v>-3032.6459897821769</v>
      </c>
      <c r="L37" s="7">
        <f t="shared" si="12"/>
        <v>-1611.0502749092411</v>
      </c>
      <c r="M37" s="7">
        <f t="shared" si="12"/>
        <v>-4919.7261633970775</v>
      </c>
      <c r="N37" s="7">
        <f t="shared" si="12"/>
        <v>-1226.1563969965791</v>
      </c>
      <c r="O37" s="7">
        <f t="shared" si="12"/>
        <v>-1664.8409171928652</v>
      </c>
      <c r="P37" s="7">
        <f t="shared" si="12"/>
        <v>-964.6105862155091</v>
      </c>
      <c r="Q37" s="7">
        <f t="shared" si="12"/>
        <v>-5461.3346191388555</v>
      </c>
      <c r="R37" s="7">
        <f>R33-R16</f>
        <v>0</v>
      </c>
      <c r="S37" s="1" t="s">
        <v>62</v>
      </c>
      <c r="T37" s="3"/>
    </row>
    <row r="38" spans="2:20">
      <c r="B38" t="s">
        <v>63</v>
      </c>
      <c r="C38" t="s">
        <v>32</v>
      </c>
      <c r="D38" s="7">
        <f>SUM(E37:R37)</f>
        <v>-22504.095728337415</v>
      </c>
      <c r="E38" s="7"/>
      <c r="F38" s="7"/>
      <c r="G38" s="7"/>
      <c r="H38" s="7"/>
      <c r="I38" s="7"/>
      <c r="J38" s="7"/>
      <c r="K38" s="7"/>
      <c r="L38" s="7"/>
      <c r="M38" s="7"/>
      <c r="N38" s="7"/>
      <c r="O38" s="7"/>
      <c r="P38" s="7"/>
      <c r="Q38" s="7"/>
      <c r="R38" s="7"/>
      <c r="S38" s="1" t="s">
        <v>62</v>
      </c>
    </row>
  </sheetData>
  <conditionalFormatting sqref="E35">
    <cfRule type="cellIs" dxfId="232" priority="1" operator="lessThan">
      <formula>1.94885955129786</formula>
    </cfRule>
    <cfRule type="cellIs" dxfId="231" priority="2" operator="greaterThan">
      <formula>1.94885955129786</formula>
    </cfRule>
  </conditionalFormatting>
  <conditionalFormatting sqref="G35">
    <cfRule type="cellIs" dxfId="230" priority="5" operator="lessThan">
      <formula>5.49978532949181</formula>
    </cfRule>
    <cfRule type="cellIs" dxfId="229" priority="6" operator="greaterThan">
      <formula>5.49978532949181</formula>
    </cfRule>
  </conditionalFormatting>
  <conditionalFormatting sqref="H35">
    <cfRule type="cellIs" dxfId="228" priority="7" operator="lessThan">
      <formula>11.8299369038034</formula>
    </cfRule>
    <cfRule type="cellIs" dxfId="227" priority="8" operator="greaterThan">
      <formula>11.8299369038034</formula>
    </cfRule>
  </conditionalFormatting>
  <conditionalFormatting sqref="I35">
    <cfRule type="cellIs" dxfId="226" priority="9" operator="lessThan">
      <formula>31.869831407836</formula>
    </cfRule>
    <cfRule type="cellIs" dxfId="225" priority="10" operator="greaterThan">
      <formula>31.869831407836</formula>
    </cfRule>
  </conditionalFormatting>
  <conditionalFormatting sqref="J35">
    <cfRule type="cellIs" dxfId="224" priority="11" operator="lessThan">
      <formula>53.1484127597195</formula>
    </cfRule>
    <cfRule type="cellIs" dxfId="223" priority="12" operator="greaterThan">
      <formula>53.1484127597195</formula>
    </cfRule>
  </conditionalFormatting>
  <conditionalFormatting sqref="K35">
    <cfRule type="cellIs" dxfId="222" priority="13" operator="lessThan">
      <formula>114.647481551001</formula>
    </cfRule>
    <cfRule type="cellIs" dxfId="221" priority="14" operator="greaterThan">
      <formula>114.647481551001</formula>
    </cfRule>
  </conditionalFormatting>
  <conditionalFormatting sqref="L35">
    <cfRule type="cellIs" dxfId="220" priority="15" operator="lessThan">
      <formula>179.491338976146</formula>
    </cfRule>
    <cfRule type="cellIs" dxfId="219" priority="16" operator="greaterThan">
      <formula>179.491338976146</formula>
    </cfRule>
  </conditionalFormatting>
  <conditionalFormatting sqref="M35">
    <cfRule type="cellIs" dxfId="218" priority="17" operator="lessThan">
      <formula>467.613105488569</formula>
    </cfRule>
    <cfRule type="cellIs" dxfId="217" priority="18" operator="greaterThan">
      <formula>467.613105488569</formula>
    </cfRule>
  </conditionalFormatting>
  <conditionalFormatting sqref="N35">
    <cfRule type="cellIs" dxfId="216" priority="19" operator="lessThan">
      <formula>365.033791414465</formula>
    </cfRule>
    <cfRule type="cellIs" dxfId="215" priority="20" operator="greaterThan">
      <formula>365.033791414465</formula>
    </cfRule>
  </conditionalFormatting>
  <conditionalFormatting sqref="O35">
    <cfRule type="cellIs" dxfId="214" priority="21" operator="lessThan">
      <formula>999.743470897696</formula>
    </cfRule>
    <cfRule type="cellIs" dxfId="213" priority="22" operator="greaterThan">
      <formula>999.743470897696</formula>
    </cfRule>
  </conditionalFormatting>
  <conditionalFormatting sqref="P35">
    <cfRule type="cellIs" dxfId="212" priority="23" operator="lessThan">
      <formula>1786.76306906198</formula>
    </cfRule>
    <cfRule type="cellIs" dxfId="211" priority="24" operator="greaterThan">
      <formula>1786.76306906198</formula>
    </cfRule>
  </conditionalFormatting>
  <conditionalFormatting sqref="Q35">
    <cfRule type="cellIs" dxfId="210" priority="25" operator="lessThan">
      <formula>4865.56515181645</formula>
    </cfRule>
    <cfRule type="cellIs" dxfId="209" priority="26" operator="greaterThan">
      <formula>4865.56515181645</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90286-6EC9-402A-B942-6EF48FBB75A2}">
  <dimension ref="A2:V38"/>
  <sheetViews>
    <sheetView topLeftCell="A25" zoomScale="85" zoomScaleNormal="85" workbookViewId="0">
      <selection activeCell="B36" sqref="B36"/>
    </sheetView>
  </sheetViews>
  <sheetFormatPr defaultRowHeight="14.25"/>
  <cols>
    <col min="1" max="1" width="39.42578125" bestFit="1" customWidth="1"/>
    <col min="2" max="2" width="55" bestFit="1" customWidth="1"/>
    <col min="3" max="3" width="11" bestFit="1" customWidth="1"/>
    <col min="4" max="4" width="12.28515625"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104336656.17286605</v>
      </c>
      <c r="E12" s="7"/>
      <c r="F12" s="7"/>
      <c r="G12" s="7"/>
      <c r="H12" s="7"/>
      <c r="I12" s="7"/>
      <c r="J12" s="7"/>
      <c r="K12" s="7"/>
      <c r="L12" s="7"/>
      <c r="M12" s="7"/>
      <c r="N12" s="7"/>
      <c r="O12" s="7"/>
      <c r="P12" s="7"/>
      <c r="Q12" s="7"/>
      <c r="R12" s="7"/>
      <c r="S12" s="1" t="s">
        <v>33</v>
      </c>
      <c r="U12" s="3"/>
    </row>
    <row r="13" spans="1:21">
      <c r="B13" t="s">
        <v>34</v>
      </c>
      <c r="C13" t="s">
        <v>25</v>
      </c>
      <c r="D13" s="7"/>
      <c r="E13" s="5">
        <v>2216635.9663404054</v>
      </c>
      <c r="F13" s="5">
        <v>48468.428345135362</v>
      </c>
      <c r="G13" s="5">
        <v>43548.4217428478</v>
      </c>
      <c r="H13" s="5">
        <v>21665.626980010496</v>
      </c>
      <c r="I13" s="5">
        <v>24108.032616951496</v>
      </c>
      <c r="J13" s="5">
        <v>6861.2295443937828</v>
      </c>
      <c r="K13" s="5">
        <v>4808.8394785288738</v>
      </c>
      <c r="L13" s="5">
        <v>2128.6500819670887</v>
      </c>
      <c r="M13" s="5">
        <v>2483.1546793745551</v>
      </c>
      <c r="N13" s="5">
        <v>619.07033008907854</v>
      </c>
      <c r="O13" s="5">
        <v>682.20412135021331</v>
      </c>
      <c r="P13" s="5">
        <v>309.60549513361775</v>
      </c>
      <c r="Q13" s="5">
        <v>325.14066017815696</v>
      </c>
      <c r="R13" s="5">
        <v>806.42858176818879</v>
      </c>
      <c r="S13" s="1" t="s">
        <v>35</v>
      </c>
      <c r="U13" s="3"/>
    </row>
    <row r="14" spans="1:21">
      <c r="B14" t="s">
        <v>36</v>
      </c>
      <c r="C14" t="s">
        <v>37</v>
      </c>
      <c r="D14" s="7"/>
      <c r="E14" s="5">
        <v>6462562877.4727678</v>
      </c>
      <c r="F14" s="5">
        <v>153772913.50230718</v>
      </c>
      <c r="G14" s="5">
        <v>344950462.83929867</v>
      </c>
      <c r="H14" s="5">
        <v>358985474.30371553</v>
      </c>
      <c r="I14" s="5">
        <v>1110649233.5765014</v>
      </c>
      <c r="J14" s="5">
        <v>528391548.17628604</v>
      </c>
      <c r="K14" s="5">
        <v>741054880.12556732</v>
      </c>
      <c r="L14" s="5">
        <v>493852157.4566586</v>
      </c>
      <c r="M14" s="5">
        <v>1199708797.5352407</v>
      </c>
      <c r="N14" s="5">
        <v>285216279.12973487</v>
      </c>
      <c r="O14" s="5">
        <v>941906233.05063748</v>
      </c>
      <c r="P14" s="5">
        <v>874116185.43544471</v>
      </c>
      <c r="Q14" s="5">
        <v>2238390988.8455</v>
      </c>
      <c r="R14" s="5">
        <v>138179166.55656534</v>
      </c>
      <c r="S14" s="1" t="s">
        <v>38</v>
      </c>
      <c r="U14" s="3"/>
    </row>
    <row r="15" spans="1:21">
      <c r="B15" t="s">
        <v>39</v>
      </c>
      <c r="C15" t="s">
        <v>22</v>
      </c>
      <c r="D15" s="7"/>
      <c r="E15" s="6">
        <f t="shared" ref="E15:R15" si="0">E14/SUM($E$14:$R$14)</f>
        <v>0.40717426182463395</v>
      </c>
      <c r="F15" s="6">
        <f t="shared" si="0"/>
        <v>9.6884740204508813E-3</v>
      </c>
      <c r="G15" s="6">
        <f t="shared" si="0"/>
        <v>2.1733629944593002E-2</v>
      </c>
      <c r="H15" s="6">
        <f t="shared" si="0"/>
        <v>2.2617906901130556E-2</v>
      </c>
      <c r="I15" s="6">
        <f t="shared" si="0"/>
        <v>6.997653878215794E-2</v>
      </c>
      <c r="J15" s="6">
        <f t="shared" si="0"/>
        <v>3.3291349370544114E-2</v>
      </c>
      <c r="K15" s="6">
        <f t="shared" si="0"/>
        <v>4.6690218649705031E-2</v>
      </c>
      <c r="L15" s="6">
        <f t="shared" si="0"/>
        <v>3.1115192451567013E-2</v>
      </c>
      <c r="M15" s="6">
        <f t="shared" si="0"/>
        <v>7.5587743330701423E-2</v>
      </c>
      <c r="N15" s="6">
        <f t="shared" si="0"/>
        <v>1.7970073191834551E-2</v>
      </c>
      <c r="O15" s="6">
        <f t="shared" si="0"/>
        <v>5.9344873298995772E-2</v>
      </c>
      <c r="P15" s="6">
        <f t="shared" si="0"/>
        <v>5.5073756232887315E-2</v>
      </c>
      <c r="Q15" s="6">
        <f t="shared" si="0"/>
        <v>0.14102999318352388</v>
      </c>
      <c r="R15" s="6">
        <f t="shared" si="0"/>
        <v>8.705988817274718E-3</v>
      </c>
      <c r="U15" s="3"/>
    </row>
    <row r="16" spans="1:21">
      <c r="B16" t="s">
        <v>40</v>
      </c>
      <c r="C16" t="s">
        <v>32</v>
      </c>
      <c r="D16" s="7"/>
      <c r="E16" s="7">
        <f t="shared" ref="E16:R16" si="1">E15*$D$12</f>
        <v>42483200.958437368</v>
      </c>
      <c r="F16" s="7">
        <f t="shared" si="1"/>
        <v>1010862.9827115288</v>
      </c>
      <c r="G16" s="7">
        <f t="shared" si="1"/>
        <v>2267614.2749173059</v>
      </c>
      <c r="H16" s="7">
        <f t="shared" si="1"/>
        <v>2359876.775693153</v>
      </c>
      <c r="I16" s="7">
        <f t="shared" si="1"/>
        <v>7301118.06708124</v>
      </c>
      <c r="J16" s="7">
        <f t="shared" si="1"/>
        <v>3473508.0728052217</v>
      </c>
      <c r="K16" s="7">
        <f t="shared" si="1"/>
        <v>4871501.289890212</v>
      </c>
      <c r="L16" s="7">
        <f t="shared" si="1"/>
        <v>3246455.1365717044</v>
      </c>
      <c r="M16" s="7">
        <f t="shared" si="1"/>
        <v>7886572.3867782429</v>
      </c>
      <c r="N16" s="7">
        <f t="shared" si="1"/>
        <v>1874937.3480176791</v>
      </c>
      <c r="O16" s="7">
        <f t="shared" si="1"/>
        <v>6191845.6410196209</v>
      </c>
      <c r="P16" s="7">
        <f t="shared" si="1"/>
        <v>5746211.5682190023</v>
      </c>
      <c r="Q16" s="7">
        <f t="shared" si="1"/>
        <v>14714597.908850973</v>
      </c>
      <c r="R16" s="7">
        <f t="shared" si="1"/>
        <v>908353.76187280891</v>
      </c>
      <c r="U16" s="3"/>
    </row>
    <row r="17" spans="1:22">
      <c r="B17" t="s">
        <v>41</v>
      </c>
      <c r="C17" t="s">
        <v>42</v>
      </c>
      <c r="D17" s="7"/>
      <c r="E17" s="6">
        <f t="shared" ref="E17:Q17" si="2">E16/E13</f>
        <v>19.165619255278873</v>
      </c>
      <c r="F17" s="6">
        <f t="shared" si="2"/>
        <v>20.856112261642711</v>
      </c>
      <c r="G17" s="6">
        <f t="shared" si="2"/>
        <v>52.071101182667519</v>
      </c>
      <c r="H17" s="6">
        <f t="shared" si="2"/>
        <v>108.92261635772009</v>
      </c>
      <c r="I17" s="6">
        <f t="shared" si="2"/>
        <v>302.85001613725541</v>
      </c>
      <c r="J17" s="6">
        <f t="shared" si="2"/>
        <v>506.25154723811534</v>
      </c>
      <c r="K17" s="6">
        <f t="shared" si="2"/>
        <v>1013.0305475242246</v>
      </c>
      <c r="L17" s="6">
        <f t="shared" si="2"/>
        <v>1525.1239102537936</v>
      </c>
      <c r="M17" s="6">
        <f t="shared" si="2"/>
        <v>3176.0294484613719</v>
      </c>
      <c r="N17" s="6">
        <f t="shared" si="2"/>
        <v>3028.6338351054442</v>
      </c>
      <c r="O17" s="6">
        <f t="shared" si="2"/>
        <v>9076.2360519968224</v>
      </c>
      <c r="P17" s="6">
        <f t="shared" si="2"/>
        <v>18559.785464205295</v>
      </c>
      <c r="Q17" s="6">
        <f t="shared" si="2"/>
        <v>45256.099008928271</v>
      </c>
      <c r="R17" s="8"/>
      <c r="U17" s="3"/>
    </row>
    <row r="18" spans="1:22">
      <c r="B18" t="s">
        <v>41</v>
      </c>
      <c r="C18" t="s">
        <v>43</v>
      </c>
      <c r="D18" s="7"/>
      <c r="E18" s="7">
        <f>E17*100/365</f>
        <v>5.2508545904873625</v>
      </c>
      <c r="F18" s="7">
        <f t="shared" ref="F18:Q18" si="3">F17*100/365</f>
        <v>5.7140033593541677</v>
      </c>
      <c r="G18" s="7">
        <f t="shared" si="3"/>
        <v>14.266055118539045</v>
      </c>
      <c r="H18" s="7">
        <f t="shared" si="3"/>
        <v>29.84181270074523</v>
      </c>
      <c r="I18" s="7">
        <f t="shared" si="3"/>
        <v>82.972607160891897</v>
      </c>
      <c r="J18" s="7">
        <f t="shared" si="3"/>
        <v>138.6990540378398</v>
      </c>
      <c r="K18" s="7">
        <f t="shared" si="3"/>
        <v>277.54261576006155</v>
      </c>
      <c r="L18" s="7">
        <f t="shared" si="3"/>
        <v>417.84216719282017</v>
      </c>
      <c r="M18" s="7">
        <f t="shared" si="3"/>
        <v>870.14505437297862</v>
      </c>
      <c r="N18" s="7">
        <f t="shared" si="3"/>
        <v>829.76269454943679</v>
      </c>
      <c r="O18" s="7">
        <f t="shared" si="3"/>
        <v>2486.6400142457051</v>
      </c>
      <c r="P18" s="7">
        <f t="shared" si="3"/>
        <v>5084.8727299192587</v>
      </c>
      <c r="Q18" s="7">
        <f t="shared" si="3"/>
        <v>12398.931235322812</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7.4144665227522999E-2</v>
      </c>
      <c r="F25" s="6">
        <f t="shared" si="4"/>
        <v>5.5286190038866811E-2</v>
      </c>
      <c r="G25" s="6">
        <f t="shared" si="4"/>
        <v>6.6232154347939901E-2</v>
      </c>
      <c r="H25" s="6">
        <f t="shared" si="4"/>
        <v>6.5901867059998245E-2</v>
      </c>
      <c r="I25" s="6">
        <f t="shared" si="4"/>
        <v>7.3331104706376202E-2</v>
      </c>
      <c r="J25" s="6">
        <f t="shared" si="4"/>
        <v>7.9611625365230906E-2</v>
      </c>
      <c r="K25" s="6">
        <f t="shared" si="4"/>
        <v>7.4396680561719636E-2</v>
      </c>
      <c r="L25" s="6">
        <f t="shared" si="4"/>
        <v>6.586391618305E-2</v>
      </c>
      <c r="M25" s="6">
        <f t="shared" si="4"/>
        <v>7.6832868425578446E-2</v>
      </c>
      <c r="N25" s="6">
        <f t="shared" si="4"/>
        <v>7.1006683306418295E-2</v>
      </c>
      <c r="O25" s="6">
        <f t="shared" si="4"/>
        <v>0.10433074593873198</v>
      </c>
      <c r="P25" s="6">
        <f t="shared" si="4"/>
        <v>9.4697089164721429E-2</v>
      </c>
      <c r="Q25" s="6">
        <f t="shared" si="4"/>
        <v>9.9448732570716181E-2</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39.951017461643445</v>
      </c>
      <c r="L26" s="7">
        <f t="shared" si="5"/>
        <v>9.2209482656269994</v>
      </c>
      <c r="M26" s="7">
        <f t="shared" si="5"/>
        <v>7.9137854478345799</v>
      </c>
      <c r="N26" s="7">
        <f t="shared" si="5"/>
        <v>0</v>
      </c>
      <c r="O26" s="7">
        <f t="shared" si="5"/>
        <v>2.6082686484682998</v>
      </c>
      <c r="P26" s="7">
        <f t="shared" si="5"/>
        <v>0.94697089164721426</v>
      </c>
      <c r="Q26" s="7">
        <f t="shared" si="5"/>
        <v>0.79558986056572945</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5249563.6944599487</v>
      </c>
      <c r="L27" s="7">
        <f t="shared" si="6"/>
        <v>2019387.6701723128</v>
      </c>
      <c r="M27" s="7">
        <f t="shared" si="6"/>
        <v>2599678.5196136595</v>
      </c>
      <c r="N27" s="7">
        <f t="shared" si="6"/>
        <v>0</v>
      </c>
      <c r="O27" s="7">
        <f t="shared" si="6"/>
        <v>2513327.6696640537</v>
      </c>
      <c r="P27" s="7">
        <f t="shared" si="6"/>
        <v>1659093.0021659194</v>
      </c>
      <c r="Q27" s="7">
        <f t="shared" si="6"/>
        <v>2090810.153566737</v>
      </c>
      <c r="R27" s="7">
        <f t="shared" si="6"/>
        <v>0</v>
      </c>
      <c r="U27" s="3"/>
    </row>
    <row r="28" spans="1:22">
      <c r="B28" t="s">
        <v>54</v>
      </c>
      <c r="C28" t="s">
        <v>25</v>
      </c>
      <c r="D28" s="7"/>
      <c r="E28" s="7">
        <f>IF(E21,E13+F26-E26,E13)</f>
        <v>2216635.9663404054</v>
      </c>
      <c r="F28" s="7">
        <f>IF(F21,F13+G26-F26,F13)</f>
        <v>48468.428345135362</v>
      </c>
      <c r="G28" s="7">
        <f>IF(G21,G13+H26-G26,G13)</f>
        <v>43548.4217428478</v>
      </c>
      <c r="H28" s="7">
        <f>IF(H21,H13+I26-H26,H13)</f>
        <v>21665.626980010496</v>
      </c>
      <c r="I28" s="7">
        <f>IF(I21,I13+J26-I26,I13)</f>
        <v>24108.032616951496</v>
      </c>
      <c r="J28" s="7">
        <f>J13+K26-J26</f>
        <v>6901.1805618554263</v>
      </c>
      <c r="K28" s="7">
        <f>IF(K21,K13+L26-K26,K13)</f>
        <v>4778.1094093328575</v>
      </c>
      <c r="L28" s="7">
        <f>IF(L21,L13+M26-L26,L13)</f>
        <v>2127.342919149296</v>
      </c>
      <c r="M28" s="7">
        <f>IF(M21,M13+N26-M26,M13)</f>
        <v>2475.2408939267207</v>
      </c>
      <c r="N28" s="7">
        <f>N13+O26-N26</f>
        <v>621.67859873754685</v>
      </c>
      <c r="O28" s="7">
        <f>IF(O21,O13+P26-O26,O13)</f>
        <v>680.5428235933922</v>
      </c>
      <c r="P28" s="7">
        <f>IF(P21,P13+Q26-P26,P13)</f>
        <v>309.45411410253627</v>
      </c>
      <c r="Q28" s="7">
        <f>IF(Q21,Q13+R26-Q26,Q13)</f>
        <v>324.34507031759125</v>
      </c>
      <c r="R28" s="7">
        <f>IF(R21,R13+S26-R26,R13)</f>
        <v>806.42858176818879</v>
      </c>
      <c r="U28" s="3"/>
      <c r="V28" s="4"/>
    </row>
    <row r="29" spans="1:22">
      <c r="B29" t="s">
        <v>55</v>
      </c>
      <c r="C29" t="s">
        <v>37</v>
      </c>
      <c r="D29" s="7"/>
      <c r="E29" s="7">
        <f>IF(E21,E14+F27-E27,E14)</f>
        <v>6462562877.4727678</v>
      </c>
      <c r="F29" s="7">
        <f>IF(F21,F14+G27-F27,F14)</f>
        <v>153772913.50230718</v>
      </c>
      <c r="G29" s="7">
        <f>IF(G21,G14+H27-G27,G14)</f>
        <v>344950462.83929867</v>
      </c>
      <c r="H29" s="7">
        <f>IF(H21,H14+I27-H27,H14)</f>
        <v>358985474.30371553</v>
      </c>
      <c r="I29" s="7">
        <f>IF(I21,I14+J27-I27,I14)</f>
        <v>1110649233.5765014</v>
      </c>
      <c r="J29" s="7">
        <f>J14+K27-J27</f>
        <v>533641111.87074602</v>
      </c>
      <c r="K29" s="7">
        <f>IF(K21,K14+L27-K27,K14)</f>
        <v>737824704.10127974</v>
      </c>
      <c r="L29" s="7">
        <f>IF(L21,L14+M27-L27,L14)</f>
        <v>494432448.30609995</v>
      </c>
      <c r="M29" s="7">
        <f>IF(M21,M14+N27-M27,M14)</f>
        <v>1197109119.0156269</v>
      </c>
      <c r="N29" s="7">
        <f>N14+O27-N27</f>
        <v>287729606.7993989</v>
      </c>
      <c r="O29" s="7">
        <f>IF(O21,O14+P27-O27,O14)</f>
        <v>941051998.38313937</v>
      </c>
      <c r="P29" s="7">
        <f>IF(P21,P14+Q27-P27,P14)</f>
        <v>874547902.58684552</v>
      </c>
      <c r="Q29" s="7">
        <f>IF(Q21,Q14+R27-Q27,Q14)</f>
        <v>2236300178.6919332</v>
      </c>
      <c r="R29" s="7">
        <f>IF(R21,R14+S27-R27,R14)</f>
        <v>138179166.55656534</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0.4071742618246339</v>
      </c>
      <c r="F32" s="6">
        <f t="shared" si="7"/>
        <v>9.6884740204508813E-3</v>
      </c>
      <c r="G32" s="6">
        <f t="shared" si="7"/>
        <v>2.1733629944592998E-2</v>
      </c>
      <c r="H32" s="6">
        <f t="shared" si="7"/>
        <v>2.2617906901130552E-2</v>
      </c>
      <c r="I32" s="6">
        <f t="shared" si="7"/>
        <v>6.997653878215794E-2</v>
      </c>
      <c r="J32" s="6">
        <f t="shared" si="7"/>
        <v>3.3622098527298E-2</v>
      </c>
      <c r="K32" s="6">
        <f t="shared" si="7"/>
        <v>4.6486701165513483E-2</v>
      </c>
      <c r="L32" s="6">
        <f t="shared" si="7"/>
        <v>3.1151753720330595E-2</v>
      </c>
      <c r="M32" s="6">
        <f t="shared" si="7"/>
        <v>7.542395038937548E-2</v>
      </c>
      <c r="N32" s="6">
        <f t="shared" si="7"/>
        <v>1.812842559134251E-2</v>
      </c>
      <c r="O32" s="6">
        <f t="shared" si="7"/>
        <v>5.9291052179300974E-2</v>
      </c>
      <c r="P32" s="6">
        <f t="shared" si="7"/>
        <v>5.5100956604593E-2</v>
      </c>
      <c r="Q32" s="6">
        <f t="shared" si="7"/>
        <v>0.14089826153200499</v>
      </c>
      <c r="R32" s="6">
        <f t="shared" si="7"/>
        <v>8.7059888172747162E-3</v>
      </c>
      <c r="S32" s="2"/>
      <c r="T32" s="2"/>
      <c r="U32" s="2"/>
    </row>
    <row r="33" spans="2:20">
      <c r="B33" t="s">
        <v>58</v>
      </c>
      <c r="C33" t="s">
        <v>32</v>
      </c>
      <c r="D33" s="7"/>
      <c r="E33" s="7">
        <f t="shared" ref="E33:R33" si="8">$D$12*E32</f>
        <v>42483200.958437361</v>
      </c>
      <c r="F33" s="7">
        <f t="shared" si="8"/>
        <v>1010862.9827115288</v>
      </c>
      <c r="G33" s="7">
        <f t="shared" si="8"/>
        <v>2267614.2749173054</v>
      </c>
      <c r="H33" s="7">
        <f t="shared" si="8"/>
        <v>2359876.7756931526</v>
      </c>
      <c r="I33" s="7">
        <f t="shared" si="8"/>
        <v>7301118.06708124</v>
      </c>
      <c r="J33" s="7">
        <f t="shared" si="8"/>
        <v>3508017.3338529174</v>
      </c>
      <c r="K33" s="7">
        <f t="shared" si="8"/>
        <v>4850266.956116952</v>
      </c>
      <c r="L33" s="7">
        <f t="shared" si="8"/>
        <v>3250269.817099934</v>
      </c>
      <c r="M33" s="7">
        <f t="shared" si="8"/>
        <v>7869482.7789755752</v>
      </c>
      <c r="N33" s="7">
        <f t="shared" si="8"/>
        <v>1891459.3078792894</v>
      </c>
      <c r="O33" s="7">
        <f t="shared" si="8"/>
        <v>6186230.125359186</v>
      </c>
      <c r="P33" s="7">
        <f t="shared" si="8"/>
        <v>5749049.5640494321</v>
      </c>
      <c r="Q33" s="7">
        <f t="shared" si="8"/>
        <v>14700853.468819363</v>
      </c>
      <c r="R33" s="7">
        <f t="shared" si="8"/>
        <v>908353.7618728088</v>
      </c>
    </row>
    <row r="34" spans="2:20">
      <c r="B34" t="s">
        <v>59</v>
      </c>
      <c r="C34" t="s">
        <v>42</v>
      </c>
      <c r="D34" s="7"/>
      <c r="E34" s="7">
        <f t="shared" ref="E34:Q34" si="9">E33/E28</f>
        <v>19.16561925527887</v>
      </c>
      <c r="F34" s="7">
        <f t="shared" si="9"/>
        <v>20.856112261642711</v>
      </c>
      <c r="G34" s="7">
        <f t="shared" si="9"/>
        <v>52.071101182667505</v>
      </c>
      <c r="H34" s="7">
        <f t="shared" si="9"/>
        <v>108.92261635772007</v>
      </c>
      <c r="I34" s="7">
        <f t="shared" si="9"/>
        <v>302.85001613725541</v>
      </c>
      <c r="J34" s="7">
        <f t="shared" si="9"/>
        <v>508.32133754659577</v>
      </c>
      <c r="K34" s="7">
        <f t="shared" si="9"/>
        <v>1015.1016941226069</v>
      </c>
      <c r="L34" s="7">
        <f t="shared" si="9"/>
        <v>1527.8542015218147</v>
      </c>
      <c r="M34" s="7">
        <f t="shared" si="9"/>
        <v>3179.2795595306411</v>
      </c>
      <c r="N34" s="7">
        <f t="shared" si="9"/>
        <v>3042.5034925125419</v>
      </c>
      <c r="O34" s="7">
        <f t="shared" si="9"/>
        <v>9090.14085652207</v>
      </c>
      <c r="P34" s="7">
        <f t="shared" si="9"/>
        <v>18578.035650689424</v>
      </c>
      <c r="Q34" s="7">
        <f t="shared" si="9"/>
        <v>45324.732250206929</v>
      </c>
      <c r="R34" s="8"/>
    </row>
    <row r="35" spans="2:20">
      <c r="B35" t="s">
        <v>59</v>
      </c>
      <c r="C35" t="s">
        <v>43</v>
      </c>
      <c r="D35" s="7"/>
      <c r="E35" s="7">
        <f>E34*100/$D$5</f>
        <v>5.2508545904873616</v>
      </c>
      <c r="F35" s="7">
        <f t="shared" ref="F35:Q35" si="10">F34*100/$D$5</f>
        <v>5.7140033593541677</v>
      </c>
      <c r="G35" s="7">
        <f t="shared" si="10"/>
        <v>14.266055118539043</v>
      </c>
      <c r="H35" s="7">
        <f t="shared" si="10"/>
        <v>29.841812700745226</v>
      </c>
      <c r="I35" s="7">
        <f t="shared" si="10"/>
        <v>82.972607160891897</v>
      </c>
      <c r="J35" s="7">
        <f t="shared" si="10"/>
        <v>139.26611987577965</v>
      </c>
      <c r="K35" s="7">
        <f t="shared" si="10"/>
        <v>278.11005318427584</v>
      </c>
      <c r="L35" s="7">
        <f t="shared" si="10"/>
        <v>418.59019219775746</v>
      </c>
      <c r="M35" s="7">
        <f t="shared" si="10"/>
        <v>871.03549576181945</v>
      </c>
      <c r="N35" s="7">
        <f t="shared" si="10"/>
        <v>833.56260068836764</v>
      </c>
      <c r="O35" s="7">
        <f t="shared" si="10"/>
        <v>2490.449549732074</v>
      </c>
      <c r="P35" s="7">
        <f t="shared" si="10"/>
        <v>5089.8727810108012</v>
      </c>
      <c r="Q35" s="7">
        <f t="shared" si="10"/>
        <v>12417.734863070391</v>
      </c>
      <c r="R35" s="8"/>
    </row>
    <row r="36" spans="2:20">
      <c r="B36" t="s">
        <v>60</v>
      </c>
      <c r="C36" t="s">
        <v>43</v>
      </c>
      <c r="D36" s="7"/>
      <c r="E36" s="7">
        <f>E35-E18</f>
        <v>0</v>
      </c>
      <c r="F36" s="7">
        <f t="shared" ref="F36:Q36" si="11">F35-F18</f>
        <v>0</v>
      </c>
      <c r="G36" s="7">
        <f t="shared" si="11"/>
        <v>0</v>
      </c>
      <c r="H36" s="7">
        <f t="shared" si="11"/>
        <v>0</v>
      </c>
      <c r="I36" s="7">
        <f t="shared" si="11"/>
        <v>0</v>
      </c>
      <c r="J36" s="7">
        <f t="shared" si="11"/>
        <v>0.56706583793985033</v>
      </c>
      <c r="K36" s="7">
        <f t="shared" si="11"/>
        <v>0.56743742421429033</v>
      </c>
      <c r="L36" s="7">
        <f t="shared" si="11"/>
        <v>0.74802500493728985</v>
      </c>
      <c r="M36" s="7">
        <f t="shared" si="11"/>
        <v>0.89044138884082713</v>
      </c>
      <c r="N36" s="7">
        <f t="shared" si="11"/>
        <v>3.7999061389308508</v>
      </c>
      <c r="O36" s="7">
        <f t="shared" si="11"/>
        <v>3.8095354863689863</v>
      </c>
      <c r="P36" s="7">
        <f t="shared" si="11"/>
        <v>5.0000510915424456</v>
      </c>
      <c r="Q36" s="7">
        <f t="shared" si="11"/>
        <v>18.803627747578503</v>
      </c>
      <c r="R36" s="7"/>
    </row>
    <row r="37" spans="2:20">
      <c r="B37" t="s">
        <v>61</v>
      </c>
      <c r="C37" t="s">
        <v>32</v>
      </c>
      <c r="D37" s="7"/>
      <c r="E37" s="7">
        <f t="shared" ref="E37:Q37" si="12">(E28*E18*365/100)-E33</f>
        <v>0</v>
      </c>
      <c r="F37" s="7">
        <f t="shared" si="12"/>
        <v>0</v>
      </c>
      <c r="G37" s="7">
        <f t="shared" si="12"/>
        <v>0</v>
      </c>
      <c r="H37" s="7">
        <f t="shared" si="12"/>
        <v>0</v>
      </c>
      <c r="I37" s="7">
        <f t="shared" si="12"/>
        <v>0</v>
      </c>
      <c r="J37" s="7">
        <f t="shared" si="12"/>
        <v>-14283.99664400192</v>
      </c>
      <c r="K37" s="7">
        <f t="shared" si="12"/>
        <v>-9896.1650498379022</v>
      </c>
      <c r="L37" s="7">
        <f t="shared" si="12"/>
        <v>-5808.2657962399535</v>
      </c>
      <c r="M37" s="7">
        <f t="shared" si="12"/>
        <v>-8044.8078284598887</v>
      </c>
      <c r="N37" s="7">
        <f t="shared" si="12"/>
        <v>-8622.469181814231</v>
      </c>
      <c r="O37" s="7">
        <f t="shared" si="12"/>
        <v>-9462.814933125861</v>
      </c>
      <c r="P37" s="7">
        <f t="shared" si="12"/>
        <v>-5647.5952906524763</v>
      </c>
      <c r="Q37" s="7">
        <f t="shared" si="12"/>
        <v>-22260.853468650952</v>
      </c>
      <c r="R37" s="7">
        <f>R33-R16</f>
        <v>0</v>
      </c>
      <c r="S37" s="1" t="s">
        <v>62</v>
      </c>
      <c r="T37" s="3"/>
    </row>
    <row r="38" spans="2:20">
      <c r="B38" t="s">
        <v>63</v>
      </c>
      <c r="C38" t="s">
        <v>32</v>
      </c>
      <c r="D38" s="7">
        <f>SUM(E37:R37)</f>
        <v>-84026.968192783184</v>
      </c>
      <c r="E38" s="7"/>
      <c r="F38" s="7"/>
      <c r="G38" s="7"/>
      <c r="H38" s="7"/>
      <c r="I38" s="7"/>
      <c r="J38" s="7"/>
      <c r="K38" s="7"/>
      <c r="L38" s="7"/>
      <c r="M38" s="7"/>
      <c r="N38" s="7"/>
      <c r="O38" s="7"/>
      <c r="P38" s="7"/>
      <c r="Q38" s="7"/>
      <c r="R38" s="7"/>
      <c r="S38" s="1" t="s">
        <v>62</v>
      </c>
    </row>
  </sheetData>
  <conditionalFormatting sqref="E35">
    <cfRule type="cellIs" dxfId="208" priority="1" operator="lessThan">
      <formula>5.25085459048736</formula>
    </cfRule>
    <cfRule type="cellIs" dxfId="207" priority="2" operator="greaterThan">
      <formula>5.25085459048736</formula>
    </cfRule>
  </conditionalFormatting>
  <conditionalFormatting sqref="F35">
    <cfRule type="cellIs" dxfId="206" priority="3" operator="lessThan">
      <formula>5.71400335935417</formula>
    </cfRule>
    <cfRule type="cellIs" dxfId="205" priority="4" operator="greaterThan">
      <formula>5.71400335935417</formula>
    </cfRule>
  </conditionalFormatting>
  <conditionalFormatting sqref="G35">
    <cfRule type="cellIs" dxfId="204" priority="5" operator="lessThan">
      <formula>14.266055118539</formula>
    </cfRule>
    <cfRule type="cellIs" dxfId="203" priority="6" operator="greaterThan">
      <formula>14.266055118539</formula>
    </cfRule>
  </conditionalFormatting>
  <conditionalFormatting sqref="H35">
    <cfRule type="cellIs" dxfId="202" priority="7" operator="lessThan">
      <formula>29.8418127007452</formula>
    </cfRule>
    <cfRule type="cellIs" dxfId="201" priority="8" operator="greaterThan">
      <formula>29.8418127007452</formula>
    </cfRule>
  </conditionalFormatting>
  <conditionalFormatting sqref="I35">
    <cfRule type="cellIs" dxfId="200" priority="9" operator="lessThan">
      <formula>82.9726071608919</formula>
    </cfRule>
    <cfRule type="cellIs" dxfId="199" priority="10" operator="greaterThan">
      <formula>82.9726071608919</formula>
    </cfRule>
  </conditionalFormatting>
  <conditionalFormatting sqref="J35">
    <cfRule type="cellIs" dxfId="198" priority="11" operator="lessThan">
      <formula>138.69905403784</formula>
    </cfRule>
    <cfRule type="cellIs" dxfId="197" priority="12" operator="greaterThan">
      <formula>138.69905403784</formula>
    </cfRule>
  </conditionalFormatting>
  <conditionalFormatting sqref="K35">
    <cfRule type="cellIs" dxfId="196" priority="13" operator="lessThan">
      <formula>277.542615760062</formula>
    </cfRule>
    <cfRule type="cellIs" dxfId="195" priority="14" operator="greaterThan">
      <formula>277.542615760062</formula>
    </cfRule>
  </conditionalFormatting>
  <conditionalFormatting sqref="L35">
    <cfRule type="cellIs" dxfId="194" priority="15" operator="lessThan">
      <formula>417.84216719282</formula>
    </cfRule>
    <cfRule type="cellIs" dxfId="193" priority="16" operator="greaterThan">
      <formula>417.84216719282</formula>
    </cfRule>
  </conditionalFormatting>
  <conditionalFormatting sqref="M35">
    <cfRule type="cellIs" dxfId="192" priority="17" operator="lessThan">
      <formula>870.145054372979</formula>
    </cfRule>
    <cfRule type="cellIs" dxfId="191" priority="18" operator="greaterThan">
      <formula>870.145054372979</formula>
    </cfRule>
  </conditionalFormatting>
  <conditionalFormatting sqref="N35">
    <cfRule type="cellIs" dxfId="190" priority="19" operator="lessThan">
      <formula>829.762694549437</formula>
    </cfRule>
    <cfRule type="cellIs" dxfId="189" priority="20" operator="greaterThan">
      <formula>829.762694549437</formula>
    </cfRule>
  </conditionalFormatting>
  <conditionalFormatting sqref="O35">
    <cfRule type="cellIs" dxfId="188" priority="21" operator="lessThan">
      <formula>2486.64001424571</formula>
    </cfRule>
    <cfRule type="cellIs" dxfId="187" priority="22" operator="greaterThan">
      <formula>2486.64001424571</formula>
    </cfRule>
  </conditionalFormatting>
  <conditionalFormatting sqref="P35">
    <cfRule type="cellIs" dxfId="186" priority="23" operator="lessThan">
      <formula>5084.87272991926</formula>
    </cfRule>
    <cfRule type="cellIs" dxfId="185" priority="24" operator="greaterThan">
      <formula>5084.87272991926</formula>
    </cfRule>
  </conditionalFormatting>
  <conditionalFormatting sqref="Q35">
    <cfRule type="cellIs" dxfId="184" priority="25" operator="lessThan">
      <formula>12398.9312353228</formula>
    </cfRule>
    <cfRule type="cellIs" dxfId="183" priority="26" operator="greaterThan">
      <formula>12398.9312353228</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91C50-43CA-4E51-B18D-37B108771676}">
  <dimension ref="A2:V38"/>
  <sheetViews>
    <sheetView topLeftCell="A22" zoomScale="85" zoomScaleNormal="85" workbookViewId="0">
      <selection activeCell="B36" sqref="B36"/>
    </sheetView>
  </sheetViews>
  <sheetFormatPr defaultRowHeight="14.25"/>
  <cols>
    <col min="1" max="1" width="39.42578125" bestFit="1" customWidth="1"/>
    <col min="2" max="2" width="55" bestFit="1" customWidth="1"/>
    <col min="3" max="3" width="11" bestFit="1" customWidth="1"/>
    <col min="4" max="4" width="13"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-135755237.64409542</v>
      </c>
      <c r="E12" s="7"/>
      <c r="F12" s="7"/>
      <c r="G12" s="7"/>
      <c r="H12" s="7"/>
      <c r="I12" s="7"/>
      <c r="J12" s="7"/>
      <c r="K12" s="7"/>
      <c r="L12" s="7"/>
      <c r="M12" s="7"/>
      <c r="N12" s="7"/>
      <c r="O12" s="7"/>
      <c r="P12" s="7"/>
      <c r="Q12" s="7"/>
      <c r="R12" s="7"/>
      <c r="S12" s="1" t="s">
        <v>33</v>
      </c>
      <c r="U12" s="3"/>
    </row>
    <row r="13" spans="1:21">
      <c r="B13" t="s">
        <v>34</v>
      </c>
      <c r="C13" t="s">
        <v>25</v>
      </c>
      <c r="D13" s="7"/>
      <c r="E13" s="5">
        <v>2932562.6890272018</v>
      </c>
      <c r="F13" s="5">
        <v>85817.702150305748</v>
      </c>
      <c r="G13" s="5">
        <v>61863.174344006737</v>
      </c>
      <c r="H13" s="5">
        <v>37316.656920145419</v>
      </c>
      <c r="I13" s="5">
        <v>31896.448059867274</v>
      </c>
      <c r="J13" s="5">
        <v>10671.379534073398</v>
      </c>
      <c r="K13" s="5">
        <v>5116.5318768666921</v>
      </c>
      <c r="L13" s="5">
        <v>3674.9763589845497</v>
      </c>
      <c r="M13" s="5">
        <v>3568.9081098112988</v>
      </c>
      <c r="N13" s="5">
        <v>603.44986698998378</v>
      </c>
      <c r="O13" s="5">
        <v>493.30672415955024</v>
      </c>
      <c r="P13" s="5">
        <v>301.21293696164543</v>
      </c>
      <c r="Q13" s="5">
        <v>238.01214226892986</v>
      </c>
      <c r="R13" s="5">
        <v>3983.3678286264585</v>
      </c>
      <c r="S13" s="1" t="s">
        <v>35</v>
      </c>
      <c r="U13" s="3"/>
    </row>
    <row r="14" spans="1:21">
      <c r="B14" t="s">
        <v>36</v>
      </c>
      <c r="C14" t="s">
        <v>37</v>
      </c>
      <c r="D14" s="7"/>
      <c r="E14" s="5">
        <v>10920495144.494259</v>
      </c>
      <c r="F14" s="5">
        <v>103486799.51531522</v>
      </c>
      <c r="G14" s="5">
        <v>463107622.49044561</v>
      </c>
      <c r="H14" s="5">
        <v>715071381.3917501</v>
      </c>
      <c r="I14" s="5">
        <v>1827075502.4569035</v>
      </c>
      <c r="J14" s="5">
        <v>1049253962.4298801</v>
      </c>
      <c r="K14" s="5">
        <v>860340236.54278159</v>
      </c>
      <c r="L14" s="5">
        <v>993685882.5050354</v>
      </c>
      <c r="M14" s="5">
        <v>2531230403.7892928</v>
      </c>
      <c r="N14" s="5">
        <v>412673661.81589878</v>
      </c>
      <c r="O14" s="5">
        <v>816668211.63059747</v>
      </c>
      <c r="P14" s="5">
        <v>882441032.03057718</v>
      </c>
      <c r="Q14" s="5">
        <v>1896314780.5544808</v>
      </c>
      <c r="R14" s="5">
        <v>218123710.52155963</v>
      </c>
      <c r="S14" s="1" t="s">
        <v>38</v>
      </c>
      <c r="U14" s="3"/>
    </row>
    <row r="15" spans="1:21">
      <c r="B15" t="s">
        <v>39</v>
      </c>
      <c r="C15" t="s">
        <v>22</v>
      </c>
      <c r="D15" s="7"/>
      <c r="E15" s="6">
        <f t="shared" ref="E15:R15" si="0">E14/SUM($E$14:$R$14)</f>
        <v>0.46097550623000366</v>
      </c>
      <c r="F15" s="6">
        <f t="shared" si="0"/>
        <v>4.368380660719995E-3</v>
      </c>
      <c r="G15" s="6">
        <f t="shared" si="0"/>
        <v>1.954868052151798E-2</v>
      </c>
      <c r="H15" s="6">
        <f t="shared" si="0"/>
        <v>3.0184564680094967E-2</v>
      </c>
      <c r="I15" s="6">
        <f t="shared" si="0"/>
        <v>7.712443836304772E-2</v>
      </c>
      <c r="J15" s="6">
        <f t="shared" si="0"/>
        <v>4.4291066485094899E-2</v>
      </c>
      <c r="K15" s="6">
        <f t="shared" si="0"/>
        <v>3.6316647809719493E-2</v>
      </c>
      <c r="L15" s="6">
        <f t="shared" si="0"/>
        <v>4.1945428907800696E-2</v>
      </c>
      <c r="M15" s="6">
        <f t="shared" si="0"/>
        <v>0.10684819702152647</v>
      </c>
      <c r="N15" s="6">
        <f t="shared" si="0"/>
        <v>1.7419764181597752E-2</v>
      </c>
      <c r="O15" s="6">
        <f t="shared" si="0"/>
        <v>3.4473166032967538E-2</v>
      </c>
      <c r="P15" s="6">
        <f t="shared" si="0"/>
        <v>3.724956570888717E-2</v>
      </c>
      <c r="Q15" s="6">
        <f t="shared" si="0"/>
        <v>8.0047164013278188E-2</v>
      </c>
      <c r="R15" s="6">
        <f t="shared" si="0"/>
        <v>9.2074293837433232E-3</v>
      </c>
      <c r="U15" s="3"/>
    </row>
    <row r="16" spans="1:21">
      <c r="B16" t="s">
        <v>40</v>
      </c>
      <c r="C16" t="s">
        <v>32</v>
      </c>
      <c r="D16" s="7"/>
      <c r="E16" s="7">
        <f t="shared" ref="E16:R16" si="1">E15*$D$12</f>
        <v>-62579839.396361336</v>
      </c>
      <c r="F16" s="7">
        <f t="shared" si="1"/>
        <v>-593030.55471591349</v>
      </c>
      <c r="G16" s="7">
        <f t="shared" si="1"/>
        <v>-2653835.7698271726</v>
      </c>
      <c r="H16" s="7">
        <f t="shared" si="1"/>
        <v>-4097712.7513298611</v>
      </c>
      <c r="I16" s="7">
        <f t="shared" si="1"/>
        <v>-10470046.458142933</v>
      </c>
      <c r="J16" s="7">
        <f t="shared" si="1"/>
        <v>-6012744.2561944881</v>
      </c>
      <c r="K16" s="7">
        <f t="shared" si="1"/>
        <v>-4930175.1538453875</v>
      </c>
      <c r="L16" s="7">
        <f t="shared" si="1"/>
        <v>-5694311.6694619935</v>
      </c>
      <c r="M16" s="7">
        <f t="shared" si="1"/>
        <v>-14505202.378500454</v>
      </c>
      <c r="N16" s="7">
        <f t="shared" si="1"/>
        <v>-2364824.226176904</v>
      </c>
      <c r="O16" s="7">
        <f t="shared" si="1"/>
        <v>-4679912.8471498666</v>
      </c>
      <c r="P16" s="7">
        <f t="shared" si="1"/>
        <v>-5056823.6449493254</v>
      </c>
      <c r="Q16" s="7">
        <f t="shared" si="1"/>
        <v>-10866821.773358464</v>
      </c>
      <c r="R16" s="7">
        <f t="shared" si="1"/>
        <v>-1249956.7640813019</v>
      </c>
      <c r="U16" s="3"/>
    </row>
    <row r="17" spans="1:22">
      <c r="B17" t="s">
        <v>41</v>
      </c>
      <c r="C17" t="s">
        <v>42</v>
      </c>
      <c r="D17" s="7"/>
      <c r="E17" s="6">
        <f t="shared" ref="E17:Q17" si="2">E16/E13</f>
        <v>-21.339642501255618</v>
      </c>
      <c r="F17" s="6">
        <f t="shared" si="2"/>
        <v>-6.9103522916198319</v>
      </c>
      <c r="G17" s="6">
        <f t="shared" si="2"/>
        <v>-42.898473897731286</v>
      </c>
      <c r="H17" s="6">
        <f t="shared" si="2"/>
        <v>-109.80921362003649</v>
      </c>
      <c r="I17" s="6">
        <f t="shared" si="2"/>
        <v>-328.25117199543439</v>
      </c>
      <c r="J17" s="6">
        <f t="shared" si="2"/>
        <v>-563.44582600552951</v>
      </c>
      <c r="K17" s="6">
        <f t="shared" si="2"/>
        <v>-963.57753112730973</v>
      </c>
      <c r="L17" s="6">
        <f t="shared" si="2"/>
        <v>-1549.4825308305972</v>
      </c>
      <c r="M17" s="6">
        <f t="shared" si="2"/>
        <v>-4064.3249790108484</v>
      </c>
      <c r="N17" s="6">
        <f t="shared" si="2"/>
        <v>-3918.8412418958342</v>
      </c>
      <c r="O17" s="6">
        <f t="shared" si="2"/>
        <v>-9486.8215208764159</v>
      </c>
      <c r="P17" s="6">
        <f t="shared" si="2"/>
        <v>-16788.202047222261</v>
      </c>
      <c r="Q17" s="6">
        <f t="shared" si="2"/>
        <v>-45656.58570931245</v>
      </c>
      <c r="R17" s="8"/>
      <c r="U17" s="3"/>
    </row>
    <row r="18" spans="1:22">
      <c r="B18" t="s">
        <v>41</v>
      </c>
      <c r="C18" t="s">
        <v>43</v>
      </c>
      <c r="D18" s="7"/>
      <c r="E18" s="7">
        <f>E17*100/365</f>
        <v>-5.8464773976042785</v>
      </c>
      <c r="F18" s="7">
        <f t="shared" ref="F18:Q18" si="3">F17*100/365</f>
        <v>-1.8932472031835157</v>
      </c>
      <c r="G18" s="7">
        <f t="shared" si="3"/>
        <v>-11.75300654732364</v>
      </c>
      <c r="H18" s="7">
        <f t="shared" si="3"/>
        <v>-30.084716060283966</v>
      </c>
      <c r="I18" s="7">
        <f t="shared" si="3"/>
        <v>-89.93182794395463</v>
      </c>
      <c r="J18" s="7">
        <f t="shared" si="3"/>
        <v>-154.36871945356972</v>
      </c>
      <c r="K18" s="7">
        <f t="shared" si="3"/>
        <v>-263.99384414446843</v>
      </c>
      <c r="L18" s="7">
        <f t="shared" si="3"/>
        <v>-424.51576187139648</v>
      </c>
      <c r="M18" s="7">
        <f t="shared" si="3"/>
        <v>-1113.5136928796844</v>
      </c>
      <c r="N18" s="7">
        <f t="shared" si="3"/>
        <v>-1073.655134765982</v>
      </c>
      <c r="O18" s="7">
        <f t="shared" si="3"/>
        <v>-2599.1291838017578</v>
      </c>
      <c r="P18" s="7">
        <f t="shared" si="3"/>
        <v>-4599.5074101978798</v>
      </c>
      <c r="Q18" s="7">
        <f t="shared" si="3"/>
        <v>-12508.653618989711</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9.8091830205039421E-2</v>
      </c>
      <c r="F25" s="6">
        <f t="shared" si="4"/>
        <v>9.7889161084317847E-2</v>
      </c>
      <c r="G25" s="6">
        <f t="shared" si="4"/>
        <v>9.4086792302150363E-2</v>
      </c>
      <c r="H25" s="6">
        <f t="shared" si="4"/>
        <v>0.11350870970611511</v>
      </c>
      <c r="I25" s="6">
        <f t="shared" si="4"/>
        <v>9.7021677778673432E-2</v>
      </c>
      <c r="J25" s="6">
        <f t="shared" si="4"/>
        <v>0.12382122826527679</v>
      </c>
      <c r="K25" s="6">
        <f t="shared" si="4"/>
        <v>7.9156933669068313E-2</v>
      </c>
      <c r="L25" s="6">
        <f t="shared" si="4"/>
        <v>0.11370978111121553</v>
      </c>
      <c r="M25" s="6">
        <f t="shared" si="4"/>
        <v>0.11042785594539681</v>
      </c>
      <c r="N25" s="6">
        <f t="shared" si="4"/>
        <v>6.9215033436495738E-2</v>
      </c>
      <c r="O25" s="6">
        <f t="shared" si="4"/>
        <v>7.5442315426495751E-2</v>
      </c>
      <c r="P25" s="6">
        <f t="shared" si="4"/>
        <v>9.2130110083202293E-2</v>
      </c>
      <c r="Q25" s="6">
        <f t="shared" si="4"/>
        <v>7.279927977053488E-2</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42.507273380289682</v>
      </c>
      <c r="L26" s="7">
        <f t="shared" si="5"/>
        <v>15.919369355570174</v>
      </c>
      <c r="M26" s="7">
        <f t="shared" si="5"/>
        <v>11.374069162375871</v>
      </c>
      <c r="N26" s="7">
        <f t="shared" si="5"/>
        <v>0</v>
      </c>
      <c r="O26" s="7">
        <f t="shared" si="5"/>
        <v>1.8860578856623937</v>
      </c>
      <c r="P26" s="7">
        <f t="shared" si="5"/>
        <v>0.92130110083202288</v>
      </c>
      <c r="Q26" s="7">
        <f t="shared" si="5"/>
        <v>0.58239423816427904</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5585455.7221700642</v>
      </c>
      <c r="L27" s="7">
        <f t="shared" si="6"/>
        <v>3486341.8888698681</v>
      </c>
      <c r="M27" s="7">
        <f t="shared" si="6"/>
        <v>3736381.719840474</v>
      </c>
      <c r="N27" s="7">
        <f t="shared" si="6"/>
        <v>0</v>
      </c>
      <c r="O27" s="7">
        <f t="shared" si="6"/>
        <v>1817405.3786242825</v>
      </c>
      <c r="P27" s="7">
        <f t="shared" si="6"/>
        <v>1614119.5286577041</v>
      </c>
      <c r="Q27" s="7">
        <f t="shared" si="6"/>
        <v>1530532.0578957254</v>
      </c>
      <c r="R27" s="7">
        <f t="shared" si="6"/>
        <v>0</v>
      </c>
      <c r="U27" s="3"/>
    </row>
    <row r="28" spans="1:22">
      <c r="B28" t="s">
        <v>54</v>
      </c>
      <c r="C28" t="s">
        <v>25</v>
      </c>
      <c r="D28" s="7"/>
      <c r="E28" s="7">
        <f>IF(E21,E13+F26-E26,E13)</f>
        <v>2932562.6890272018</v>
      </c>
      <c r="F28" s="7">
        <f>IF(F21,F13+G26-F26,F13)</f>
        <v>85817.702150305748</v>
      </c>
      <c r="G28" s="7">
        <f>IF(G21,G13+H26-G26,G13)</f>
        <v>61863.174344006737</v>
      </c>
      <c r="H28" s="7">
        <f>IF(H21,H13+I26-H26,H13)</f>
        <v>37316.656920145419</v>
      </c>
      <c r="I28" s="7">
        <f>IF(I21,I13+J26-I26,I13)</f>
        <v>31896.448059867274</v>
      </c>
      <c r="J28" s="7">
        <f>J13+K26-J26</f>
        <v>10713.886807453688</v>
      </c>
      <c r="K28" s="7">
        <f>IF(K21,K13+L26-K26,K13)</f>
        <v>5089.943972841972</v>
      </c>
      <c r="L28" s="7">
        <f>IF(L21,L13+M26-L26,L13)</f>
        <v>3670.4310587913551</v>
      </c>
      <c r="M28" s="7">
        <f>IF(M21,M13+N26-M26,M13)</f>
        <v>3557.5340406489231</v>
      </c>
      <c r="N28" s="7">
        <f>N13+O26-N26</f>
        <v>605.33592487564613</v>
      </c>
      <c r="O28" s="7">
        <f>IF(O21,O13+P26-O26,O13)</f>
        <v>492.34196737471984</v>
      </c>
      <c r="P28" s="7">
        <f>IF(P21,P13+Q26-P26,P13)</f>
        <v>300.8740300989777</v>
      </c>
      <c r="Q28" s="7">
        <f>IF(Q21,Q13+R26-Q26,Q13)</f>
        <v>237.42974803076558</v>
      </c>
      <c r="R28" s="7">
        <f>IF(R21,R13+S26-R26,R13)</f>
        <v>3983.3678286264585</v>
      </c>
      <c r="U28" s="3"/>
      <c r="V28" s="4"/>
    </row>
    <row r="29" spans="1:22">
      <c r="B29" t="s">
        <v>55</v>
      </c>
      <c r="C29" t="s">
        <v>37</v>
      </c>
      <c r="D29" s="7"/>
      <c r="E29" s="7">
        <f>IF(E21,E14+F27-E27,E14)</f>
        <v>10920495144.494259</v>
      </c>
      <c r="F29" s="7">
        <f>IF(F21,F14+G27-F27,F14)</f>
        <v>103486799.51531522</v>
      </c>
      <c r="G29" s="7">
        <f>IF(G21,G14+H27-G27,G14)</f>
        <v>463107622.49044561</v>
      </c>
      <c r="H29" s="7">
        <f>IF(H21,H14+I27-H27,H14)</f>
        <v>715071381.3917501</v>
      </c>
      <c r="I29" s="7">
        <f>IF(I21,I14+J27-I27,I14)</f>
        <v>1827075502.4569035</v>
      </c>
      <c r="J29" s="7">
        <f>J14+K27-J27</f>
        <v>1054839418.1520503</v>
      </c>
      <c r="K29" s="7">
        <f>IF(K21,K14+L27-K27,K14)</f>
        <v>858241122.70948136</v>
      </c>
      <c r="L29" s="7">
        <f>IF(L21,L14+M27-L27,L14)</f>
        <v>993935922.33600605</v>
      </c>
      <c r="M29" s="7">
        <f>IF(M21,M14+N27-M27,M14)</f>
        <v>2527494022.0694523</v>
      </c>
      <c r="N29" s="7">
        <f>N14+O27-N27</f>
        <v>414491067.19452304</v>
      </c>
      <c r="O29" s="7">
        <f>IF(O21,O14+P27-O27,O14)</f>
        <v>816464925.78063083</v>
      </c>
      <c r="P29" s="7">
        <f>IF(P21,P14+Q27-P27,P14)</f>
        <v>882357444.55981529</v>
      </c>
      <c r="Q29" s="7">
        <f>IF(Q21,Q14+R27-Q27,Q14)</f>
        <v>1894784248.4965851</v>
      </c>
      <c r="R29" s="7">
        <f>IF(R21,R14+S27-R27,R14)</f>
        <v>218123710.52155963</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0.46097550623000366</v>
      </c>
      <c r="F32" s="6">
        <f t="shared" si="7"/>
        <v>4.368380660719995E-3</v>
      </c>
      <c r="G32" s="6">
        <f t="shared" si="7"/>
        <v>1.954868052151798E-2</v>
      </c>
      <c r="H32" s="6">
        <f t="shared" si="7"/>
        <v>3.0184564680094967E-2</v>
      </c>
      <c r="I32" s="6">
        <f t="shared" si="7"/>
        <v>7.712443836304772E-2</v>
      </c>
      <c r="J32" s="6">
        <f t="shared" si="7"/>
        <v>4.452683951964917E-2</v>
      </c>
      <c r="K32" s="6">
        <f t="shared" si="7"/>
        <v>3.6228040100166344E-2</v>
      </c>
      <c r="L32" s="6">
        <f t="shared" si="7"/>
        <v>4.1955983579190066E-2</v>
      </c>
      <c r="M32" s="6">
        <f t="shared" si="7"/>
        <v>0.10669047702513598</v>
      </c>
      <c r="N32" s="6">
        <f t="shared" si="7"/>
        <v>1.7496480425078603E-2</v>
      </c>
      <c r="O32" s="6">
        <f t="shared" si="7"/>
        <v>3.4464584938762755E-2</v>
      </c>
      <c r="P32" s="6">
        <f t="shared" si="7"/>
        <v>3.724603731789948E-2</v>
      </c>
      <c r="Q32" s="6">
        <f t="shared" si="7"/>
        <v>7.9982557254989817E-2</v>
      </c>
      <c r="R32" s="6">
        <f t="shared" si="7"/>
        <v>9.2074293837433232E-3</v>
      </c>
      <c r="S32" s="2"/>
      <c r="T32" s="2"/>
      <c r="U32" s="2"/>
    </row>
    <row r="33" spans="2:20">
      <c r="B33" t="s">
        <v>58</v>
      </c>
      <c r="C33" t="s">
        <v>32</v>
      </c>
      <c r="D33" s="7"/>
      <c r="E33" s="7">
        <f t="shared" ref="E33:R33" si="8">$D$12*E32</f>
        <v>-62579839.396361336</v>
      </c>
      <c r="F33" s="7">
        <f t="shared" si="8"/>
        <v>-593030.55471591349</v>
      </c>
      <c r="G33" s="7">
        <f t="shared" si="8"/>
        <v>-2653835.7698271726</v>
      </c>
      <c r="H33" s="7">
        <f t="shared" si="8"/>
        <v>-4097712.7513298611</v>
      </c>
      <c r="I33" s="7">
        <f t="shared" si="8"/>
        <v>-10470046.458142933</v>
      </c>
      <c r="J33" s="7">
        <f t="shared" si="8"/>
        <v>-6044751.6805304727</v>
      </c>
      <c r="K33" s="7">
        <f t="shared" si="8"/>
        <v>-4918146.1931779003</v>
      </c>
      <c r="L33" s="7">
        <f t="shared" si="8"/>
        <v>-5695744.5213847123</v>
      </c>
      <c r="M33" s="7">
        <f t="shared" si="8"/>
        <v>-14483791.062909238</v>
      </c>
      <c r="N33" s="7">
        <f t="shared" si="8"/>
        <v>-2375238.8580418094</v>
      </c>
      <c r="O33" s="7">
        <f t="shared" si="8"/>
        <v>-4678747.9186668498</v>
      </c>
      <c r="P33" s="7">
        <f t="shared" si="8"/>
        <v>-5056344.6473922906</v>
      </c>
      <c r="Q33" s="7">
        <f t="shared" si="8"/>
        <v>-10858051.06753361</v>
      </c>
      <c r="R33" s="7">
        <f t="shared" si="8"/>
        <v>-1249956.7640813019</v>
      </c>
    </row>
    <row r="34" spans="2:20">
      <c r="B34" t="s">
        <v>59</v>
      </c>
      <c r="C34" t="s">
        <v>42</v>
      </c>
      <c r="D34" s="7"/>
      <c r="E34" s="7">
        <f t="shared" ref="E34:Q34" si="9">E33/E28</f>
        <v>-21.339642501255618</v>
      </c>
      <c r="F34" s="7">
        <f t="shared" si="9"/>
        <v>-6.9103522916198319</v>
      </c>
      <c r="G34" s="7">
        <f t="shared" si="9"/>
        <v>-42.898473897731286</v>
      </c>
      <c r="H34" s="7">
        <f t="shared" si="9"/>
        <v>-109.80921362003649</v>
      </c>
      <c r="I34" s="7">
        <f t="shared" si="9"/>
        <v>-328.25117199543439</v>
      </c>
      <c r="J34" s="7">
        <f t="shared" si="9"/>
        <v>-564.19782933725958</v>
      </c>
      <c r="K34" s="7">
        <f t="shared" si="9"/>
        <v>-966.24760889693084</v>
      </c>
      <c r="L34" s="7">
        <f t="shared" si="9"/>
        <v>-1551.7917187798312</v>
      </c>
      <c r="M34" s="7">
        <f t="shared" si="9"/>
        <v>-4071.3007654783473</v>
      </c>
      <c r="N34" s="7">
        <f t="shared" si="9"/>
        <v>-3923.8359403991321</v>
      </c>
      <c r="O34" s="7">
        <f t="shared" si="9"/>
        <v>-9503.0450961046554</v>
      </c>
      <c r="P34" s="7">
        <f t="shared" si="9"/>
        <v>-16805.520389143985</v>
      </c>
      <c r="Q34" s="7">
        <f t="shared" si="9"/>
        <v>-45731.637074081591</v>
      </c>
      <c r="R34" s="8"/>
    </row>
    <row r="35" spans="2:20">
      <c r="B35" t="s">
        <v>59</v>
      </c>
      <c r="C35" t="s">
        <v>43</v>
      </c>
      <c r="D35" s="7"/>
      <c r="E35" s="7">
        <f>E34*100/$D$5</f>
        <v>-5.8464773976042785</v>
      </c>
      <c r="F35" s="7">
        <f t="shared" ref="F35:Q35" si="10">F34*100/$D$5</f>
        <v>-1.8932472031835157</v>
      </c>
      <c r="G35" s="7">
        <f t="shared" si="10"/>
        <v>-11.75300654732364</v>
      </c>
      <c r="H35" s="7">
        <f t="shared" si="10"/>
        <v>-30.084716060283966</v>
      </c>
      <c r="I35" s="7">
        <f t="shared" si="10"/>
        <v>-89.93182794395463</v>
      </c>
      <c r="J35" s="7">
        <f t="shared" si="10"/>
        <v>-154.57474776363276</v>
      </c>
      <c r="K35" s="7">
        <f t="shared" si="10"/>
        <v>-264.72537230052899</v>
      </c>
      <c r="L35" s="7">
        <f t="shared" si="10"/>
        <v>-425.1484161040633</v>
      </c>
      <c r="M35" s="7">
        <f t="shared" si="10"/>
        <v>-1115.4248672543417</v>
      </c>
      <c r="N35" s="7">
        <f t="shared" si="10"/>
        <v>-1075.0235453148307</v>
      </c>
      <c r="O35" s="7">
        <f t="shared" si="10"/>
        <v>-2603.5739989327822</v>
      </c>
      <c r="P35" s="7">
        <f t="shared" si="10"/>
        <v>-4604.2521614093112</v>
      </c>
      <c r="Q35" s="7">
        <f t="shared" si="10"/>
        <v>-12529.215636734682</v>
      </c>
      <c r="R35" s="8"/>
    </row>
    <row r="36" spans="2:20">
      <c r="B36" t="s">
        <v>60</v>
      </c>
      <c r="C36" t="s">
        <v>43</v>
      </c>
      <c r="D36" s="7"/>
      <c r="E36" s="7">
        <f>E35-E18</f>
        <v>0</v>
      </c>
      <c r="F36" s="7">
        <f t="shared" ref="F36:Q36" si="11">F35-F18</f>
        <v>0</v>
      </c>
      <c r="G36" s="7">
        <f t="shared" si="11"/>
        <v>0</v>
      </c>
      <c r="H36" s="7">
        <f t="shared" si="11"/>
        <v>0</v>
      </c>
      <c r="I36" s="7">
        <f t="shared" si="11"/>
        <v>0</v>
      </c>
      <c r="J36" s="7">
        <f t="shared" si="11"/>
        <v>-0.2060283100630329</v>
      </c>
      <c r="K36" s="7">
        <f t="shared" si="11"/>
        <v>-0.73152815606056265</v>
      </c>
      <c r="L36" s="7">
        <f t="shared" si="11"/>
        <v>-0.63265423266682319</v>
      </c>
      <c r="M36" s="7">
        <f t="shared" si="11"/>
        <v>-1.9111743746573211</v>
      </c>
      <c r="N36" s="7">
        <f t="shared" si="11"/>
        <v>-1.3684105488487148</v>
      </c>
      <c r="O36" s="7">
        <f t="shared" si="11"/>
        <v>-4.4448151310243702</v>
      </c>
      <c r="P36" s="7">
        <f t="shared" si="11"/>
        <v>-4.7447512114313213</v>
      </c>
      <c r="Q36" s="7">
        <f t="shared" si="11"/>
        <v>-20.562017744970944</v>
      </c>
      <c r="R36" s="7"/>
    </row>
    <row r="37" spans="2:20">
      <c r="B37" t="s">
        <v>61</v>
      </c>
      <c r="C37" t="s">
        <v>32</v>
      </c>
      <c r="D37" s="7"/>
      <c r="E37" s="7">
        <f t="shared" ref="E37:Q37" si="12">(E28*E18*365/100)-E33</f>
        <v>0</v>
      </c>
      <c r="F37" s="7">
        <f t="shared" si="12"/>
        <v>0</v>
      </c>
      <c r="G37" s="7">
        <f t="shared" si="12"/>
        <v>0</v>
      </c>
      <c r="H37" s="7">
        <f t="shared" si="12"/>
        <v>0</v>
      </c>
      <c r="I37" s="7">
        <f t="shared" si="12"/>
        <v>0</v>
      </c>
      <c r="J37" s="7">
        <f t="shared" si="12"/>
        <v>8056.8785749850795</v>
      </c>
      <c r="K37" s="7">
        <f t="shared" si="12"/>
        <v>13590.546250502579</v>
      </c>
      <c r="L37" s="7">
        <f t="shared" si="12"/>
        <v>8475.7151694549248</v>
      </c>
      <c r="M37" s="7">
        <f t="shared" si="12"/>
        <v>24816.597818424925</v>
      </c>
      <c r="N37" s="7">
        <f t="shared" si="12"/>
        <v>3023.4704379690811</v>
      </c>
      <c r="O37" s="7">
        <f t="shared" si="12"/>
        <v>7987.5469457227737</v>
      </c>
      <c r="P37" s="7">
        <f t="shared" si="12"/>
        <v>5210.6393286203966</v>
      </c>
      <c r="Q37" s="7">
        <f t="shared" si="12"/>
        <v>17819.426626503468</v>
      </c>
      <c r="R37" s="7">
        <f>R33-R16</f>
        <v>0</v>
      </c>
      <c r="S37" s="1" t="s">
        <v>62</v>
      </c>
      <c r="T37" s="3"/>
    </row>
    <row r="38" spans="2:20">
      <c r="B38" t="s">
        <v>63</v>
      </c>
      <c r="C38" t="s">
        <v>32</v>
      </c>
      <c r="D38" s="7">
        <f>SUM(E37:R37)</f>
        <v>88980.821152183227</v>
      </c>
      <c r="E38" s="7"/>
      <c r="F38" s="7"/>
      <c r="G38" s="7"/>
      <c r="H38" s="7"/>
      <c r="I38" s="7"/>
      <c r="J38" s="7"/>
      <c r="K38" s="7"/>
      <c r="L38" s="7"/>
      <c r="M38" s="7"/>
      <c r="N38" s="7"/>
      <c r="O38" s="7"/>
      <c r="P38" s="7"/>
      <c r="Q38" s="7"/>
      <c r="R38" s="7"/>
      <c r="S38" s="1" t="s">
        <v>62</v>
      </c>
    </row>
  </sheetData>
  <conditionalFormatting sqref="E35">
    <cfRule type="cellIs" dxfId="182" priority="1" operator="lessThan">
      <formula>-5.84647739760428</formula>
    </cfRule>
    <cfRule type="cellIs" dxfId="181" priority="2" operator="greaterThan">
      <formula>-5.84647739760428</formula>
    </cfRule>
  </conditionalFormatting>
  <conditionalFormatting sqref="F35">
    <cfRule type="cellIs" dxfId="180" priority="3" operator="lessThan">
      <formula>-1.89324720318352</formula>
    </cfRule>
    <cfRule type="cellIs" dxfId="179" priority="4" operator="greaterThan">
      <formula>-1.89324720318352</formula>
    </cfRule>
  </conditionalFormatting>
  <conditionalFormatting sqref="G35">
    <cfRule type="cellIs" dxfId="178" priority="5" operator="lessThan">
      <formula>-11.7530065473236</formula>
    </cfRule>
    <cfRule type="cellIs" dxfId="177" priority="6" operator="greaterThan">
      <formula>-11.7530065473236</formula>
    </cfRule>
  </conditionalFormatting>
  <conditionalFormatting sqref="H35">
    <cfRule type="cellIs" dxfId="176" priority="7" operator="lessThan">
      <formula>-30.084716060284</formula>
    </cfRule>
    <cfRule type="cellIs" dxfId="175" priority="8" operator="greaterThan">
      <formula>-30.084716060284</formula>
    </cfRule>
  </conditionalFormatting>
  <conditionalFormatting sqref="I35">
    <cfRule type="cellIs" dxfId="174" priority="9" operator="lessThan">
      <formula>-89.9318279439546</formula>
    </cfRule>
    <cfRule type="cellIs" dxfId="173" priority="10" operator="greaterThan">
      <formula>-89.9318279439546</formula>
    </cfRule>
  </conditionalFormatting>
  <conditionalFormatting sqref="J35">
    <cfRule type="cellIs" dxfId="172" priority="11" operator="lessThan">
      <formula>-154.36871945357</formula>
    </cfRule>
    <cfRule type="cellIs" dxfId="171" priority="12" operator="greaterThan">
      <formula>-154.36871945357</formula>
    </cfRule>
  </conditionalFormatting>
  <conditionalFormatting sqref="K35">
    <cfRule type="cellIs" dxfId="170" priority="13" operator="lessThan">
      <formula>-263.993844144468</formula>
    </cfRule>
    <cfRule type="cellIs" dxfId="169" priority="14" operator="greaterThan">
      <formula>-263.993844144468</formula>
    </cfRule>
  </conditionalFormatting>
  <conditionalFormatting sqref="L35">
    <cfRule type="cellIs" dxfId="168" priority="15" operator="lessThan">
      <formula>-424.515761871396</formula>
    </cfRule>
    <cfRule type="cellIs" dxfId="167" priority="16" operator="greaterThan">
      <formula>-424.515761871396</formula>
    </cfRule>
  </conditionalFormatting>
  <conditionalFormatting sqref="M35">
    <cfRule type="cellIs" dxfId="166" priority="17" operator="lessThan">
      <formula>-1113.51369287968</formula>
    </cfRule>
    <cfRule type="cellIs" dxfId="165" priority="18" operator="greaterThan">
      <formula>-1113.51369287968</formula>
    </cfRule>
  </conditionalFormatting>
  <conditionalFormatting sqref="N35">
    <cfRule type="cellIs" dxfId="164" priority="19" operator="lessThan">
      <formula>-1073.65513476598</formula>
    </cfRule>
    <cfRule type="cellIs" dxfId="163" priority="20" operator="greaterThan">
      <formula>-1073.65513476598</formula>
    </cfRule>
  </conditionalFormatting>
  <conditionalFormatting sqref="O35">
    <cfRule type="cellIs" dxfId="162" priority="21" operator="lessThan">
      <formula>-2599.12918380176</formula>
    </cfRule>
    <cfRule type="cellIs" dxfId="161" priority="22" operator="greaterThan">
      <formula>-2599.12918380176</formula>
    </cfRule>
  </conditionalFormatting>
  <conditionalFormatting sqref="P35">
    <cfRule type="cellIs" dxfId="160" priority="23" operator="lessThan">
      <formula>-4599.50741019788</formula>
    </cfRule>
    <cfRule type="cellIs" dxfId="159" priority="24" operator="greaterThan">
      <formula>-4599.50741019788</formula>
    </cfRule>
  </conditionalFormatting>
  <conditionalFormatting sqref="Q35">
    <cfRule type="cellIs" dxfId="158" priority="25" operator="lessThan">
      <formula>-12508.6536189897</formula>
    </cfRule>
    <cfRule type="cellIs" dxfId="157" priority="26" operator="greaterThan">
      <formula>-12508.6536189897</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3DFF3-6098-413E-A016-E14811463C8D}">
  <dimension ref="A2:V38"/>
  <sheetViews>
    <sheetView topLeftCell="A22" zoomScale="85" zoomScaleNormal="85" workbookViewId="0">
      <selection activeCell="B36" sqref="B36"/>
    </sheetView>
  </sheetViews>
  <sheetFormatPr defaultRowHeight="14.25"/>
  <cols>
    <col min="1" max="1" width="39.42578125" bestFit="1" customWidth="1"/>
    <col min="2" max="2" width="55" bestFit="1" customWidth="1"/>
    <col min="3" max="3" width="11" bestFit="1" customWidth="1"/>
    <col min="4" max="4" width="11.85546875"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-37891979.850878119</v>
      </c>
      <c r="E12" s="7"/>
      <c r="F12" s="7"/>
      <c r="G12" s="7"/>
      <c r="H12" s="7"/>
      <c r="I12" s="7"/>
      <c r="J12" s="7"/>
      <c r="K12" s="7"/>
      <c r="L12" s="7"/>
      <c r="M12" s="7"/>
      <c r="N12" s="7"/>
      <c r="O12" s="7"/>
      <c r="P12" s="7"/>
      <c r="Q12" s="7"/>
      <c r="R12" s="7"/>
      <c r="S12" s="1" t="s">
        <v>33</v>
      </c>
      <c r="U12" s="3"/>
    </row>
    <row r="13" spans="1:21">
      <c r="B13" t="s">
        <v>34</v>
      </c>
      <c r="C13" t="s">
        <v>25</v>
      </c>
      <c r="D13" s="7"/>
      <c r="E13" s="5">
        <v>718617.38300308865</v>
      </c>
      <c r="F13" s="5">
        <v>23705.504850840287</v>
      </c>
      <c r="G13" s="5">
        <v>19603.77168663693</v>
      </c>
      <c r="H13" s="5">
        <v>12846.782359475674</v>
      </c>
      <c r="I13" s="5">
        <v>9455.3020655239307</v>
      </c>
      <c r="J13" s="5">
        <v>3212.5824698049587</v>
      </c>
      <c r="K13" s="5">
        <v>1550.7812971084434</v>
      </c>
      <c r="L13" s="5">
        <v>1030.0178086534399</v>
      </c>
      <c r="M13" s="5">
        <v>924.59715189671033</v>
      </c>
      <c r="N13" s="5">
        <v>305.82468966149077</v>
      </c>
      <c r="O13" s="5">
        <v>102.94045149627654</v>
      </c>
      <c r="P13" s="5">
        <v>67.028034175380796</v>
      </c>
      <c r="Q13" s="5">
        <v>34.846770510991533</v>
      </c>
      <c r="R13" s="5">
        <v>843.86887755738348</v>
      </c>
      <c r="S13" s="1" t="s">
        <v>35</v>
      </c>
      <c r="U13" s="3"/>
    </row>
    <row r="14" spans="1:21">
      <c r="B14" t="s">
        <v>36</v>
      </c>
      <c r="C14" t="s">
        <v>37</v>
      </c>
      <c r="D14" s="7"/>
      <c r="E14" s="5">
        <v>2859984220.9147391</v>
      </c>
      <c r="F14" s="5">
        <v>33942448.176760301</v>
      </c>
      <c r="G14" s="5">
        <v>162893068.09389758</v>
      </c>
      <c r="H14" s="5">
        <v>240942821.14471245</v>
      </c>
      <c r="I14" s="5">
        <v>555259318.99444008</v>
      </c>
      <c r="J14" s="5">
        <v>306937907.22682989</v>
      </c>
      <c r="K14" s="5">
        <v>268300036.27628857</v>
      </c>
      <c r="L14" s="5">
        <v>286795699.24057269</v>
      </c>
      <c r="M14" s="5">
        <v>617690001.56756771</v>
      </c>
      <c r="N14" s="5">
        <v>128664929.05886373</v>
      </c>
      <c r="O14" s="5">
        <v>165575379.85548842</v>
      </c>
      <c r="P14" s="5">
        <v>199877604.6600807</v>
      </c>
      <c r="Q14" s="5">
        <v>252291643.98320988</v>
      </c>
      <c r="R14" s="5">
        <v>69390546.769768938</v>
      </c>
      <c r="S14" s="1" t="s">
        <v>38</v>
      </c>
      <c r="U14" s="3"/>
    </row>
    <row r="15" spans="1:21">
      <c r="B15" t="s">
        <v>39</v>
      </c>
      <c r="C15" t="s">
        <v>22</v>
      </c>
      <c r="D15" s="7"/>
      <c r="E15" s="6">
        <f t="shared" ref="E15:R15" si="0">E14/SUM($E$14:$R$14)</f>
        <v>0.46514808458735296</v>
      </c>
      <c r="F15" s="6">
        <f t="shared" si="0"/>
        <v>5.5204027491367819E-3</v>
      </c>
      <c r="G15" s="6">
        <f t="shared" si="0"/>
        <v>2.6492942884908499E-2</v>
      </c>
      <c r="H15" s="6">
        <f t="shared" si="0"/>
        <v>3.918696156816219E-2</v>
      </c>
      <c r="I15" s="6">
        <f t="shared" si="0"/>
        <v>9.030742435247914E-2</v>
      </c>
      <c r="J15" s="6">
        <f t="shared" si="0"/>
        <v>4.9920408158107395E-2</v>
      </c>
      <c r="K15" s="6">
        <f t="shared" si="0"/>
        <v>4.3636341437127607E-2</v>
      </c>
      <c r="L15" s="6">
        <f t="shared" si="0"/>
        <v>4.6644477684207437E-2</v>
      </c>
      <c r="M15" s="6">
        <f t="shared" si="0"/>
        <v>0.1004611560430279</v>
      </c>
      <c r="N15" s="6">
        <f t="shared" si="0"/>
        <v>2.0926075349519312E-2</v>
      </c>
      <c r="O15" s="6">
        <f t="shared" si="0"/>
        <v>2.6929194305124745E-2</v>
      </c>
      <c r="P15" s="6">
        <f t="shared" si="0"/>
        <v>3.2508111156574239E-2</v>
      </c>
      <c r="Q15" s="6">
        <f t="shared" si="0"/>
        <v>4.1032735110213367E-2</v>
      </c>
      <c r="R15" s="6">
        <f t="shared" si="0"/>
        <v>1.1285684614058359E-2</v>
      </c>
      <c r="U15" s="3"/>
    </row>
    <row r="16" spans="1:21">
      <c r="B16" t="s">
        <v>40</v>
      </c>
      <c r="C16" t="s">
        <v>32</v>
      </c>
      <c r="D16" s="7"/>
      <c r="E16" s="7">
        <f t="shared" ref="E16:R16" si="1">E15*$D$12</f>
        <v>-17625381.848858528</v>
      </c>
      <c r="F16" s="7">
        <f t="shared" si="1"/>
        <v>-209178.98973902312</v>
      </c>
      <c r="G16" s="7">
        <f t="shared" si="1"/>
        <v>-1003870.0579854177</v>
      </c>
      <c r="H16" s="7">
        <f t="shared" si="1"/>
        <v>-1484871.5581579369</v>
      </c>
      <c r="I16" s="7">
        <f t="shared" si="1"/>
        <v>-3421927.1039488395</v>
      </c>
      <c r="J16" s="7">
        <f t="shared" si="1"/>
        <v>-1891583.1000746172</v>
      </c>
      <c r="K16" s="7">
        <f t="shared" si="1"/>
        <v>-1653467.3705016773</v>
      </c>
      <c r="L16" s="7">
        <f t="shared" si="1"/>
        <v>-1767451.6085647224</v>
      </c>
      <c r="M16" s="7">
        <f t="shared" si="1"/>
        <v>-3806672.1005783356</v>
      </c>
      <c r="N16" s="7">
        <f t="shared" si="1"/>
        <v>-792930.4255019431</v>
      </c>
      <c r="O16" s="7">
        <f t="shared" si="1"/>
        <v>-1020400.4880101687</v>
      </c>
      <c r="P16" s="7">
        <f t="shared" si="1"/>
        <v>-1231796.6929350172</v>
      </c>
      <c r="Q16" s="7">
        <f t="shared" si="1"/>
        <v>-1554811.5720226241</v>
      </c>
      <c r="R16" s="7">
        <f t="shared" si="1"/>
        <v>-427636.93399926455</v>
      </c>
      <c r="U16" s="3"/>
    </row>
    <row r="17" spans="1:22">
      <c r="B17" t="s">
        <v>41</v>
      </c>
      <c r="C17" t="s">
        <v>42</v>
      </c>
      <c r="D17" s="7"/>
      <c r="E17" s="6">
        <f t="shared" ref="E17:Q17" si="2">E16/E13</f>
        <v>-24.526795852338537</v>
      </c>
      <c r="F17" s="6">
        <f t="shared" si="2"/>
        <v>-8.8240681249025741</v>
      </c>
      <c r="G17" s="6">
        <f t="shared" si="2"/>
        <v>-51.2080059915059</v>
      </c>
      <c r="H17" s="6">
        <f t="shared" si="2"/>
        <v>-115.58314888573703</v>
      </c>
      <c r="I17" s="6">
        <f t="shared" si="2"/>
        <v>-361.90563561432089</v>
      </c>
      <c r="J17" s="6">
        <f t="shared" si="2"/>
        <v>-588.80452653078771</v>
      </c>
      <c r="K17" s="6">
        <f t="shared" si="2"/>
        <v>-1066.2157027459</v>
      </c>
      <c r="L17" s="6">
        <f t="shared" si="2"/>
        <v>-1715.9427669268578</v>
      </c>
      <c r="M17" s="6">
        <f t="shared" si="2"/>
        <v>-4117.1142402605965</v>
      </c>
      <c r="N17" s="6">
        <f t="shared" si="2"/>
        <v>-2592.7613181905513</v>
      </c>
      <c r="O17" s="6">
        <f t="shared" si="2"/>
        <v>-9912.5316935983865</v>
      </c>
      <c r="P17" s="6">
        <f t="shared" si="2"/>
        <v>-18377.335813131343</v>
      </c>
      <c r="Q17" s="6">
        <f t="shared" si="2"/>
        <v>-44618.527032001373</v>
      </c>
      <c r="R17" s="8"/>
      <c r="U17" s="3"/>
    </row>
    <row r="18" spans="1:22">
      <c r="B18" t="s">
        <v>41</v>
      </c>
      <c r="C18" t="s">
        <v>43</v>
      </c>
      <c r="D18" s="7"/>
      <c r="E18" s="7">
        <f>E17*100/365</f>
        <v>-6.7196700965311056</v>
      </c>
      <c r="F18" s="7">
        <f t="shared" ref="F18:Q18" si="3">F17*100/365</f>
        <v>-2.417552910932212</v>
      </c>
      <c r="G18" s="7">
        <f t="shared" si="3"/>
        <v>-14.029590682604356</v>
      </c>
      <c r="H18" s="7">
        <f t="shared" si="3"/>
        <v>-31.666616133078637</v>
      </c>
      <c r="I18" s="7">
        <f t="shared" si="3"/>
        <v>-99.152228935430372</v>
      </c>
      <c r="J18" s="7">
        <f t="shared" si="3"/>
        <v>-161.31630863857197</v>
      </c>
      <c r="K18" s="7">
        <f t="shared" si="3"/>
        <v>-292.11389116326029</v>
      </c>
      <c r="L18" s="7">
        <f t="shared" si="3"/>
        <v>-470.12130600735833</v>
      </c>
      <c r="M18" s="7">
        <f t="shared" si="3"/>
        <v>-1127.9765041809853</v>
      </c>
      <c r="N18" s="7">
        <f t="shared" si="3"/>
        <v>-710.34556662754824</v>
      </c>
      <c r="O18" s="7">
        <f t="shared" si="3"/>
        <v>-2715.762107835174</v>
      </c>
      <c r="P18" s="7">
        <f t="shared" si="3"/>
        <v>-5034.8865241455733</v>
      </c>
      <c r="Q18" s="7">
        <f t="shared" si="3"/>
        <v>-12224.253981370239</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2.4037165370644493E-2</v>
      </c>
      <c r="F25" s="6">
        <f t="shared" si="4"/>
        <v>2.7040015343975456E-2</v>
      </c>
      <c r="G25" s="6">
        <f t="shared" si="4"/>
        <v>2.981508812921228E-2</v>
      </c>
      <c r="H25" s="6">
        <f t="shared" si="4"/>
        <v>3.9076964815466707E-2</v>
      </c>
      <c r="I25" s="6">
        <f t="shared" si="4"/>
        <v>2.8760859785373401E-2</v>
      </c>
      <c r="J25" s="6">
        <f t="shared" si="4"/>
        <v>3.7275959124556286E-2</v>
      </c>
      <c r="K25" s="6">
        <f t="shared" si="4"/>
        <v>2.3991855269280299E-2</v>
      </c>
      <c r="L25" s="6">
        <f t="shared" si="4"/>
        <v>3.1870436193771702E-2</v>
      </c>
      <c r="M25" s="6">
        <f t="shared" si="4"/>
        <v>2.8608548596834725E-2</v>
      </c>
      <c r="N25" s="6">
        <f t="shared" si="4"/>
        <v>3.5077754223744588E-2</v>
      </c>
      <c r="O25" s="6">
        <f t="shared" si="4"/>
        <v>1.5742874831392327E-2</v>
      </c>
      <c r="P25" s="6">
        <f t="shared" si="4"/>
        <v>2.0501444026704611E-2</v>
      </c>
      <c r="Q25" s="6">
        <f t="shared" si="4"/>
        <v>1.0658362936219218E-2</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12.88362627960352</v>
      </c>
      <c r="L26" s="7">
        <f t="shared" si="5"/>
        <v>4.4618610671280381</v>
      </c>
      <c r="M26" s="7">
        <f t="shared" si="5"/>
        <v>2.9466805054739766</v>
      </c>
      <c r="N26" s="7">
        <f t="shared" si="5"/>
        <v>0</v>
      </c>
      <c r="O26" s="7">
        <f t="shared" si="5"/>
        <v>0.39357187078480815</v>
      </c>
      <c r="P26" s="7">
        <f t="shared" si="5"/>
        <v>0.20501444026704613</v>
      </c>
      <c r="Q26" s="7">
        <f t="shared" si="5"/>
        <v>8.5266903489753743E-2</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1692908.4931399026</v>
      </c>
      <c r="L27" s="7">
        <f t="shared" si="6"/>
        <v>977147.57370104035</v>
      </c>
      <c r="M27" s="7">
        <f t="shared" si="6"/>
        <v>967984.54604820127</v>
      </c>
      <c r="N27" s="7">
        <f t="shared" si="6"/>
        <v>0</v>
      </c>
      <c r="O27" s="7">
        <f t="shared" si="6"/>
        <v>379245.85468824115</v>
      </c>
      <c r="P27" s="7">
        <f t="shared" si="6"/>
        <v>359185.29934786481</v>
      </c>
      <c r="Q27" s="7">
        <f t="shared" si="6"/>
        <v>224081.42237107284</v>
      </c>
      <c r="R27" s="7">
        <f t="shared" si="6"/>
        <v>0</v>
      </c>
      <c r="U27" s="3"/>
    </row>
    <row r="28" spans="1:22">
      <c r="B28" t="s">
        <v>54</v>
      </c>
      <c r="C28" t="s">
        <v>25</v>
      </c>
      <c r="D28" s="7"/>
      <c r="E28" s="7">
        <f>IF(E21,E13+F26-E26,E13)</f>
        <v>718617.38300308865</v>
      </c>
      <c r="F28" s="7">
        <f>IF(F21,F13+G26-F26,F13)</f>
        <v>23705.504850840287</v>
      </c>
      <c r="G28" s="7">
        <f>IF(G21,G13+H26-G26,G13)</f>
        <v>19603.77168663693</v>
      </c>
      <c r="H28" s="7">
        <f>IF(H21,H13+I26-H26,H13)</f>
        <v>12846.782359475674</v>
      </c>
      <c r="I28" s="7">
        <f>IF(I21,I13+J26-I26,I13)</f>
        <v>9455.3020655239307</v>
      </c>
      <c r="J28" s="7">
        <f>J13+K26-J26</f>
        <v>3225.4660960845622</v>
      </c>
      <c r="K28" s="7">
        <f>IF(K21,K13+L26-K26,K13)</f>
        <v>1542.3595318959678</v>
      </c>
      <c r="L28" s="7">
        <f>IF(L21,L13+M26-L26,L13)</f>
        <v>1028.5026280917859</v>
      </c>
      <c r="M28" s="7">
        <f>IF(M21,M13+N26-M26,M13)</f>
        <v>921.65047139123635</v>
      </c>
      <c r="N28" s="7">
        <f>N13+O26-N26</f>
        <v>306.21826153227556</v>
      </c>
      <c r="O28" s="7">
        <f>IF(O21,O13+P26-O26,O13)</f>
        <v>102.75189406575878</v>
      </c>
      <c r="P28" s="7">
        <f>IF(P21,P13+Q26-P26,P13)</f>
        <v>66.908286638603499</v>
      </c>
      <c r="Q28" s="7">
        <f>IF(Q21,Q13+R26-Q26,Q13)</f>
        <v>34.76150360750178</v>
      </c>
      <c r="R28" s="7">
        <f>IF(R21,R13+S26-R26,R13)</f>
        <v>843.86887755738348</v>
      </c>
      <c r="U28" s="3"/>
      <c r="V28" s="4"/>
    </row>
    <row r="29" spans="1:22">
      <c r="B29" t="s">
        <v>55</v>
      </c>
      <c r="C29" t="s">
        <v>37</v>
      </c>
      <c r="D29" s="7"/>
      <c r="E29" s="7">
        <f>IF(E21,E14+F27-E27,E14)</f>
        <v>2859984220.9147391</v>
      </c>
      <c r="F29" s="7">
        <f>IF(F21,F14+G27-F27,F14)</f>
        <v>33942448.176760301</v>
      </c>
      <c r="G29" s="7">
        <f>IF(G21,G14+H27-G27,G14)</f>
        <v>162893068.09389758</v>
      </c>
      <c r="H29" s="7">
        <f>IF(H21,H14+I27-H27,H14)</f>
        <v>240942821.14471245</v>
      </c>
      <c r="I29" s="7">
        <f>IF(I21,I14+J27-I27,I14)</f>
        <v>555259318.99444008</v>
      </c>
      <c r="J29" s="7">
        <f>J14+K27-J27</f>
        <v>308630815.71996981</v>
      </c>
      <c r="K29" s="7">
        <f>IF(K21,K14+L27-K27,K14)</f>
        <v>267584275.3568497</v>
      </c>
      <c r="L29" s="7">
        <f>IF(L21,L14+M27-L27,L14)</f>
        <v>286786536.21291989</v>
      </c>
      <c r="M29" s="7">
        <f>IF(M21,M14+N27-M27,M14)</f>
        <v>616722017.02151954</v>
      </c>
      <c r="N29" s="7">
        <f>N14+O27-N27</f>
        <v>129044174.91355197</v>
      </c>
      <c r="O29" s="7">
        <f>IF(O21,O14+P27-O27,O14)</f>
        <v>165555319.30014807</v>
      </c>
      <c r="P29" s="7">
        <f>IF(P21,P14+Q27-P27,P14)</f>
        <v>199742500.78310388</v>
      </c>
      <c r="Q29" s="7">
        <f>IF(Q21,Q14+R27-Q27,Q14)</f>
        <v>252067562.56083882</v>
      </c>
      <c r="R29" s="7">
        <f>IF(R21,R14+S27-R27,R14)</f>
        <v>69390546.769768938</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0.46514808458735296</v>
      </c>
      <c r="F32" s="6">
        <f t="shared" si="7"/>
        <v>5.5204027491367819E-3</v>
      </c>
      <c r="G32" s="6">
        <f t="shared" si="7"/>
        <v>2.6492942884908499E-2</v>
      </c>
      <c r="H32" s="6">
        <f t="shared" si="7"/>
        <v>3.918696156816219E-2</v>
      </c>
      <c r="I32" s="6">
        <f t="shared" si="7"/>
        <v>9.030742435247914E-2</v>
      </c>
      <c r="J32" s="6">
        <f t="shared" si="7"/>
        <v>5.0195742943945423E-2</v>
      </c>
      <c r="K32" s="6">
        <f t="shared" si="7"/>
        <v>4.3519930018398524E-2</v>
      </c>
      <c r="L32" s="6">
        <f t="shared" si="7"/>
        <v>4.6642987408586141E-2</v>
      </c>
      <c r="M32" s="6">
        <f t="shared" si="7"/>
        <v>0.10030372295154026</v>
      </c>
      <c r="N32" s="6">
        <f t="shared" si="7"/>
        <v>2.0987755928595898E-2</v>
      </c>
      <c r="O32" s="6">
        <f t="shared" si="7"/>
        <v>2.6925931654644339E-2</v>
      </c>
      <c r="P32" s="6">
        <f t="shared" si="7"/>
        <v>3.2486137850170474E-2</v>
      </c>
      <c r="Q32" s="6">
        <f t="shared" si="7"/>
        <v>4.0996290488020955E-2</v>
      </c>
      <c r="R32" s="6">
        <f t="shared" si="7"/>
        <v>1.1285684614058359E-2</v>
      </c>
      <c r="S32" s="2"/>
      <c r="T32" s="2"/>
      <c r="U32" s="2"/>
    </row>
    <row r="33" spans="2:20">
      <c r="B33" t="s">
        <v>58</v>
      </c>
      <c r="C33" t="s">
        <v>32</v>
      </c>
      <c r="D33" s="7"/>
      <c r="E33" s="7">
        <f t="shared" ref="E33:R33" si="8">$D$12*E32</f>
        <v>-17625381.848858528</v>
      </c>
      <c r="F33" s="7">
        <f t="shared" si="8"/>
        <v>-209178.98973902312</v>
      </c>
      <c r="G33" s="7">
        <f t="shared" si="8"/>
        <v>-1003870.0579854177</v>
      </c>
      <c r="H33" s="7">
        <f t="shared" si="8"/>
        <v>-1484871.5581579369</v>
      </c>
      <c r="I33" s="7">
        <f t="shared" si="8"/>
        <v>-3421927.1039488395</v>
      </c>
      <c r="J33" s="7">
        <f t="shared" si="8"/>
        <v>-1902016.0802318375</v>
      </c>
      <c r="K33" s="7">
        <f t="shared" si="8"/>
        <v>-1649056.3113687828</v>
      </c>
      <c r="L33" s="7">
        <f t="shared" si="8"/>
        <v>-1767395.1390709078</v>
      </c>
      <c r="M33" s="7">
        <f t="shared" si="8"/>
        <v>-3800706.6490478246</v>
      </c>
      <c r="N33" s="7">
        <f t="shared" si="8"/>
        <v>-795267.62476150354</v>
      </c>
      <c r="O33" s="7">
        <f t="shared" si="8"/>
        <v>-1020276.8597239046</v>
      </c>
      <c r="P33" s="7">
        <f t="shared" si="8"/>
        <v>-1230964.0808515085</v>
      </c>
      <c r="Q33" s="7">
        <f t="shared" si="8"/>
        <v>-1553430.6131328363</v>
      </c>
      <c r="R33" s="7">
        <f t="shared" si="8"/>
        <v>-427636.93399926455</v>
      </c>
    </row>
    <row r="34" spans="2:20">
      <c r="B34" t="s">
        <v>59</v>
      </c>
      <c r="C34" t="s">
        <v>42</v>
      </c>
      <c r="D34" s="7"/>
      <c r="E34" s="7">
        <f t="shared" ref="E34:Q34" si="9">E33/E28</f>
        <v>-24.526795852338537</v>
      </c>
      <c r="F34" s="7">
        <f t="shared" si="9"/>
        <v>-8.8240681249025741</v>
      </c>
      <c r="G34" s="7">
        <f t="shared" si="9"/>
        <v>-51.2080059915059</v>
      </c>
      <c r="H34" s="7">
        <f t="shared" si="9"/>
        <v>-115.58314888573703</v>
      </c>
      <c r="I34" s="7">
        <f t="shared" si="9"/>
        <v>-361.90563561432089</v>
      </c>
      <c r="J34" s="7">
        <f t="shared" si="9"/>
        <v>-589.68720289471378</v>
      </c>
      <c r="K34" s="7">
        <f t="shared" si="9"/>
        <v>-1069.1776315874006</v>
      </c>
      <c r="L34" s="7">
        <f t="shared" si="9"/>
        <v>-1718.415773375332</v>
      </c>
      <c r="M34" s="7">
        <f t="shared" si="9"/>
        <v>-4123.8048121546963</v>
      </c>
      <c r="N34" s="7">
        <f t="shared" si="9"/>
        <v>-2597.0613926879796</v>
      </c>
      <c r="O34" s="7">
        <f t="shared" si="9"/>
        <v>-9929.5187597315889</v>
      </c>
      <c r="P34" s="7">
        <f t="shared" si="9"/>
        <v>-18397.782138711795</v>
      </c>
      <c r="Q34" s="7">
        <f t="shared" si="9"/>
        <v>-44688.245671789497</v>
      </c>
      <c r="R34" s="8"/>
    </row>
    <row r="35" spans="2:20">
      <c r="B35" t="s">
        <v>59</v>
      </c>
      <c r="C35" t="s">
        <v>43</v>
      </c>
      <c r="D35" s="7"/>
      <c r="E35" s="7">
        <f>E34*100/$D$5</f>
        <v>-6.7196700965311056</v>
      </c>
      <c r="F35" s="7">
        <f t="shared" ref="F35:Q35" si="10">F34*100/$D$5</f>
        <v>-2.417552910932212</v>
      </c>
      <c r="G35" s="7">
        <f t="shared" si="10"/>
        <v>-14.029590682604356</v>
      </c>
      <c r="H35" s="7">
        <f t="shared" si="10"/>
        <v>-31.666616133078637</v>
      </c>
      <c r="I35" s="7">
        <f t="shared" si="10"/>
        <v>-99.152228935430372</v>
      </c>
      <c r="J35" s="7">
        <f t="shared" si="10"/>
        <v>-161.55813777937362</v>
      </c>
      <c r="K35" s="7">
        <f t="shared" si="10"/>
        <v>-292.92537851709602</v>
      </c>
      <c r="L35" s="7">
        <f t="shared" si="10"/>
        <v>-470.79884202063892</v>
      </c>
      <c r="M35" s="7">
        <f t="shared" si="10"/>
        <v>-1129.8095375766293</v>
      </c>
      <c r="N35" s="7">
        <f t="shared" si="10"/>
        <v>-711.52366922958345</v>
      </c>
      <c r="O35" s="7">
        <f t="shared" si="10"/>
        <v>-2720.4160985565995</v>
      </c>
      <c r="P35" s="7">
        <f t="shared" si="10"/>
        <v>-5040.4882571813132</v>
      </c>
      <c r="Q35" s="7">
        <f t="shared" si="10"/>
        <v>-12243.354978572464</v>
      </c>
      <c r="R35" s="8"/>
    </row>
    <row r="36" spans="2:20">
      <c r="B36" t="s">
        <v>60</v>
      </c>
      <c r="C36" t="s">
        <v>43</v>
      </c>
      <c r="D36" s="7"/>
      <c r="E36" s="7">
        <f>E35-E18</f>
        <v>0</v>
      </c>
      <c r="F36" s="7">
        <f t="shared" ref="F36:Q36" si="11">F35-F18</f>
        <v>0</v>
      </c>
      <c r="G36" s="7">
        <f t="shared" si="11"/>
        <v>0</v>
      </c>
      <c r="H36" s="7">
        <f t="shared" si="11"/>
        <v>0</v>
      </c>
      <c r="I36" s="7">
        <f t="shared" si="11"/>
        <v>0</v>
      </c>
      <c r="J36" s="7">
        <f t="shared" si="11"/>
        <v>-0.24182914080165574</v>
      </c>
      <c r="K36" s="7">
        <f t="shared" si="11"/>
        <v>-0.81148735383573012</v>
      </c>
      <c r="L36" s="7">
        <f t="shared" si="11"/>
        <v>-0.67753601328058721</v>
      </c>
      <c r="M36" s="7">
        <f t="shared" si="11"/>
        <v>-1.8330333956439517</v>
      </c>
      <c r="N36" s="7">
        <f t="shared" si="11"/>
        <v>-1.1781026020352101</v>
      </c>
      <c r="O36" s="7">
        <f t="shared" si="11"/>
        <v>-4.6539907214255436</v>
      </c>
      <c r="P36" s="7">
        <f t="shared" si="11"/>
        <v>-5.601733035739926</v>
      </c>
      <c r="Q36" s="7">
        <f t="shared" si="11"/>
        <v>-19.100997202225699</v>
      </c>
      <c r="R36" s="7"/>
    </row>
    <row r="37" spans="2:20">
      <c r="B37" t="s">
        <v>61</v>
      </c>
      <c r="C37" t="s">
        <v>32</v>
      </c>
      <c r="D37" s="7"/>
      <c r="E37" s="7">
        <f t="shared" ref="E37:Q37" si="12">(E28*E18*365/100)-E33</f>
        <v>0</v>
      </c>
      <c r="F37" s="7">
        <f t="shared" si="12"/>
        <v>0</v>
      </c>
      <c r="G37" s="7">
        <f t="shared" si="12"/>
        <v>0</v>
      </c>
      <c r="H37" s="7">
        <f t="shared" si="12"/>
        <v>0</v>
      </c>
      <c r="I37" s="7">
        <f t="shared" si="12"/>
        <v>0</v>
      </c>
      <c r="J37" s="7">
        <f t="shared" si="12"/>
        <v>2847.042685658671</v>
      </c>
      <c r="K37" s="7">
        <f t="shared" si="12"/>
        <v>4568.3591814858373</v>
      </c>
      <c r="L37" s="7">
        <f t="shared" si="12"/>
        <v>2543.4936315435916</v>
      </c>
      <c r="M37" s="7">
        <f t="shared" si="12"/>
        <v>6166.3687400738709</v>
      </c>
      <c r="N37" s="7">
        <f t="shared" si="12"/>
        <v>1316.7613370618783</v>
      </c>
      <c r="O37" s="7">
        <f t="shared" si="12"/>
        <v>1745.4532198068919</v>
      </c>
      <c r="P37" s="7">
        <f t="shared" si="12"/>
        <v>1368.0286126432475</v>
      </c>
      <c r="Q37" s="7">
        <f t="shared" si="12"/>
        <v>2423.5247485048603</v>
      </c>
      <c r="R37" s="7">
        <f>R33-R16</f>
        <v>0</v>
      </c>
      <c r="S37" s="1" t="s">
        <v>62</v>
      </c>
      <c r="T37" s="3"/>
    </row>
    <row r="38" spans="2:20">
      <c r="B38" t="s">
        <v>63</v>
      </c>
      <c r="C38" t="s">
        <v>32</v>
      </c>
      <c r="D38" s="7">
        <f>SUM(E37:R37)</f>
        <v>22979.032156778849</v>
      </c>
      <c r="E38" s="7"/>
      <c r="F38" s="7"/>
      <c r="G38" s="7"/>
      <c r="H38" s="7"/>
      <c r="I38" s="7"/>
      <c r="J38" s="7"/>
      <c r="K38" s="7"/>
      <c r="L38" s="7"/>
      <c r="M38" s="7"/>
      <c r="N38" s="7"/>
      <c r="O38" s="7"/>
      <c r="P38" s="7"/>
      <c r="Q38" s="7"/>
      <c r="R38" s="7"/>
      <c r="S38" s="1" t="s">
        <v>62</v>
      </c>
    </row>
  </sheetData>
  <conditionalFormatting sqref="E35">
    <cfRule type="cellIs" dxfId="156" priority="1" operator="lessThan">
      <formula>-6.71967009653111</formula>
    </cfRule>
    <cfRule type="cellIs" dxfId="155" priority="2" operator="greaterThan">
      <formula>-6.71967009653111</formula>
    </cfRule>
  </conditionalFormatting>
  <conditionalFormatting sqref="F35">
    <cfRule type="cellIs" dxfId="154" priority="3" operator="lessThan">
      <formula>-2.41755291093221</formula>
    </cfRule>
    <cfRule type="cellIs" dxfId="153" priority="4" operator="greaterThan">
      <formula>-2.41755291093221</formula>
    </cfRule>
  </conditionalFormatting>
  <conditionalFormatting sqref="G35">
    <cfRule type="cellIs" dxfId="152" priority="5" operator="lessThan">
      <formula>-14.0295906826044</formula>
    </cfRule>
    <cfRule type="cellIs" dxfId="151" priority="6" operator="greaterThan">
      <formula>-14.0295906826044</formula>
    </cfRule>
  </conditionalFormatting>
  <conditionalFormatting sqref="H35">
    <cfRule type="cellIs" dxfId="150" priority="7" operator="lessThan">
      <formula>-31.6666161330786</formula>
    </cfRule>
    <cfRule type="cellIs" dxfId="149" priority="8" operator="greaterThan">
      <formula>-31.6666161330786</formula>
    </cfRule>
  </conditionalFormatting>
  <conditionalFormatting sqref="I35">
    <cfRule type="cellIs" dxfId="148" priority="9" operator="lessThan">
      <formula>-99.1522289354304</formula>
    </cfRule>
    <cfRule type="cellIs" dxfId="147" priority="10" operator="greaterThan">
      <formula>-99.1522289354304</formula>
    </cfRule>
  </conditionalFormatting>
  <conditionalFormatting sqref="J35">
    <cfRule type="cellIs" dxfId="146" priority="11" operator="lessThan">
      <formula>-161.316308638572</formula>
    </cfRule>
    <cfRule type="cellIs" dxfId="145" priority="12" operator="greaterThan">
      <formula>-161.316308638572</formula>
    </cfRule>
  </conditionalFormatting>
  <conditionalFormatting sqref="K35">
    <cfRule type="cellIs" dxfId="144" priority="13" operator="lessThan">
      <formula>-292.11389116326</formula>
    </cfRule>
    <cfRule type="cellIs" dxfId="143" priority="14" operator="greaterThan">
      <formula>-292.11389116326</formula>
    </cfRule>
  </conditionalFormatting>
  <conditionalFormatting sqref="L35">
    <cfRule type="cellIs" dxfId="142" priority="15" operator="lessThan">
      <formula>-470.121306007358</formula>
    </cfRule>
    <cfRule type="cellIs" dxfId="141" priority="16" operator="greaterThan">
      <formula>-470.121306007358</formula>
    </cfRule>
  </conditionalFormatting>
  <conditionalFormatting sqref="M35">
    <cfRule type="cellIs" dxfId="140" priority="17" operator="lessThan">
      <formula>-1127.97650418099</formula>
    </cfRule>
    <cfRule type="cellIs" dxfId="139" priority="18" operator="greaterThan">
      <formula>-1127.97650418099</formula>
    </cfRule>
  </conditionalFormatting>
  <conditionalFormatting sqref="N35">
    <cfRule type="cellIs" dxfId="138" priority="19" operator="lessThan">
      <formula>-710.345566627548</formula>
    </cfRule>
    <cfRule type="cellIs" dxfId="137" priority="20" operator="greaterThan">
      <formula>-710.345566627548</formula>
    </cfRule>
  </conditionalFormatting>
  <conditionalFormatting sqref="O35">
    <cfRule type="cellIs" dxfId="136" priority="21" operator="lessThan">
      <formula>-2715.76210783517</formula>
    </cfRule>
    <cfRule type="cellIs" dxfId="135" priority="22" operator="greaterThan">
      <formula>-2715.76210783517</formula>
    </cfRule>
  </conditionalFormatting>
  <conditionalFormatting sqref="P35">
    <cfRule type="cellIs" dxfId="134" priority="23" operator="lessThan">
      <formula>-5034.88652414557</formula>
    </cfRule>
    <cfRule type="cellIs" dxfId="133" priority="24" operator="greaterThan">
      <formula>-5034.88652414557</formula>
    </cfRule>
  </conditionalFormatting>
  <conditionalFormatting sqref="Q35">
    <cfRule type="cellIs" dxfId="132" priority="25" operator="lessThan">
      <formula>-12224.2539813702</formula>
    </cfRule>
    <cfRule type="cellIs" dxfId="131" priority="26" operator="greaterThan">
      <formula>-12224.2539813702</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57DF9-B96F-453D-9DC5-3E128DAF2BA0}">
  <dimension ref="A2:V38"/>
  <sheetViews>
    <sheetView topLeftCell="A19" zoomScale="85" zoomScaleNormal="85" workbookViewId="0">
      <selection activeCell="B36" sqref="B36"/>
    </sheetView>
  </sheetViews>
  <sheetFormatPr defaultRowHeight="14.25"/>
  <cols>
    <col min="1" max="1" width="39.42578125" bestFit="1" customWidth="1"/>
    <col min="2" max="2" width="55" bestFit="1" customWidth="1"/>
    <col min="3" max="3" width="11" bestFit="1" customWidth="1"/>
    <col min="4" max="4" width="12.28515625"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171569593.90243059</v>
      </c>
      <c r="E12" s="7"/>
      <c r="F12" s="7"/>
      <c r="G12" s="7"/>
      <c r="H12" s="7"/>
      <c r="I12" s="7"/>
      <c r="J12" s="7"/>
      <c r="K12" s="7"/>
      <c r="L12" s="7"/>
      <c r="M12" s="7"/>
      <c r="N12" s="7"/>
      <c r="O12" s="7"/>
      <c r="P12" s="7"/>
      <c r="Q12" s="7"/>
      <c r="R12" s="7"/>
      <c r="S12" s="1" t="s">
        <v>33</v>
      </c>
      <c r="U12" s="3"/>
    </row>
    <row r="13" spans="1:21">
      <c r="B13" t="s">
        <v>34</v>
      </c>
      <c r="C13" t="s">
        <v>25</v>
      </c>
      <c r="D13" s="7"/>
      <c r="E13" s="5">
        <v>1936642.0004143757</v>
      </c>
      <c r="F13" s="5">
        <v>43988.37519174318</v>
      </c>
      <c r="G13" s="5">
        <v>36042.926692169349</v>
      </c>
      <c r="H13" s="5">
        <v>20105.154929098513</v>
      </c>
      <c r="I13" s="5">
        <v>22238.524242629013</v>
      </c>
      <c r="J13" s="5">
        <v>4663.0459719261362</v>
      </c>
      <c r="K13" s="5">
        <v>3970.6204335689936</v>
      </c>
      <c r="L13" s="5">
        <v>1446.0291737756208</v>
      </c>
      <c r="M13" s="5">
        <v>1952.875660997041</v>
      </c>
      <c r="N13" s="5">
        <v>353.01756192914945</v>
      </c>
      <c r="O13" s="5">
        <v>408.01756192914945</v>
      </c>
      <c r="P13" s="5">
        <v>183.51317144686212</v>
      </c>
      <c r="Q13" s="5">
        <v>208.01756192914948</v>
      </c>
      <c r="R13" s="5">
        <v>2088.0317648637106</v>
      </c>
      <c r="S13" s="1" t="s">
        <v>35</v>
      </c>
      <c r="U13" s="3"/>
    </row>
    <row r="14" spans="1:21">
      <c r="B14" t="s">
        <v>36</v>
      </c>
      <c r="C14" t="s">
        <v>37</v>
      </c>
      <c r="D14" s="7"/>
      <c r="E14" s="5">
        <v>5924682485.2684765</v>
      </c>
      <c r="F14" s="5">
        <v>156959736.13424909</v>
      </c>
      <c r="G14" s="5">
        <v>286959481.85741895</v>
      </c>
      <c r="H14" s="5">
        <v>332801968.06727612</v>
      </c>
      <c r="I14" s="5">
        <v>1040152541.7099458</v>
      </c>
      <c r="J14" s="5">
        <v>471736657.67834175</v>
      </c>
      <c r="K14" s="5">
        <v>670088932.46990776</v>
      </c>
      <c r="L14" s="5">
        <v>413289343.28679615</v>
      </c>
      <c r="M14" s="5">
        <v>1178326598.2199056</v>
      </c>
      <c r="N14" s="5">
        <v>170047773.20719913</v>
      </c>
      <c r="O14" s="5">
        <v>627087847.705459</v>
      </c>
      <c r="P14" s="5">
        <v>556350995.54146886</v>
      </c>
      <c r="Q14" s="5">
        <v>1674860882.2975707</v>
      </c>
      <c r="R14" s="5">
        <v>218830943.86838987</v>
      </c>
      <c r="S14" s="1" t="s">
        <v>38</v>
      </c>
      <c r="U14" s="3"/>
    </row>
    <row r="15" spans="1:21">
      <c r="B15" t="s">
        <v>39</v>
      </c>
      <c r="C15" t="s">
        <v>22</v>
      </c>
      <c r="D15" s="7"/>
      <c r="E15" s="6">
        <f t="shared" ref="E15:R15" si="0">E14/SUM($E$14:$R$14)</f>
        <v>0.43175968624761341</v>
      </c>
      <c r="F15" s="6">
        <f t="shared" si="0"/>
        <v>1.14383997109274E-2</v>
      </c>
      <c r="G15" s="6">
        <f t="shared" si="0"/>
        <v>2.0912097173241599E-2</v>
      </c>
      <c r="H15" s="6">
        <f t="shared" si="0"/>
        <v>2.4252856363627402E-2</v>
      </c>
      <c r="I15" s="6">
        <f t="shared" si="0"/>
        <v>7.5800844378581589E-2</v>
      </c>
      <c r="J15" s="6">
        <f t="shared" si="0"/>
        <v>3.4377685524436846E-2</v>
      </c>
      <c r="K15" s="6">
        <f t="shared" si="0"/>
        <v>4.8832555661941973E-2</v>
      </c>
      <c r="L15" s="6">
        <f t="shared" si="0"/>
        <v>3.0118352777668427E-2</v>
      </c>
      <c r="M15" s="6">
        <f t="shared" si="0"/>
        <v>8.5870242601125635E-2</v>
      </c>
      <c r="N15" s="6">
        <f t="shared" si="0"/>
        <v>1.2392186988855759E-2</v>
      </c>
      <c r="O15" s="6">
        <f t="shared" si="0"/>
        <v>4.5698862858594369E-2</v>
      </c>
      <c r="P15" s="6">
        <f t="shared" si="0"/>
        <v>4.0543933261538635E-2</v>
      </c>
      <c r="Q15" s="6">
        <f t="shared" si="0"/>
        <v>0.12205504866248224</v>
      </c>
      <c r="R15" s="6">
        <f t="shared" si="0"/>
        <v>1.5947247789364641E-2</v>
      </c>
      <c r="U15" s="3"/>
    </row>
    <row r="16" spans="1:21">
      <c r="B16" t="s">
        <v>40</v>
      </c>
      <c r="C16" t="s">
        <v>32</v>
      </c>
      <c r="D16" s="7"/>
      <c r="E16" s="7">
        <f t="shared" ref="E16:R16" si="1">E15*$D$12</f>
        <v>74076834.032943875</v>
      </c>
      <c r="F16" s="7">
        <f t="shared" si="1"/>
        <v>1962481.5932974936</v>
      </c>
      <c r="G16" s="7">
        <f t="shared" si="1"/>
        <v>3587880.0196612277</v>
      </c>
      <c r="H16" s="7">
        <f t="shared" si="1"/>
        <v>4161052.7172815329</v>
      </c>
      <c r="I16" s="7">
        <f t="shared" si="1"/>
        <v>13005120.087494582</v>
      </c>
      <c r="J16" s="7">
        <f t="shared" si="1"/>
        <v>5898165.5447330968</v>
      </c>
      <c r="K16" s="7">
        <f t="shared" si="1"/>
        <v>8378181.7441372219</v>
      </c>
      <c r="L16" s="7">
        <f t="shared" si="1"/>
        <v>5167393.5550747141</v>
      </c>
      <c r="M16" s="7">
        <f t="shared" si="1"/>
        <v>14732722.651378321</v>
      </c>
      <c r="N16" s="7">
        <f t="shared" si="1"/>
        <v>2126122.4892409667</v>
      </c>
      <c r="O16" s="7">
        <f t="shared" si="1"/>
        <v>7840535.342451904</v>
      </c>
      <c r="P16" s="7">
        <f t="shared" si="1"/>
        <v>6956106.1648894316</v>
      </c>
      <c r="Q16" s="7">
        <f t="shared" si="1"/>
        <v>20940935.132763483</v>
      </c>
      <c r="R16" s="7">
        <f t="shared" si="1"/>
        <v>2736062.8270827252</v>
      </c>
      <c r="U16" s="3"/>
    </row>
    <row r="17" spans="1:22">
      <c r="B17" t="s">
        <v>41</v>
      </c>
      <c r="C17" t="s">
        <v>42</v>
      </c>
      <c r="D17" s="7"/>
      <c r="E17" s="6">
        <f t="shared" ref="E17:Q17" si="2">E16/E13</f>
        <v>38.250143298087075</v>
      </c>
      <c r="F17" s="6">
        <f t="shared" si="2"/>
        <v>44.613641325535035</v>
      </c>
      <c r="G17" s="6">
        <f t="shared" si="2"/>
        <v>99.544636047569554</v>
      </c>
      <c r="H17" s="6">
        <f t="shared" si="2"/>
        <v>206.96446916005479</v>
      </c>
      <c r="I17" s="6">
        <f t="shared" si="2"/>
        <v>584.80139894197998</v>
      </c>
      <c r="J17" s="6">
        <f t="shared" si="2"/>
        <v>1264.8739858545246</v>
      </c>
      <c r="K17" s="6">
        <f t="shared" si="2"/>
        <v>2110.043476658002</v>
      </c>
      <c r="L17" s="6">
        <f t="shared" si="2"/>
        <v>3573.505741645939</v>
      </c>
      <c r="M17" s="6">
        <f t="shared" si="2"/>
        <v>7544.1170913341848</v>
      </c>
      <c r="N17" s="6">
        <f t="shared" si="2"/>
        <v>6022.710251643739</v>
      </c>
      <c r="O17" s="6">
        <f t="shared" si="2"/>
        <v>19216.171248563511</v>
      </c>
      <c r="P17" s="6">
        <f t="shared" si="2"/>
        <v>37905.214705003527</v>
      </c>
      <c r="Q17" s="6">
        <f t="shared" si="2"/>
        <v>100669.07302709344</v>
      </c>
      <c r="R17" s="8"/>
      <c r="U17" s="3"/>
    </row>
    <row r="18" spans="1:22">
      <c r="B18" t="s">
        <v>41</v>
      </c>
      <c r="C18" t="s">
        <v>43</v>
      </c>
      <c r="D18" s="7"/>
      <c r="E18" s="7">
        <f>E17*100/365</f>
        <v>10.479491314544404</v>
      </c>
      <c r="F18" s="7">
        <f t="shared" ref="F18:Q18" si="3">F17*100/365</f>
        <v>12.222915431653435</v>
      </c>
      <c r="G18" s="7">
        <f t="shared" si="3"/>
        <v>27.272503026731382</v>
      </c>
      <c r="H18" s="7">
        <f t="shared" si="3"/>
        <v>56.702594290425971</v>
      </c>
      <c r="I18" s="7">
        <f t="shared" si="3"/>
        <v>160.21956135396712</v>
      </c>
      <c r="J18" s="7">
        <f t="shared" si="3"/>
        <v>346.5408180423355</v>
      </c>
      <c r="K18" s="7">
        <f t="shared" si="3"/>
        <v>578.09410319397307</v>
      </c>
      <c r="L18" s="7">
        <f t="shared" si="3"/>
        <v>979.04266894409284</v>
      </c>
      <c r="M18" s="7">
        <f t="shared" si="3"/>
        <v>2066.8813948860779</v>
      </c>
      <c r="N18" s="7">
        <f t="shared" si="3"/>
        <v>1650.0576031900655</v>
      </c>
      <c r="O18" s="7">
        <f t="shared" si="3"/>
        <v>5264.7044516612359</v>
      </c>
      <c r="P18" s="7">
        <f t="shared" si="3"/>
        <v>10384.990330137953</v>
      </c>
      <c r="Q18" s="7">
        <f t="shared" si="3"/>
        <v>27580.567952628342</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6.4779095425104724E-2</v>
      </c>
      <c r="F25" s="6">
        <f t="shared" si="4"/>
        <v>5.0175954809885549E-2</v>
      </c>
      <c r="G25" s="6">
        <f t="shared" si="4"/>
        <v>5.4817157276642443E-2</v>
      </c>
      <c r="H25" s="6">
        <f t="shared" si="4"/>
        <v>6.1155269061937696E-2</v>
      </c>
      <c r="I25" s="6">
        <f t="shared" si="4"/>
        <v>6.7644489107121855E-2</v>
      </c>
      <c r="J25" s="6">
        <f t="shared" si="4"/>
        <v>5.4105851812108766E-2</v>
      </c>
      <c r="K25" s="6">
        <f t="shared" si="4"/>
        <v>6.1428746238466364E-2</v>
      </c>
      <c r="L25" s="6">
        <f t="shared" si="4"/>
        <v>4.4742508459535091E-2</v>
      </c>
      <c r="M25" s="6">
        <f t="shared" si="4"/>
        <v>6.0425168016795795E-2</v>
      </c>
      <c r="N25" s="6">
        <f t="shared" si="4"/>
        <v>4.0490724564202857E-2</v>
      </c>
      <c r="O25" s="6">
        <f t="shared" si="4"/>
        <v>6.2398885113621315E-2</v>
      </c>
      <c r="P25" s="6">
        <f t="shared" si="4"/>
        <v>5.613002169714186E-2</v>
      </c>
      <c r="Q25" s="6">
        <f t="shared" si="4"/>
        <v>6.3625025781054695E-2</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32.987236730056438</v>
      </c>
      <c r="L26" s="7">
        <f t="shared" si="5"/>
        <v>6.2639511843349123</v>
      </c>
      <c r="M26" s="7">
        <f t="shared" si="5"/>
        <v>6.2237923057299671</v>
      </c>
      <c r="N26" s="7">
        <f t="shared" si="5"/>
        <v>0</v>
      </c>
      <c r="O26" s="7">
        <f t="shared" si="5"/>
        <v>1.559972127840533</v>
      </c>
      <c r="P26" s="7">
        <f t="shared" si="5"/>
        <v>0.56130021697141863</v>
      </c>
      <c r="Q26" s="7">
        <f t="shared" si="5"/>
        <v>0.50900020624843756</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4334522.9063294157</v>
      </c>
      <c r="L27" s="7">
        <f t="shared" si="6"/>
        <v>1371805.3093693459</v>
      </c>
      <c r="M27" s="7">
        <f t="shared" si="6"/>
        <v>2044515.7724322942</v>
      </c>
      <c r="N27" s="7">
        <f t="shared" si="6"/>
        <v>0</v>
      </c>
      <c r="O27" s="7">
        <f t="shared" si="6"/>
        <v>1503189.1423871375</v>
      </c>
      <c r="P27" s="7">
        <f t="shared" si="6"/>
        <v>983397.98013392545</v>
      </c>
      <c r="Q27" s="7">
        <f t="shared" si="6"/>
        <v>1337652.5420208939</v>
      </c>
      <c r="R27" s="7">
        <f t="shared" si="6"/>
        <v>0</v>
      </c>
      <c r="U27" s="3"/>
    </row>
    <row r="28" spans="1:22">
      <c r="B28" t="s">
        <v>54</v>
      </c>
      <c r="C28" t="s">
        <v>25</v>
      </c>
      <c r="D28" s="7"/>
      <c r="E28" s="7">
        <f>IF(E21,E13+F26-E26,E13)</f>
        <v>1936642.0004143757</v>
      </c>
      <c r="F28" s="7">
        <f>IF(F21,F13+G26-F26,F13)</f>
        <v>43988.37519174318</v>
      </c>
      <c r="G28" s="7">
        <f>IF(G21,G13+H26-G26,G13)</f>
        <v>36042.926692169349</v>
      </c>
      <c r="H28" s="7">
        <f>IF(H21,H13+I26-H26,H13)</f>
        <v>20105.154929098513</v>
      </c>
      <c r="I28" s="7">
        <f>IF(I21,I13+J26-I26,I13)</f>
        <v>22238.524242629013</v>
      </c>
      <c r="J28" s="7">
        <f>J13+K26-J26</f>
        <v>4696.033208656193</v>
      </c>
      <c r="K28" s="7">
        <f>IF(K21,K13+L26-K26,K13)</f>
        <v>3943.8971480232722</v>
      </c>
      <c r="L28" s="7">
        <f>IF(L21,L13+M26-L26,L13)</f>
        <v>1445.989014897016</v>
      </c>
      <c r="M28" s="7">
        <f>IF(M21,M13+N26-M26,M13)</f>
        <v>1946.6518686913109</v>
      </c>
      <c r="N28" s="7">
        <f>N13+O26-N26</f>
        <v>354.57753405698998</v>
      </c>
      <c r="O28" s="7">
        <f>IF(O21,O13+P26-O26,O13)</f>
        <v>407.01889001828033</v>
      </c>
      <c r="P28" s="7">
        <f>IF(P21,P13+Q26-P26,P13)</f>
        <v>183.46087143613912</v>
      </c>
      <c r="Q28" s="7">
        <f>IF(Q21,Q13+R26-Q26,Q13)</f>
        <v>207.50856172290105</v>
      </c>
      <c r="R28" s="7">
        <f>IF(R21,R13+S26-R26,R13)</f>
        <v>2088.0317648637106</v>
      </c>
      <c r="U28" s="3"/>
      <c r="V28" s="4"/>
    </row>
    <row r="29" spans="1:22">
      <c r="B29" t="s">
        <v>55</v>
      </c>
      <c r="C29" t="s">
        <v>37</v>
      </c>
      <c r="D29" s="7"/>
      <c r="E29" s="7">
        <f>IF(E21,E14+F27-E27,E14)</f>
        <v>5924682485.2684765</v>
      </c>
      <c r="F29" s="7">
        <f>IF(F21,F14+G27-F27,F14)</f>
        <v>156959736.13424909</v>
      </c>
      <c r="G29" s="7">
        <f>IF(G21,G14+H27-G27,G14)</f>
        <v>286959481.85741895</v>
      </c>
      <c r="H29" s="7">
        <f>IF(H21,H14+I27-H27,H14)</f>
        <v>332801968.06727612</v>
      </c>
      <c r="I29" s="7">
        <f>IF(I21,I14+J27-I27,I14)</f>
        <v>1040152541.7099458</v>
      </c>
      <c r="J29" s="7">
        <f>J14+K27-J27</f>
        <v>476071180.58467114</v>
      </c>
      <c r="K29" s="7">
        <f>IF(K21,K14+L27-K27,K14)</f>
        <v>667126214.87294769</v>
      </c>
      <c r="L29" s="7">
        <f>IF(L21,L14+M27-L27,L14)</f>
        <v>413962053.74985909</v>
      </c>
      <c r="M29" s="7">
        <f>IF(M21,M14+N27-M27,M14)</f>
        <v>1176282082.4474733</v>
      </c>
      <c r="N29" s="7">
        <f>N14+O27-N27</f>
        <v>171550962.34958628</v>
      </c>
      <c r="O29" s="7">
        <f>IF(O21,O14+P27-O27,O14)</f>
        <v>626568056.54320574</v>
      </c>
      <c r="P29" s="7">
        <f>IF(P21,P14+Q27-P27,P14)</f>
        <v>556705250.10335588</v>
      </c>
      <c r="Q29" s="7">
        <f>IF(Q21,Q14+R27-Q27,Q14)</f>
        <v>1673523229.7555499</v>
      </c>
      <c r="R29" s="7">
        <f>IF(R21,R14+S27-R27,R14)</f>
        <v>218830943.86838987</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0.43175968624761352</v>
      </c>
      <c r="F32" s="6">
        <f t="shared" si="7"/>
        <v>1.1438399710927404E-2</v>
      </c>
      <c r="G32" s="6">
        <f t="shared" si="7"/>
        <v>2.0912097173241606E-2</v>
      </c>
      <c r="H32" s="6">
        <f t="shared" si="7"/>
        <v>2.4252856363627409E-2</v>
      </c>
      <c r="I32" s="6">
        <f t="shared" si="7"/>
        <v>7.5800844378581617E-2</v>
      </c>
      <c r="J32" s="6">
        <f t="shared" si="7"/>
        <v>3.4693562747346814E-2</v>
      </c>
      <c r="K32" s="6">
        <f t="shared" si="7"/>
        <v>4.8616648392095139E-2</v>
      </c>
      <c r="L32" s="6">
        <f t="shared" si="7"/>
        <v>3.0167376376686567E-2</v>
      </c>
      <c r="M32" s="6">
        <f t="shared" si="7"/>
        <v>8.5721249049044421E-2</v>
      </c>
      <c r="N32" s="6">
        <f t="shared" si="7"/>
        <v>1.2501731504380713E-2</v>
      </c>
      <c r="O32" s="6">
        <f t="shared" si="7"/>
        <v>4.5660983213619853E-2</v>
      </c>
      <c r="P32" s="6">
        <f t="shared" si="7"/>
        <v>4.0569749470064996E-2</v>
      </c>
      <c r="Q32" s="6">
        <f t="shared" si="7"/>
        <v>0.12195756758340549</v>
      </c>
      <c r="R32" s="6">
        <f t="shared" si="7"/>
        <v>1.5947247789364644E-2</v>
      </c>
      <c r="S32" s="2"/>
      <c r="T32" s="2"/>
      <c r="U32" s="2"/>
    </row>
    <row r="33" spans="2:20">
      <c r="B33" t="s">
        <v>58</v>
      </c>
      <c r="C33" t="s">
        <v>32</v>
      </c>
      <c r="D33" s="7"/>
      <c r="E33" s="7">
        <f t="shared" ref="E33:R33" si="8">$D$12*E32</f>
        <v>74076834.032943904</v>
      </c>
      <c r="F33" s="7">
        <f t="shared" si="8"/>
        <v>1962481.5932974941</v>
      </c>
      <c r="G33" s="7">
        <f t="shared" si="8"/>
        <v>3587880.0196612291</v>
      </c>
      <c r="H33" s="7">
        <f t="shared" si="8"/>
        <v>4161052.7172815343</v>
      </c>
      <c r="I33" s="7">
        <f t="shared" si="8"/>
        <v>13005120.087494588</v>
      </c>
      <c r="J33" s="7">
        <f t="shared" si="8"/>
        <v>5952360.4715907872</v>
      </c>
      <c r="K33" s="7">
        <f t="shared" si="8"/>
        <v>8341138.6215290185</v>
      </c>
      <c r="L33" s="7">
        <f t="shared" si="8"/>
        <v>5175804.5140498923</v>
      </c>
      <c r="M33" s="7">
        <f t="shared" si="8"/>
        <v>14707159.888153667</v>
      </c>
      <c r="N33" s="7">
        <f t="shared" si="8"/>
        <v>2144916.9972838215</v>
      </c>
      <c r="O33" s="7">
        <f t="shared" si="8"/>
        <v>7834036.3471464589</v>
      </c>
      <c r="P33" s="7">
        <f t="shared" si="8"/>
        <v>6960535.4413024001</v>
      </c>
      <c r="Q33" s="7">
        <f t="shared" si="8"/>
        <v>20924210.343613114</v>
      </c>
      <c r="R33" s="7">
        <f t="shared" si="8"/>
        <v>2736062.8270827262</v>
      </c>
    </row>
    <row r="34" spans="2:20">
      <c r="B34" t="s">
        <v>59</v>
      </c>
      <c r="C34" t="s">
        <v>42</v>
      </c>
      <c r="D34" s="7"/>
      <c r="E34" s="7">
        <f t="shared" ref="E34:Q34" si="9">E33/E28</f>
        <v>38.250143298087089</v>
      </c>
      <c r="F34" s="7">
        <f t="shared" si="9"/>
        <v>44.613641325535042</v>
      </c>
      <c r="G34" s="7">
        <f t="shared" si="9"/>
        <v>99.544636047569583</v>
      </c>
      <c r="H34" s="7">
        <f t="shared" si="9"/>
        <v>206.96446916005488</v>
      </c>
      <c r="I34" s="7">
        <f t="shared" si="9"/>
        <v>584.80139894198021</v>
      </c>
      <c r="J34" s="7">
        <f t="shared" si="9"/>
        <v>1267.5294673425237</v>
      </c>
      <c r="K34" s="7">
        <f t="shared" si="9"/>
        <v>2114.9483134238671</v>
      </c>
      <c r="L34" s="7">
        <f t="shared" si="9"/>
        <v>3579.4217388425427</v>
      </c>
      <c r="M34" s="7">
        <f t="shared" si="9"/>
        <v>7555.1053193917769</v>
      </c>
      <c r="N34" s="7">
        <f t="shared" si="9"/>
        <v>6049.2185524057386</v>
      </c>
      <c r="O34" s="7">
        <f t="shared" si="9"/>
        <v>19247.353229218945</v>
      </c>
      <c r="P34" s="7">
        <f t="shared" si="9"/>
        <v>37940.163408224587</v>
      </c>
      <c r="Q34" s="7">
        <f t="shared" si="9"/>
        <v>100835.40731950376</v>
      </c>
      <c r="R34" s="8"/>
    </row>
    <row r="35" spans="2:20">
      <c r="B35" t="s">
        <v>59</v>
      </c>
      <c r="C35" t="s">
        <v>43</v>
      </c>
      <c r="D35" s="7"/>
      <c r="E35" s="7">
        <f>E34*100/$D$5</f>
        <v>10.479491314544408</v>
      </c>
      <c r="F35" s="7">
        <f t="shared" ref="F35:Q35" si="10">F34*100/$D$5</f>
        <v>12.222915431653437</v>
      </c>
      <c r="G35" s="7">
        <f t="shared" si="10"/>
        <v>27.272503026731393</v>
      </c>
      <c r="H35" s="7">
        <f t="shared" si="10"/>
        <v>56.702594290425992</v>
      </c>
      <c r="I35" s="7">
        <f t="shared" si="10"/>
        <v>160.21956135396718</v>
      </c>
      <c r="J35" s="7">
        <f t="shared" si="10"/>
        <v>347.26834721712976</v>
      </c>
      <c r="K35" s="7">
        <f t="shared" si="10"/>
        <v>579.43789408873079</v>
      </c>
      <c r="L35" s="7">
        <f t="shared" si="10"/>
        <v>980.66349009384737</v>
      </c>
      <c r="M35" s="7">
        <f t="shared" si="10"/>
        <v>2069.8918683265142</v>
      </c>
      <c r="N35" s="7">
        <f t="shared" si="10"/>
        <v>1657.3201513440381</v>
      </c>
      <c r="O35" s="7">
        <f t="shared" si="10"/>
        <v>5273.2474600599853</v>
      </c>
      <c r="P35" s="7">
        <f t="shared" si="10"/>
        <v>10394.565317321805</v>
      </c>
      <c r="Q35" s="7">
        <f t="shared" si="10"/>
        <v>27626.138991644868</v>
      </c>
      <c r="R35" s="8"/>
    </row>
    <row r="36" spans="2:20">
      <c r="B36" t="s">
        <v>60</v>
      </c>
      <c r="C36" t="s">
        <v>43</v>
      </c>
      <c r="D36" s="7"/>
      <c r="E36" s="7">
        <f>E35-E18</f>
        <v>0</v>
      </c>
      <c r="F36" s="7">
        <f t="shared" ref="F36:Q36" si="11">F35-F18</f>
        <v>0</v>
      </c>
      <c r="G36" s="7">
        <f t="shared" si="11"/>
        <v>0</v>
      </c>
      <c r="H36" s="7">
        <f t="shared" si="11"/>
        <v>0</v>
      </c>
      <c r="I36" s="7">
        <f t="shared" si="11"/>
        <v>0</v>
      </c>
      <c r="J36" s="7">
        <f t="shared" si="11"/>
        <v>0.72752917479425605</v>
      </c>
      <c r="K36" s="7">
        <f t="shared" si="11"/>
        <v>1.3437908947577171</v>
      </c>
      <c r="L36" s="7">
        <f t="shared" si="11"/>
        <v>1.6208211497545335</v>
      </c>
      <c r="M36" s="7">
        <f t="shared" si="11"/>
        <v>3.0104734404362716</v>
      </c>
      <c r="N36" s="7">
        <f t="shared" si="11"/>
        <v>7.2625481539726024</v>
      </c>
      <c r="O36" s="7">
        <f t="shared" si="11"/>
        <v>8.5430083987494072</v>
      </c>
      <c r="P36" s="7">
        <f t="shared" si="11"/>
        <v>9.5749871838524996</v>
      </c>
      <c r="Q36" s="7">
        <f t="shared" si="11"/>
        <v>45.571039016525901</v>
      </c>
      <c r="R36" s="7"/>
    </row>
    <row r="37" spans="2:20">
      <c r="B37" t="s">
        <v>61</v>
      </c>
      <c r="C37" t="s">
        <v>32</v>
      </c>
      <c r="D37" s="7"/>
      <c r="E37" s="7">
        <f t="shared" ref="E37:Q37" si="12">(E28*E18*365/100)-E33</f>
        <v>0</v>
      </c>
      <c r="F37" s="7">
        <f t="shared" si="12"/>
        <v>0</v>
      </c>
      <c r="G37" s="7">
        <f t="shared" si="12"/>
        <v>0</v>
      </c>
      <c r="H37" s="7">
        <f t="shared" si="12"/>
        <v>0</v>
      </c>
      <c r="I37" s="7">
        <f t="shared" si="12"/>
        <v>0</v>
      </c>
      <c r="J37" s="7">
        <f t="shared" si="12"/>
        <v>-12470.229252615944</v>
      </c>
      <c r="K37" s="7">
        <f t="shared" si="12"/>
        <v>-19344.171732415445</v>
      </c>
      <c r="L37" s="7">
        <f t="shared" si="12"/>
        <v>-8554.4669584501535</v>
      </c>
      <c r="M37" s="7">
        <f t="shared" si="12"/>
        <v>-21390.254681920633</v>
      </c>
      <c r="N37" s="7">
        <f t="shared" si="12"/>
        <v>-9399.2479162309319</v>
      </c>
      <c r="O37" s="7">
        <f t="shared" si="12"/>
        <v>-12691.655154947191</v>
      </c>
      <c r="P37" s="7">
        <f t="shared" si="12"/>
        <v>-6411.719548497349</v>
      </c>
      <c r="Q37" s="7">
        <f t="shared" si="12"/>
        <v>-34515.789783261716</v>
      </c>
      <c r="R37" s="7">
        <f>R33-R16</f>
        <v>0</v>
      </c>
      <c r="S37" s="1" t="s">
        <v>62</v>
      </c>
      <c r="T37" s="3"/>
    </row>
    <row r="38" spans="2:20">
      <c r="B38" t="s">
        <v>63</v>
      </c>
      <c r="C38" t="s">
        <v>32</v>
      </c>
      <c r="D38" s="7">
        <f>SUM(E37:R37)</f>
        <v>-124777.53502833936</v>
      </c>
      <c r="E38" s="7"/>
      <c r="F38" s="7"/>
      <c r="G38" s="7"/>
      <c r="H38" s="7"/>
      <c r="I38" s="7"/>
      <c r="J38" s="7"/>
      <c r="K38" s="7"/>
      <c r="L38" s="7"/>
      <c r="M38" s="7"/>
      <c r="N38" s="7"/>
      <c r="O38" s="7"/>
      <c r="P38" s="7"/>
      <c r="Q38" s="7"/>
      <c r="R38" s="7"/>
      <c r="S38" s="1" t="s">
        <v>62</v>
      </c>
    </row>
  </sheetData>
  <conditionalFormatting sqref="E35">
    <cfRule type="cellIs" dxfId="130" priority="1" operator="lessThan">
      <formula>10.4794913145444</formula>
    </cfRule>
    <cfRule type="cellIs" dxfId="129" priority="2" operator="greaterThan">
      <formula>10.4794913145444</formula>
    </cfRule>
  </conditionalFormatting>
  <conditionalFormatting sqref="F35">
    <cfRule type="cellIs" dxfId="128" priority="3" operator="lessThan">
      <formula>12.2229154316534</formula>
    </cfRule>
    <cfRule type="cellIs" dxfId="127" priority="4" operator="greaterThan">
      <formula>12.2229154316534</formula>
    </cfRule>
  </conditionalFormatting>
  <conditionalFormatting sqref="G35">
    <cfRule type="cellIs" dxfId="126" priority="5" operator="lessThan">
      <formula>27.2725030267314</formula>
    </cfRule>
    <cfRule type="cellIs" dxfId="125" priority="6" operator="greaterThan">
      <formula>27.2725030267314</formula>
    </cfRule>
  </conditionalFormatting>
  <conditionalFormatting sqref="H35">
    <cfRule type="cellIs" dxfId="124" priority="7" operator="lessThan">
      <formula>56.702594290426</formula>
    </cfRule>
    <cfRule type="cellIs" dxfId="123" priority="8" operator="greaterThan">
      <formula>56.702594290426</formula>
    </cfRule>
  </conditionalFormatting>
  <conditionalFormatting sqref="I35">
    <cfRule type="cellIs" dxfId="122" priority="9" operator="lessThan">
      <formula>160.219561353967</formula>
    </cfRule>
    <cfRule type="cellIs" dxfId="121" priority="10" operator="greaterThan">
      <formula>160.219561353967</formula>
    </cfRule>
  </conditionalFormatting>
  <conditionalFormatting sqref="J35">
    <cfRule type="cellIs" dxfId="120" priority="11" operator="lessThan">
      <formula>346.540818042336</formula>
    </cfRule>
    <cfRule type="cellIs" dxfId="119" priority="12" operator="greaterThan">
      <formula>346.540818042336</formula>
    </cfRule>
  </conditionalFormatting>
  <conditionalFormatting sqref="K35">
    <cfRule type="cellIs" dxfId="118" priority="13" operator="lessThan">
      <formula>578.094103193973</formula>
    </cfRule>
    <cfRule type="cellIs" dxfId="117" priority="14" operator="greaterThan">
      <formula>578.094103193973</formula>
    </cfRule>
  </conditionalFormatting>
  <conditionalFormatting sqref="L35">
    <cfRule type="cellIs" dxfId="116" priority="15" operator="lessThan">
      <formula>979.042668944093</formula>
    </cfRule>
    <cfRule type="cellIs" dxfId="115" priority="16" operator="greaterThan">
      <formula>979.042668944093</formula>
    </cfRule>
  </conditionalFormatting>
  <conditionalFormatting sqref="M35">
    <cfRule type="cellIs" dxfId="114" priority="17" operator="lessThan">
      <formula>2066.88139488608</formula>
    </cfRule>
    <cfRule type="cellIs" dxfId="113" priority="18" operator="greaterThan">
      <formula>2066.88139488608</formula>
    </cfRule>
  </conditionalFormatting>
  <conditionalFormatting sqref="N35">
    <cfRule type="cellIs" dxfId="112" priority="19" operator="lessThan">
      <formula>1650.05760319007</formula>
    </cfRule>
    <cfRule type="cellIs" dxfId="111" priority="20" operator="greaterThan">
      <formula>1650.05760319007</formula>
    </cfRule>
  </conditionalFormatting>
  <conditionalFormatting sqref="O35">
    <cfRule type="cellIs" dxfId="110" priority="21" operator="lessThan">
      <formula>5264.70445166124</formula>
    </cfRule>
    <cfRule type="cellIs" dxfId="109" priority="22" operator="greaterThan">
      <formula>5264.70445166124</formula>
    </cfRule>
  </conditionalFormatting>
  <conditionalFormatting sqref="P35">
    <cfRule type="cellIs" dxfId="108" priority="23" operator="lessThan">
      <formula>10384.990330138</formula>
    </cfRule>
    <cfRule type="cellIs" dxfId="107" priority="24" operator="greaterThan">
      <formula>10384.990330138</formula>
    </cfRule>
  </conditionalFormatting>
  <conditionalFormatting sqref="Q35">
    <cfRule type="cellIs" dxfId="106" priority="25" operator="lessThan">
      <formula>27580.5679526283</formula>
    </cfRule>
    <cfRule type="cellIs" dxfId="105" priority="26" operator="greaterThan">
      <formula>27580.5679526283</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F205C-365F-4CC7-BA48-574F890C6C5A}">
  <dimension ref="A2:V38"/>
  <sheetViews>
    <sheetView topLeftCell="A25" zoomScale="85" zoomScaleNormal="85" workbookViewId="0">
      <selection activeCell="B36" sqref="B36"/>
    </sheetView>
  </sheetViews>
  <sheetFormatPr defaultRowHeight="14.25"/>
  <cols>
    <col min="1" max="1" width="39.42578125" bestFit="1" customWidth="1"/>
    <col min="2" max="2" width="55" bestFit="1" customWidth="1"/>
    <col min="3" max="3" width="11" bestFit="1" customWidth="1"/>
    <col min="4" max="4" width="12.28515625"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194402996.3962037</v>
      </c>
      <c r="E12" s="7"/>
      <c r="F12" s="7"/>
      <c r="G12" s="7"/>
      <c r="H12" s="7"/>
      <c r="I12" s="7"/>
      <c r="J12" s="7"/>
      <c r="K12" s="7"/>
      <c r="L12" s="7"/>
      <c r="M12" s="7"/>
      <c r="N12" s="7"/>
      <c r="O12" s="7"/>
      <c r="P12" s="7"/>
      <c r="Q12" s="7"/>
      <c r="R12" s="7"/>
      <c r="S12" s="1" t="s">
        <v>33</v>
      </c>
      <c r="U12" s="3"/>
    </row>
    <row r="13" spans="1:21">
      <c r="B13" t="s">
        <v>34</v>
      </c>
      <c r="C13" t="s">
        <v>25</v>
      </c>
      <c r="D13" s="7"/>
      <c r="E13" s="5">
        <v>1446012.4822097642</v>
      </c>
      <c r="F13" s="5">
        <v>35738.803692885871</v>
      </c>
      <c r="G13" s="5">
        <v>29281.53966363383</v>
      </c>
      <c r="H13" s="5">
        <v>14943.814662924189</v>
      </c>
      <c r="I13" s="5">
        <v>16582.649956821453</v>
      </c>
      <c r="J13" s="5">
        <v>3930.8666385865522</v>
      </c>
      <c r="K13" s="5">
        <v>2964.0808392911563</v>
      </c>
      <c r="L13" s="5">
        <v>1020.5695907964939</v>
      </c>
      <c r="M13" s="5">
        <v>1208.4413480770979</v>
      </c>
      <c r="N13" s="5">
        <v>252.63131268653265</v>
      </c>
      <c r="O13" s="5">
        <v>299.60353246246228</v>
      </c>
      <c r="P13" s="5">
        <v>126.07828171633166</v>
      </c>
      <c r="Q13" s="5">
        <v>93.893938059597986</v>
      </c>
      <c r="R13" s="5">
        <v>610.90874550716921</v>
      </c>
      <c r="S13" s="1" t="s">
        <v>35</v>
      </c>
      <c r="U13" s="3"/>
    </row>
    <row r="14" spans="1:21">
      <c r="B14" t="s">
        <v>36</v>
      </c>
      <c r="C14" t="s">
        <v>37</v>
      </c>
      <c r="D14" s="7"/>
      <c r="E14" s="5">
        <v>4615057112.7181005</v>
      </c>
      <c r="F14" s="5">
        <v>126405881.1897952</v>
      </c>
      <c r="G14" s="5">
        <v>226188039.69113675</v>
      </c>
      <c r="H14" s="5">
        <v>246300146.46504825</v>
      </c>
      <c r="I14" s="5">
        <v>793247747.40490973</v>
      </c>
      <c r="J14" s="5">
        <v>374078961.30984962</v>
      </c>
      <c r="K14" s="5">
        <v>537753172.68692672</v>
      </c>
      <c r="L14" s="5">
        <v>287464007.98571891</v>
      </c>
      <c r="M14" s="5">
        <v>784368161.6979295</v>
      </c>
      <c r="N14" s="5">
        <v>126853652.661424</v>
      </c>
      <c r="O14" s="5">
        <v>460851109.69144768</v>
      </c>
      <c r="P14" s="5">
        <v>420681812.22135198</v>
      </c>
      <c r="Q14" s="5">
        <v>575579989.15248382</v>
      </c>
      <c r="R14" s="5">
        <v>114915670.84337047</v>
      </c>
      <c r="S14" s="1" t="s">
        <v>38</v>
      </c>
      <c r="U14" s="3"/>
    </row>
    <row r="15" spans="1:21">
      <c r="B15" t="s">
        <v>39</v>
      </c>
      <c r="C15" t="s">
        <v>22</v>
      </c>
      <c r="D15" s="7"/>
      <c r="E15" s="6">
        <f t="shared" ref="E15:R15" si="0">E14/SUM($E$14:$R$14)</f>
        <v>0.4762825947332992</v>
      </c>
      <c r="F15" s="6">
        <f t="shared" si="0"/>
        <v>1.3045325249976439E-2</v>
      </c>
      <c r="G15" s="6">
        <f t="shared" si="0"/>
        <v>2.3343032125183034E-2</v>
      </c>
      <c r="H15" s="6">
        <f t="shared" si="0"/>
        <v>2.5418639461316308E-2</v>
      </c>
      <c r="I15" s="6">
        <f t="shared" si="0"/>
        <v>8.1864663030754722E-2</v>
      </c>
      <c r="J15" s="6">
        <f t="shared" si="0"/>
        <v>3.8605654052861454E-2</v>
      </c>
      <c r="K15" s="6">
        <f t="shared" si="0"/>
        <v>5.5497141239612219E-2</v>
      </c>
      <c r="L15" s="6">
        <f t="shared" si="0"/>
        <v>2.966682757588554E-2</v>
      </c>
      <c r="M15" s="6">
        <f t="shared" si="0"/>
        <v>8.0948273045239161E-2</v>
      </c>
      <c r="N15" s="6">
        <f t="shared" si="0"/>
        <v>1.3091536110025646E-2</v>
      </c>
      <c r="O15" s="6">
        <f t="shared" si="0"/>
        <v>4.7560703356125583E-2</v>
      </c>
      <c r="P15" s="6">
        <f t="shared" si="0"/>
        <v>4.341515612661298E-2</v>
      </c>
      <c r="Q15" s="6">
        <f t="shared" si="0"/>
        <v>5.9400940013210689E-2</v>
      </c>
      <c r="R15" s="6">
        <f t="shared" si="0"/>
        <v>1.1859513879897117E-2</v>
      </c>
      <c r="U15" s="3"/>
    </row>
    <row r="16" spans="1:21">
      <c r="B16" t="s">
        <v>40</v>
      </c>
      <c r="C16" t="s">
        <v>32</v>
      </c>
      <c r="D16" s="7"/>
      <c r="E16" s="7">
        <f t="shared" ref="E16:R16" si="1">E15*$D$12</f>
        <v>92590763.547512114</v>
      </c>
      <c r="F16" s="7">
        <f t="shared" si="1"/>
        <v>2536050.3175584748</v>
      </c>
      <c r="G16" s="7">
        <f t="shared" si="1"/>
        <v>4537955.3901084242</v>
      </c>
      <c r="H16" s="7">
        <f t="shared" si="1"/>
        <v>4941459.6755946754</v>
      </c>
      <c r="I16" s="7">
        <f t="shared" si="1"/>
        <v>15914735.792144241</v>
      </c>
      <c r="J16" s="7">
        <f t="shared" si="1"/>
        <v>7505054.825711512</v>
      </c>
      <c r="K16" s="7">
        <f t="shared" si="1"/>
        <v>10788810.548403941</v>
      </c>
      <c r="L16" s="7">
        <f t="shared" si="1"/>
        <v>5767320.1743216729</v>
      </c>
      <c r="M16" s="7">
        <f t="shared" si="1"/>
        <v>15736586.833092541</v>
      </c>
      <c r="N16" s="7">
        <f t="shared" si="1"/>
        <v>2545033.847218086</v>
      </c>
      <c r="O16" s="7">
        <f t="shared" si="1"/>
        <v>9245943.2431417946</v>
      </c>
      <c r="P16" s="7">
        <f t="shared" si="1"/>
        <v>8440036.4400225636</v>
      </c>
      <c r="Q16" s="7">
        <f t="shared" si="1"/>
        <v>11547720.727319309</v>
      </c>
      <c r="R16" s="7">
        <f t="shared" si="1"/>
        <v>2305525.0340543669</v>
      </c>
      <c r="U16" s="3"/>
    </row>
    <row r="17" spans="1:22">
      <c r="B17" t="s">
        <v>41</v>
      </c>
      <c r="C17" t="s">
        <v>42</v>
      </c>
      <c r="D17" s="7"/>
      <c r="E17" s="6">
        <f t="shared" ref="E17:Q17" si="2">E16/E13</f>
        <v>64.031787198694829</v>
      </c>
      <c r="F17" s="6">
        <f t="shared" si="2"/>
        <v>70.960694133791009</v>
      </c>
      <c r="G17" s="6">
        <f t="shared" si="2"/>
        <v>154.97666592116849</v>
      </c>
      <c r="H17" s="6">
        <f t="shared" si="2"/>
        <v>330.66922917978269</v>
      </c>
      <c r="I17" s="6">
        <f t="shared" si="2"/>
        <v>959.72210916733138</v>
      </c>
      <c r="J17" s="6">
        <f t="shared" si="2"/>
        <v>1909.2621337085488</v>
      </c>
      <c r="K17" s="6">
        <f t="shared" si="2"/>
        <v>3639.8503054943758</v>
      </c>
      <c r="L17" s="6">
        <f t="shared" si="2"/>
        <v>5651.0797757756254</v>
      </c>
      <c r="M17" s="6">
        <f t="shared" si="2"/>
        <v>13022.218130927902</v>
      </c>
      <c r="N17" s="6">
        <f t="shared" si="2"/>
        <v>10074.102929497059</v>
      </c>
      <c r="O17" s="6">
        <f t="shared" si="2"/>
        <v>30860.594890683511</v>
      </c>
      <c r="P17" s="6">
        <f t="shared" si="2"/>
        <v>66942.825720072258</v>
      </c>
      <c r="Q17" s="6">
        <f t="shared" si="2"/>
        <v>122986.86119640163</v>
      </c>
      <c r="R17" s="8"/>
      <c r="U17" s="3"/>
    </row>
    <row r="18" spans="1:22">
      <c r="B18" t="s">
        <v>41</v>
      </c>
      <c r="C18" t="s">
        <v>43</v>
      </c>
      <c r="D18" s="7"/>
      <c r="E18" s="7">
        <f>E17*100/365</f>
        <v>17.542955396902691</v>
      </c>
      <c r="F18" s="7">
        <f t="shared" ref="F18:Q18" si="3">F17*100/365</f>
        <v>19.441286064052331</v>
      </c>
      <c r="G18" s="7">
        <f t="shared" si="3"/>
        <v>42.459360526347531</v>
      </c>
      <c r="H18" s="7">
        <f t="shared" si="3"/>
        <v>90.594309364324033</v>
      </c>
      <c r="I18" s="7">
        <f t="shared" si="3"/>
        <v>262.93756415543328</v>
      </c>
      <c r="J18" s="7">
        <f t="shared" si="3"/>
        <v>523.08551608453388</v>
      </c>
      <c r="K18" s="7">
        <f t="shared" si="3"/>
        <v>997.21926177928094</v>
      </c>
      <c r="L18" s="7">
        <f t="shared" si="3"/>
        <v>1548.2410344590755</v>
      </c>
      <c r="M18" s="7">
        <f t="shared" si="3"/>
        <v>3567.7309947747681</v>
      </c>
      <c r="N18" s="7">
        <f t="shared" si="3"/>
        <v>2760.0281998622081</v>
      </c>
      <c r="O18" s="7">
        <f t="shared" si="3"/>
        <v>8454.9575042968518</v>
      </c>
      <c r="P18" s="7">
        <f t="shared" si="3"/>
        <v>18340.500197280071</v>
      </c>
      <c r="Q18" s="7">
        <f t="shared" si="3"/>
        <v>33695.030464767566</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4.8367938189358882E-2</v>
      </c>
      <c r="F25" s="6">
        <f t="shared" si="4"/>
        <v>4.0765965808853277E-2</v>
      </c>
      <c r="G25" s="6">
        <f t="shared" si="4"/>
        <v>4.4533863155801628E-2</v>
      </c>
      <c r="H25" s="6">
        <f t="shared" si="4"/>
        <v>4.545565601189009E-2</v>
      </c>
      <c r="I25" s="6">
        <f t="shared" si="4"/>
        <v>5.0440617018155803E-2</v>
      </c>
      <c r="J25" s="6">
        <f t="shared" si="4"/>
        <v>4.561029188238401E-2</v>
      </c>
      <c r="K25" s="6">
        <f t="shared" si="4"/>
        <v>4.5856755324118044E-2</v>
      </c>
      <c r="L25" s="6">
        <f t="shared" si="4"/>
        <v>3.1578092875214604E-2</v>
      </c>
      <c r="M25" s="6">
        <f t="shared" si="4"/>
        <v>3.7391152419156755E-2</v>
      </c>
      <c r="N25" s="6">
        <f t="shared" si="4"/>
        <v>2.8976532618896742E-2</v>
      </c>
      <c r="O25" s="6">
        <f t="shared" si="4"/>
        <v>4.5818925816253457E-2</v>
      </c>
      <c r="P25" s="6">
        <f t="shared" si="4"/>
        <v>3.8562772538238241E-2</v>
      </c>
      <c r="Q25" s="6">
        <f t="shared" si="4"/>
        <v>2.8718749389829941E-2</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24.625077609051388</v>
      </c>
      <c r="L26" s="7">
        <f t="shared" si="5"/>
        <v>4.4209330025300444</v>
      </c>
      <c r="M26" s="7">
        <f t="shared" si="5"/>
        <v>3.8512886991731459</v>
      </c>
      <c r="N26" s="7">
        <f t="shared" si="5"/>
        <v>0</v>
      </c>
      <c r="O26" s="7">
        <f t="shared" si="5"/>
        <v>1.1454731454063365</v>
      </c>
      <c r="P26" s="7">
        <f t="shared" si="5"/>
        <v>0.38562772538238244</v>
      </c>
      <c r="Q26" s="7">
        <f t="shared" si="5"/>
        <v>0.22974999511863953</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3235735.1978293522</v>
      </c>
      <c r="L27" s="7">
        <f t="shared" si="6"/>
        <v>968184.3275540797</v>
      </c>
      <c r="M27" s="7">
        <f t="shared" si="6"/>
        <v>1265148.3376783784</v>
      </c>
      <c r="N27" s="7">
        <f t="shared" si="6"/>
        <v>0</v>
      </c>
      <c r="O27" s="7">
        <f t="shared" si="6"/>
        <v>1103777.9229135457</v>
      </c>
      <c r="P27" s="7">
        <f t="shared" si="6"/>
        <v>675619.77486993407</v>
      </c>
      <c r="Q27" s="7">
        <f t="shared" si="6"/>
        <v>603782.98717178463</v>
      </c>
      <c r="R27" s="7">
        <f t="shared" si="6"/>
        <v>0</v>
      </c>
      <c r="U27" s="3"/>
    </row>
    <row r="28" spans="1:22">
      <c r="B28" t="s">
        <v>54</v>
      </c>
      <c r="C28" t="s">
        <v>25</v>
      </c>
      <c r="D28" s="7"/>
      <c r="E28" s="7">
        <f>IF(E21,E13+F26-E26,E13)</f>
        <v>1446012.4822097642</v>
      </c>
      <c r="F28" s="7">
        <f>IF(F21,F13+G26-F26,F13)</f>
        <v>35738.803692885871</v>
      </c>
      <c r="G28" s="7">
        <f>IF(G21,G13+H26-G26,G13)</f>
        <v>29281.53966363383</v>
      </c>
      <c r="H28" s="7">
        <f>IF(H21,H13+I26-H26,H13)</f>
        <v>14943.814662924189</v>
      </c>
      <c r="I28" s="7">
        <f>IF(I21,I13+J26-I26,I13)</f>
        <v>16582.649956821453</v>
      </c>
      <c r="J28" s="7">
        <f>J13+K26-J26</f>
        <v>3955.4917161956037</v>
      </c>
      <c r="K28" s="7">
        <f>IF(K21,K13+L26-K26,K13)</f>
        <v>2943.8766946846349</v>
      </c>
      <c r="L28" s="7">
        <f>IF(L21,L13+M26-L26,L13)</f>
        <v>1019.999946493137</v>
      </c>
      <c r="M28" s="7">
        <f>IF(M21,M13+N26-M26,M13)</f>
        <v>1204.5900593779247</v>
      </c>
      <c r="N28" s="7">
        <f>N13+O26-N26</f>
        <v>253.77678583193898</v>
      </c>
      <c r="O28" s="7">
        <f>IF(O21,O13+P26-O26,O13)</f>
        <v>298.84368704243832</v>
      </c>
      <c r="P28" s="7">
        <f>IF(P21,P13+Q26-P26,P13)</f>
        <v>125.92240398606792</v>
      </c>
      <c r="Q28" s="7">
        <f>IF(Q21,Q13+R26-Q26,Q13)</f>
        <v>93.664188064479347</v>
      </c>
      <c r="R28" s="7">
        <f>IF(R21,R13+S26-R26,R13)</f>
        <v>610.90874550716921</v>
      </c>
      <c r="U28" s="3"/>
      <c r="V28" s="4"/>
    </row>
    <row r="29" spans="1:22">
      <c r="B29" t="s">
        <v>55</v>
      </c>
      <c r="C29" t="s">
        <v>37</v>
      </c>
      <c r="D29" s="7"/>
      <c r="E29" s="7">
        <f>IF(E21,E14+F27-E27,E14)</f>
        <v>4615057112.7181005</v>
      </c>
      <c r="F29" s="7">
        <f>IF(F21,F14+G27-F27,F14)</f>
        <v>126405881.1897952</v>
      </c>
      <c r="G29" s="7">
        <f>IF(G21,G14+H27-G27,G14)</f>
        <v>226188039.69113675</v>
      </c>
      <c r="H29" s="7">
        <f>IF(H21,H14+I27-H27,H14)</f>
        <v>246300146.46504825</v>
      </c>
      <c r="I29" s="7">
        <f>IF(I21,I14+J27-I27,I14)</f>
        <v>793247747.40490973</v>
      </c>
      <c r="J29" s="7">
        <f>J14+K27-J27</f>
        <v>377314696.50767899</v>
      </c>
      <c r="K29" s="7">
        <f>IF(K21,K14+L27-K27,K14)</f>
        <v>535485621.81665146</v>
      </c>
      <c r="L29" s="7">
        <f>IF(L21,L14+M27-L27,L14)</f>
        <v>287760971.99584317</v>
      </c>
      <c r="M29" s="7">
        <f>IF(M21,M14+N27-M27,M14)</f>
        <v>783103013.36025107</v>
      </c>
      <c r="N29" s="7">
        <f>N14+O27-N27</f>
        <v>127957430.58433755</v>
      </c>
      <c r="O29" s="7">
        <f>IF(O21,O14+P27-O27,O14)</f>
        <v>460422951.54340404</v>
      </c>
      <c r="P29" s="7">
        <f>IF(P21,P14+Q27-P27,P14)</f>
        <v>420609975.43365383</v>
      </c>
      <c r="Q29" s="7">
        <f>IF(Q21,Q14+R27-Q27,Q14)</f>
        <v>574976206.16531205</v>
      </c>
      <c r="R29" s="7">
        <f>IF(R21,R14+S27-R27,R14)</f>
        <v>114915670.84337047</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0.4762825947332992</v>
      </c>
      <c r="F32" s="6">
        <f t="shared" si="7"/>
        <v>1.3045325249976439E-2</v>
      </c>
      <c r="G32" s="6">
        <f t="shared" si="7"/>
        <v>2.3343032125183034E-2</v>
      </c>
      <c r="H32" s="6">
        <f t="shared" si="7"/>
        <v>2.5418639461316308E-2</v>
      </c>
      <c r="I32" s="6">
        <f t="shared" si="7"/>
        <v>8.1864663030754722E-2</v>
      </c>
      <c r="J32" s="6">
        <f t="shared" si="7"/>
        <v>3.8939588025562473E-2</v>
      </c>
      <c r="K32" s="6">
        <f t="shared" si="7"/>
        <v>5.526312571481877E-2</v>
      </c>
      <c r="L32" s="6">
        <f t="shared" si="7"/>
        <v>2.9697474821592341E-2</v>
      </c>
      <c r="M32" s="6">
        <f t="shared" si="7"/>
        <v>8.0817707351624787E-2</v>
      </c>
      <c r="N32" s="6">
        <f t="shared" si="7"/>
        <v>1.3205448072606965E-2</v>
      </c>
      <c r="O32" s="6">
        <f t="shared" si="7"/>
        <v>4.7516516628047081E-2</v>
      </c>
      <c r="P32" s="6">
        <f t="shared" si="7"/>
        <v>4.3407742434689672E-2</v>
      </c>
      <c r="Q32" s="6">
        <f t="shared" si="7"/>
        <v>5.9338628470631184E-2</v>
      </c>
      <c r="R32" s="6">
        <f t="shared" si="7"/>
        <v>1.1859513879897117E-2</v>
      </c>
      <c r="S32" s="2"/>
      <c r="T32" s="2"/>
      <c r="U32" s="2"/>
    </row>
    <row r="33" spans="2:20">
      <c r="B33" t="s">
        <v>58</v>
      </c>
      <c r="C33" t="s">
        <v>32</v>
      </c>
      <c r="D33" s="7"/>
      <c r="E33" s="7">
        <f t="shared" ref="E33:R33" si="8">$D$12*E32</f>
        <v>92590763.547512114</v>
      </c>
      <c r="F33" s="7">
        <f t="shared" si="8"/>
        <v>2536050.3175584748</v>
      </c>
      <c r="G33" s="7">
        <f t="shared" si="8"/>
        <v>4537955.3901084242</v>
      </c>
      <c r="H33" s="7">
        <f t="shared" si="8"/>
        <v>4941459.6755946754</v>
      </c>
      <c r="I33" s="7">
        <f t="shared" si="8"/>
        <v>15914735.792144241</v>
      </c>
      <c r="J33" s="7">
        <f t="shared" si="8"/>
        <v>7569972.5906030778</v>
      </c>
      <c r="K33" s="7">
        <f t="shared" si="8"/>
        <v>10743317.229180865</v>
      </c>
      <c r="L33" s="7">
        <f t="shared" si="8"/>
        <v>5773278.0907183662</v>
      </c>
      <c r="M33" s="7">
        <f t="shared" si="8"/>
        <v>15711204.471027359</v>
      </c>
      <c r="N33" s="7">
        <f t="shared" si="8"/>
        <v>2567178.6740692668</v>
      </c>
      <c r="O33" s="7">
        <f t="shared" si="8"/>
        <v>9237353.2108023893</v>
      </c>
      <c r="P33" s="7">
        <f t="shared" si="8"/>
        <v>8438595.1960983146</v>
      </c>
      <c r="Q33" s="7">
        <f t="shared" si="8"/>
        <v>11535607.176731784</v>
      </c>
      <c r="R33" s="7">
        <f t="shared" si="8"/>
        <v>2305525.0340543669</v>
      </c>
    </row>
    <row r="34" spans="2:20">
      <c r="B34" t="s">
        <v>59</v>
      </c>
      <c r="C34" t="s">
        <v>42</v>
      </c>
      <c r="D34" s="7"/>
      <c r="E34" s="7">
        <f t="shared" ref="E34:Q34" si="9">E33/E28</f>
        <v>64.031787198694829</v>
      </c>
      <c r="F34" s="7">
        <f t="shared" si="9"/>
        <v>70.960694133791009</v>
      </c>
      <c r="G34" s="7">
        <f t="shared" si="9"/>
        <v>154.97666592116849</v>
      </c>
      <c r="H34" s="7">
        <f t="shared" si="9"/>
        <v>330.66922917978269</v>
      </c>
      <c r="I34" s="7">
        <f t="shared" si="9"/>
        <v>959.72210916733138</v>
      </c>
      <c r="J34" s="7">
        <f t="shared" si="9"/>
        <v>1913.7880025403986</v>
      </c>
      <c r="K34" s="7">
        <f t="shared" si="9"/>
        <v>3649.3774513649428</v>
      </c>
      <c r="L34" s="7">
        <f t="shared" si="9"/>
        <v>5660.0768564424734</v>
      </c>
      <c r="M34" s="7">
        <f t="shared" si="9"/>
        <v>13042.781109401609</v>
      </c>
      <c r="N34" s="7">
        <f t="shared" si="9"/>
        <v>10115.892459010629</v>
      </c>
      <c r="O34" s="7">
        <f t="shared" si="9"/>
        <v>30910.317371002744</v>
      </c>
      <c r="P34" s="7">
        <f t="shared" si="9"/>
        <v>67014.247893742271</v>
      </c>
      <c r="Q34" s="7">
        <f t="shared" si="9"/>
        <v>123159.20753821683</v>
      </c>
      <c r="R34" s="8"/>
    </row>
    <row r="35" spans="2:20">
      <c r="B35" t="s">
        <v>59</v>
      </c>
      <c r="C35" t="s">
        <v>43</v>
      </c>
      <c r="D35" s="7"/>
      <c r="E35" s="7">
        <f>E34*100/$D$5</f>
        <v>17.542955396902691</v>
      </c>
      <c r="F35" s="7">
        <f t="shared" ref="F35:Q35" si="10">F34*100/$D$5</f>
        <v>19.441286064052331</v>
      </c>
      <c r="G35" s="7">
        <f t="shared" si="10"/>
        <v>42.459360526347531</v>
      </c>
      <c r="H35" s="7">
        <f t="shared" si="10"/>
        <v>90.594309364324033</v>
      </c>
      <c r="I35" s="7">
        <f t="shared" si="10"/>
        <v>262.93756415543328</v>
      </c>
      <c r="J35" s="7">
        <f t="shared" si="10"/>
        <v>524.32548014805434</v>
      </c>
      <c r="K35" s="7">
        <f t="shared" si="10"/>
        <v>999.8294387301213</v>
      </c>
      <c r="L35" s="7">
        <f t="shared" si="10"/>
        <v>1550.705988066431</v>
      </c>
      <c r="M35" s="7">
        <f t="shared" si="10"/>
        <v>3573.36468750729</v>
      </c>
      <c r="N35" s="7">
        <f t="shared" si="10"/>
        <v>2771.4773860303094</v>
      </c>
      <c r="O35" s="7">
        <f t="shared" si="10"/>
        <v>8468.5801016445876</v>
      </c>
      <c r="P35" s="7">
        <f t="shared" si="10"/>
        <v>18360.067916093773</v>
      </c>
      <c r="Q35" s="7">
        <f t="shared" si="10"/>
        <v>33742.248640607351</v>
      </c>
      <c r="R35" s="8"/>
    </row>
    <row r="36" spans="2:20">
      <c r="B36" t="s">
        <v>60</v>
      </c>
      <c r="C36" t="s">
        <v>43</v>
      </c>
      <c r="D36" s="7"/>
      <c r="E36" s="7">
        <f>E35-E18</f>
        <v>0</v>
      </c>
      <c r="F36" s="7">
        <f t="shared" ref="F36:Q36" si="11">F35-F18</f>
        <v>0</v>
      </c>
      <c r="G36" s="7">
        <f t="shared" si="11"/>
        <v>0</v>
      </c>
      <c r="H36" s="7">
        <f t="shared" si="11"/>
        <v>0</v>
      </c>
      <c r="I36" s="7">
        <f t="shared" si="11"/>
        <v>0</v>
      </c>
      <c r="J36" s="7">
        <f t="shared" si="11"/>
        <v>1.2399640635204605</v>
      </c>
      <c r="K36" s="7">
        <f t="shared" si="11"/>
        <v>2.6101769508403549</v>
      </c>
      <c r="L36" s="7">
        <f t="shared" si="11"/>
        <v>2.4649536073554827</v>
      </c>
      <c r="M36" s="7">
        <f t="shared" si="11"/>
        <v>5.6336927325219222</v>
      </c>
      <c r="N36" s="7">
        <f t="shared" si="11"/>
        <v>11.449186168101278</v>
      </c>
      <c r="O36" s="7">
        <f t="shared" si="11"/>
        <v>13.622597347735791</v>
      </c>
      <c r="P36" s="7">
        <f t="shared" si="11"/>
        <v>19.567718813701504</v>
      </c>
      <c r="Q36" s="7">
        <f t="shared" si="11"/>
        <v>47.218175839785545</v>
      </c>
      <c r="R36" s="7"/>
    </row>
    <row r="37" spans="2:20">
      <c r="B37" t="s">
        <v>61</v>
      </c>
      <c r="C37" t="s">
        <v>32</v>
      </c>
      <c r="D37" s="7"/>
      <c r="E37" s="7">
        <f t="shared" ref="E37:Q37" si="12">(E28*E18*365/100)-E33</f>
        <v>0</v>
      </c>
      <c r="F37" s="7">
        <f t="shared" si="12"/>
        <v>0</v>
      </c>
      <c r="G37" s="7">
        <f t="shared" si="12"/>
        <v>0</v>
      </c>
      <c r="H37" s="7">
        <f t="shared" si="12"/>
        <v>0</v>
      </c>
      <c r="I37" s="7">
        <f t="shared" si="12"/>
        <v>0</v>
      </c>
      <c r="J37" s="7">
        <f t="shared" si="12"/>
        <v>-17902.03667297028</v>
      </c>
      <c r="K37" s="7">
        <f t="shared" si="12"/>
        <v>-28046.74269522354</v>
      </c>
      <c r="L37" s="7">
        <f t="shared" si="12"/>
        <v>-9177.0217987792566</v>
      </c>
      <c r="M37" s="7">
        <f t="shared" si="12"/>
        <v>-24769.95946062915</v>
      </c>
      <c r="N37" s="7">
        <f t="shared" si="12"/>
        <v>-10605.212481382769</v>
      </c>
      <c r="O37" s="7">
        <f t="shared" si="12"/>
        <v>-14859.249347494915</v>
      </c>
      <c r="P37" s="7">
        <f t="shared" si="12"/>
        <v>-8993.6518064383417</v>
      </c>
      <c r="Q37" s="7">
        <f t="shared" si="12"/>
        <v>-16142.680172003806</v>
      </c>
      <c r="R37" s="7">
        <f>R33-R16</f>
        <v>0</v>
      </c>
      <c r="S37" s="1" t="s">
        <v>62</v>
      </c>
      <c r="T37" s="3"/>
    </row>
    <row r="38" spans="2:20">
      <c r="B38" t="s">
        <v>63</v>
      </c>
      <c r="C38" t="s">
        <v>32</v>
      </c>
      <c r="D38" s="7">
        <f>SUM(E37:R37)</f>
        <v>-130496.55443492206</v>
      </c>
      <c r="E38" s="7"/>
      <c r="F38" s="7"/>
      <c r="G38" s="7"/>
      <c r="H38" s="7"/>
      <c r="I38" s="7"/>
      <c r="J38" s="7"/>
      <c r="K38" s="7"/>
      <c r="L38" s="7"/>
      <c r="M38" s="7"/>
      <c r="N38" s="7"/>
      <c r="O38" s="7"/>
      <c r="P38" s="7"/>
      <c r="Q38" s="7"/>
      <c r="R38" s="7"/>
      <c r="S38" s="1" t="s">
        <v>62</v>
      </c>
    </row>
  </sheetData>
  <conditionalFormatting sqref="E35">
    <cfRule type="cellIs" dxfId="104" priority="1" operator="lessThan">
      <formula>17.5429553969027</formula>
    </cfRule>
    <cfRule type="cellIs" dxfId="103" priority="2" operator="greaterThan">
      <formula>17.5429553969027</formula>
    </cfRule>
  </conditionalFormatting>
  <conditionalFormatting sqref="F35">
    <cfRule type="cellIs" dxfId="102" priority="3" operator="lessThan">
      <formula>19.4412860640523</formula>
    </cfRule>
    <cfRule type="cellIs" dxfId="101" priority="4" operator="greaterThan">
      <formula>19.4412860640523</formula>
    </cfRule>
  </conditionalFormatting>
  <conditionalFormatting sqref="G35">
    <cfRule type="cellIs" dxfId="100" priority="5" operator="lessThan">
      <formula>42.4593605263475</formula>
    </cfRule>
    <cfRule type="cellIs" dxfId="99" priority="6" operator="greaterThan">
      <formula>42.4593605263475</formula>
    </cfRule>
  </conditionalFormatting>
  <conditionalFormatting sqref="H35">
    <cfRule type="cellIs" dxfId="98" priority="7" operator="lessThan">
      <formula>90.594309364324</formula>
    </cfRule>
    <cfRule type="cellIs" dxfId="97" priority="8" operator="greaterThan">
      <formula>90.594309364324</formula>
    </cfRule>
  </conditionalFormatting>
  <conditionalFormatting sqref="I35">
    <cfRule type="cellIs" dxfId="96" priority="9" operator="lessThan">
      <formula>262.937564155433</formula>
    </cfRule>
    <cfRule type="cellIs" dxfId="95" priority="10" operator="greaterThan">
      <formula>262.937564155433</formula>
    </cfRule>
  </conditionalFormatting>
  <conditionalFormatting sqref="J35">
    <cfRule type="cellIs" dxfId="94" priority="11" operator="lessThan">
      <formula>523.085516084534</formula>
    </cfRule>
    <cfRule type="cellIs" dxfId="93" priority="12" operator="greaterThan">
      <formula>523.085516084534</formula>
    </cfRule>
  </conditionalFormatting>
  <conditionalFormatting sqref="K35">
    <cfRule type="cellIs" dxfId="92" priority="13" operator="lessThan">
      <formula>997.219261779281</formula>
    </cfRule>
    <cfRule type="cellIs" dxfId="91" priority="14" operator="greaterThan">
      <formula>997.219261779281</formula>
    </cfRule>
  </conditionalFormatting>
  <conditionalFormatting sqref="L35">
    <cfRule type="cellIs" dxfId="90" priority="15" operator="lessThan">
      <formula>1548.24103445908</formula>
    </cfRule>
    <cfRule type="cellIs" dxfId="89" priority="16" operator="greaterThan">
      <formula>1548.24103445908</formula>
    </cfRule>
  </conditionalFormatting>
  <conditionalFormatting sqref="M35">
    <cfRule type="cellIs" dxfId="88" priority="17" operator="lessThan">
      <formula>3567.73099477477</formula>
    </cfRule>
    <cfRule type="cellIs" dxfId="87" priority="18" operator="greaterThan">
      <formula>3567.73099477477</formula>
    </cfRule>
  </conditionalFormatting>
  <conditionalFormatting sqref="N35">
    <cfRule type="cellIs" dxfId="86" priority="19" operator="lessThan">
      <formula>2760.02819986221</formula>
    </cfRule>
    <cfRule type="cellIs" dxfId="85" priority="20" operator="greaterThan">
      <formula>2760.02819986221</formula>
    </cfRule>
  </conditionalFormatting>
  <conditionalFormatting sqref="O35">
    <cfRule type="cellIs" dxfId="84" priority="21" operator="lessThan">
      <formula>8454.95750429685</formula>
    </cfRule>
    <cfRule type="cellIs" dxfId="83" priority="22" operator="greaterThan">
      <formula>8454.95750429685</formula>
    </cfRule>
  </conditionalFormatting>
  <conditionalFormatting sqref="P35">
    <cfRule type="cellIs" dxfId="82" priority="23" operator="lessThan">
      <formula>18340.5001972801</formula>
    </cfRule>
    <cfRule type="cellIs" dxfId="81" priority="24" operator="greaterThan">
      <formula>18340.5001972801</formula>
    </cfRule>
  </conditionalFormatting>
  <conditionalFormatting sqref="Q35">
    <cfRule type="cellIs" dxfId="80" priority="25" operator="lessThan">
      <formula>33695.0304647676</formula>
    </cfRule>
    <cfRule type="cellIs" dxfId="79" priority="26" operator="greaterThan">
      <formula>33695.0304647676</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28105-5E57-4138-AEF9-80313EA5D310}">
  <dimension ref="A2:V38"/>
  <sheetViews>
    <sheetView zoomScale="85" zoomScaleNormal="85" workbookViewId="0">
      <selection activeCell="B36" sqref="B36"/>
    </sheetView>
  </sheetViews>
  <sheetFormatPr defaultRowHeight="14.25"/>
  <cols>
    <col min="1" max="1" width="39.42578125" bestFit="1" customWidth="1"/>
    <col min="2" max="2" width="55" bestFit="1" customWidth="1"/>
    <col min="3" max="3" width="11" bestFit="1" customWidth="1"/>
    <col min="4" max="4" width="11.28515625"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14391884.28594476</v>
      </c>
      <c r="E12" s="7"/>
      <c r="F12" s="7"/>
      <c r="G12" s="7"/>
      <c r="H12" s="7"/>
      <c r="I12" s="7"/>
      <c r="J12" s="7"/>
      <c r="K12" s="7"/>
      <c r="L12" s="7"/>
      <c r="M12" s="7"/>
      <c r="N12" s="7"/>
      <c r="O12" s="7"/>
      <c r="P12" s="7"/>
      <c r="Q12" s="7"/>
      <c r="R12" s="7"/>
      <c r="S12" s="1" t="s">
        <v>33</v>
      </c>
      <c r="U12" s="3"/>
    </row>
    <row r="13" spans="1:21">
      <c r="B13" t="s">
        <v>34</v>
      </c>
      <c r="C13" t="s">
        <v>25</v>
      </c>
      <c r="D13" s="7"/>
      <c r="E13" s="5">
        <v>2264952.7971253861</v>
      </c>
      <c r="F13" s="5">
        <v>74839.859482639426</v>
      </c>
      <c r="G13" s="5">
        <v>52772.027094565223</v>
      </c>
      <c r="H13" s="5">
        <v>28297.458145505236</v>
      </c>
      <c r="I13" s="5">
        <v>22460.128698008164</v>
      </c>
      <c r="J13" s="5">
        <v>6633.2252419625347</v>
      </c>
      <c r="K13" s="5">
        <v>3872.6930545433001</v>
      </c>
      <c r="L13" s="5">
        <v>2073.0189558985921</v>
      </c>
      <c r="M13" s="5">
        <v>1873.3149170430445</v>
      </c>
      <c r="N13" s="5">
        <v>257.51348979215942</v>
      </c>
      <c r="O13" s="5">
        <v>321.10397617330023</v>
      </c>
      <c r="P13" s="5">
        <v>159.43792978690169</v>
      </c>
      <c r="Q13" s="5">
        <v>138.16002220549197</v>
      </c>
      <c r="R13" s="5">
        <v>1431.984556218986</v>
      </c>
      <c r="S13" s="1" t="s">
        <v>35</v>
      </c>
      <c r="U13" s="3"/>
    </row>
    <row r="14" spans="1:21">
      <c r="B14" t="s">
        <v>36</v>
      </c>
      <c r="C14" t="s">
        <v>37</v>
      </c>
      <c r="D14" s="7"/>
      <c r="E14" s="5">
        <v>7915958372.6789865</v>
      </c>
      <c r="F14" s="5">
        <v>223009268.3663615</v>
      </c>
      <c r="G14" s="5">
        <v>467250577.2844497</v>
      </c>
      <c r="H14" s="5">
        <v>525647379.4294526</v>
      </c>
      <c r="I14" s="5">
        <v>1168253525.7392437</v>
      </c>
      <c r="J14" s="5">
        <v>688644511.25137818</v>
      </c>
      <c r="K14" s="5">
        <v>702562460.81897867</v>
      </c>
      <c r="L14" s="5">
        <v>577155966.37036037</v>
      </c>
      <c r="M14" s="5">
        <v>1219366977.5058045</v>
      </c>
      <c r="N14" s="5">
        <v>191904564.30458081</v>
      </c>
      <c r="O14" s="5">
        <v>596751087.63815415</v>
      </c>
      <c r="P14" s="5">
        <v>421969497.29997289</v>
      </c>
      <c r="Q14" s="5">
        <v>1055944715.3733908</v>
      </c>
      <c r="R14" s="5">
        <v>140223959.89901012</v>
      </c>
      <c r="S14" s="1" t="s">
        <v>38</v>
      </c>
      <c r="U14" s="3"/>
    </row>
    <row r="15" spans="1:21">
      <c r="B15" t="s">
        <v>39</v>
      </c>
      <c r="C15" t="s">
        <v>22</v>
      </c>
      <c r="D15" s="7"/>
      <c r="E15" s="6">
        <f t="shared" ref="E15:R15" si="0">E14/SUM($E$14:$R$14)</f>
        <v>0.49802681572844965</v>
      </c>
      <c r="F15" s="6">
        <f t="shared" si="0"/>
        <v>1.4030467389237024E-2</v>
      </c>
      <c r="G15" s="6">
        <f t="shared" si="0"/>
        <v>2.9396733307163778E-2</v>
      </c>
      <c r="H15" s="6">
        <f t="shared" si="0"/>
        <v>3.3070726025642101E-2</v>
      </c>
      <c r="I15" s="6">
        <f t="shared" si="0"/>
        <v>7.3499828573573581E-2</v>
      </c>
      <c r="J15" s="6">
        <f t="shared" si="0"/>
        <v>4.3325573096884513E-2</v>
      </c>
      <c r="K15" s="6">
        <f t="shared" si="0"/>
        <v>4.4201210862811195E-2</v>
      </c>
      <c r="L15" s="6">
        <f t="shared" si="0"/>
        <v>3.6311351649115496E-2</v>
      </c>
      <c r="M15" s="6">
        <f t="shared" si="0"/>
        <v>7.67155945523397E-2</v>
      </c>
      <c r="N15" s="6">
        <f t="shared" si="0"/>
        <v>1.2073537351361923E-2</v>
      </c>
      <c r="O15" s="6">
        <f t="shared" si="0"/>
        <v>3.7544164580837557E-2</v>
      </c>
      <c r="P15" s="6">
        <f t="shared" si="0"/>
        <v>2.6547906795487436E-2</v>
      </c>
      <c r="Q15" s="6">
        <f t="shared" si="0"/>
        <v>6.6434000714018171E-2</v>
      </c>
      <c r="R15" s="6">
        <f t="shared" si="0"/>
        <v>8.8220893730778394E-3</v>
      </c>
      <c r="U15" s="3"/>
    </row>
    <row r="16" spans="1:21">
      <c r="B16" t="s">
        <v>40</v>
      </c>
      <c r="C16" t="s">
        <v>32</v>
      </c>
      <c r="D16" s="7"/>
      <c r="E16" s="7">
        <f t="shared" ref="E16:R16" si="1">E15*$D$12</f>
        <v>7167544.3032613806</v>
      </c>
      <c r="F16" s="7">
        <f t="shared" si="1"/>
        <v>201924.86314362072</v>
      </c>
      <c r="G16" s="7">
        <f t="shared" si="1"/>
        <v>423074.38414147933</v>
      </c>
      <c r="H16" s="7">
        <f t="shared" si="1"/>
        <v>475950.06221322296</v>
      </c>
      <c r="I16" s="7">
        <f t="shared" si="1"/>
        <v>1057801.0278676474</v>
      </c>
      <c r="J16" s="7">
        <f t="shared" si="1"/>
        <v>623536.63463260327</v>
      </c>
      <c r="K16" s="7">
        <f t="shared" si="1"/>
        <v>636138.71203622327</v>
      </c>
      <c r="L16" s="7">
        <f t="shared" si="1"/>
        <v>522588.77120031964</v>
      </c>
      <c r="M16" s="7">
        <f t="shared" si="1"/>
        <v>1104081.9597247271</v>
      </c>
      <c r="N16" s="7">
        <f t="shared" si="1"/>
        <v>173760.95248283277</v>
      </c>
      <c r="O16" s="7">
        <f t="shared" si="1"/>
        <v>540331.27225987986</v>
      </c>
      <c r="P16" s="7">
        <f t="shared" si="1"/>
        <v>382074.40263470175</v>
      </c>
      <c r="Q16" s="7">
        <f t="shared" si="1"/>
        <v>956110.45092852111</v>
      </c>
      <c r="R16" s="7">
        <f t="shared" si="1"/>
        <v>126966.48941759921</v>
      </c>
      <c r="U16" s="3"/>
    </row>
    <row r="17" spans="1:22">
      <c r="B17" t="s">
        <v>41</v>
      </c>
      <c r="C17" t="s">
        <v>42</v>
      </c>
      <c r="D17" s="7"/>
      <c r="E17" s="6">
        <f t="shared" ref="E17:Q17" si="2">E16/E13</f>
        <v>3.1645446705813138</v>
      </c>
      <c r="F17" s="6">
        <f t="shared" si="2"/>
        <v>2.6980924942872342</v>
      </c>
      <c r="G17" s="6">
        <f t="shared" si="2"/>
        <v>8.0170197628252566</v>
      </c>
      <c r="H17" s="6">
        <f t="shared" si="2"/>
        <v>16.819534099702267</v>
      </c>
      <c r="I17" s="6">
        <f t="shared" si="2"/>
        <v>47.09683733742169</v>
      </c>
      <c r="J17" s="6">
        <f t="shared" si="2"/>
        <v>94.002029463441076</v>
      </c>
      <c r="K17" s="6">
        <f t="shared" si="2"/>
        <v>164.26262114678283</v>
      </c>
      <c r="L17" s="6">
        <f t="shared" si="2"/>
        <v>252.09068624931746</v>
      </c>
      <c r="M17" s="6">
        <f t="shared" si="2"/>
        <v>589.37338814740133</v>
      </c>
      <c r="N17" s="6">
        <f t="shared" si="2"/>
        <v>674.76446621525031</v>
      </c>
      <c r="O17" s="6">
        <f t="shared" si="2"/>
        <v>1682.7299328372762</v>
      </c>
      <c r="P17" s="6">
        <f t="shared" si="2"/>
        <v>2396.3833646445796</v>
      </c>
      <c r="Q17" s="6">
        <f t="shared" si="2"/>
        <v>6920.3119373160825</v>
      </c>
      <c r="R17" s="8"/>
      <c r="U17" s="3"/>
    </row>
    <row r="18" spans="1:22">
      <c r="B18" t="s">
        <v>41</v>
      </c>
      <c r="C18" t="s">
        <v>43</v>
      </c>
      <c r="D18" s="7"/>
      <c r="E18" s="7">
        <f>E17*100/365</f>
        <v>0.86699853988529152</v>
      </c>
      <c r="F18" s="7">
        <f t="shared" ref="F18:Q18" si="3">F17*100/365</f>
        <v>0.73920342309239295</v>
      </c>
      <c r="G18" s="7">
        <f t="shared" si="3"/>
        <v>2.1964437706370568</v>
      </c>
      <c r="H18" s="7">
        <f t="shared" si="3"/>
        <v>4.6080915341650046</v>
      </c>
      <c r="I18" s="7">
        <f t="shared" si="3"/>
        <v>12.903243106142929</v>
      </c>
      <c r="J18" s="7">
        <f t="shared" si="3"/>
        <v>25.753980674915361</v>
      </c>
      <c r="K18" s="7">
        <f t="shared" si="3"/>
        <v>45.003457848433655</v>
      </c>
      <c r="L18" s="7">
        <f t="shared" si="3"/>
        <v>69.065941438169162</v>
      </c>
      <c r="M18" s="7">
        <f t="shared" si="3"/>
        <v>161.47216113627434</v>
      </c>
      <c r="N18" s="7">
        <f t="shared" si="3"/>
        <v>184.86697704527404</v>
      </c>
      <c r="O18" s="7">
        <f t="shared" si="3"/>
        <v>461.02189940747292</v>
      </c>
      <c r="P18" s="7">
        <f t="shared" si="3"/>
        <v>656.54338757385744</v>
      </c>
      <c r="Q18" s="7">
        <f t="shared" si="3"/>
        <v>1895.9758732372827</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7.5760823810983036E-2</v>
      </c>
      <c r="F25" s="6">
        <f t="shared" si="4"/>
        <v>8.5367131452583442E-2</v>
      </c>
      <c r="G25" s="6">
        <f t="shared" si="4"/>
        <v>8.0260200115172889E-2</v>
      </c>
      <c r="H25" s="6">
        <f t="shared" si="4"/>
        <v>8.6074376087132601E-2</v>
      </c>
      <c r="I25" s="6">
        <f t="shared" si="4"/>
        <v>6.8318559023112485E-2</v>
      </c>
      <c r="J25" s="6">
        <f t="shared" si="4"/>
        <v>7.6966065558585331E-2</v>
      </c>
      <c r="K25" s="6">
        <f t="shared" si="4"/>
        <v>5.9913729576307008E-2</v>
      </c>
      <c r="L25" s="6">
        <f t="shared" si="4"/>
        <v>6.4142598125383074E-2</v>
      </c>
      <c r="M25" s="6">
        <f t="shared" si="4"/>
        <v>5.7963428430924231E-2</v>
      </c>
      <c r="N25" s="6">
        <f t="shared" si="4"/>
        <v>2.9536512942190871E-2</v>
      </c>
      <c r="O25" s="6">
        <f t="shared" si="4"/>
        <v>4.9107028687760304E-2</v>
      </c>
      <c r="P25" s="6">
        <f t="shared" si="4"/>
        <v>4.8766278669416976E-2</v>
      </c>
      <c r="Q25" s="6">
        <f t="shared" si="4"/>
        <v>4.2258138655281066E-2</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32.173672782476864</v>
      </c>
      <c r="L26" s="7">
        <f t="shared" si="5"/>
        <v>8.9799637375536303</v>
      </c>
      <c r="M26" s="7">
        <f t="shared" si="5"/>
        <v>5.9702331283851962</v>
      </c>
      <c r="N26" s="7">
        <f t="shared" si="5"/>
        <v>0</v>
      </c>
      <c r="O26" s="7">
        <f t="shared" si="5"/>
        <v>1.2276757171940076</v>
      </c>
      <c r="P26" s="7">
        <f t="shared" si="5"/>
        <v>0.48766278669416974</v>
      </c>
      <c r="Q26" s="7">
        <f t="shared" si="5"/>
        <v>0.33806510924224853</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4227620.6036174595</v>
      </c>
      <c r="L27" s="7">
        <f t="shared" si="6"/>
        <v>1966612.0585242449</v>
      </c>
      <c r="M27" s="7">
        <f t="shared" si="6"/>
        <v>1961221.5826745369</v>
      </c>
      <c r="N27" s="7">
        <f t="shared" si="6"/>
        <v>0</v>
      </c>
      <c r="O27" s="7">
        <f t="shared" si="6"/>
        <v>1182988.3210881457</v>
      </c>
      <c r="P27" s="7">
        <f t="shared" si="6"/>
        <v>854385.20228818536</v>
      </c>
      <c r="Q27" s="7">
        <f t="shared" si="6"/>
        <v>888435.10708862916</v>
      </c>
      <c r="R27" s="7">
        <f t="shared" si="6"/>
        <v>0</v>
      </c>
      <c r="U27" s="3"/>
    </row>
    <row r="28" spans="1:22">
      <c r="B28" t="s">
        <v>54</v>
      </c>
      <c r="C28" t="s">
        <v>25</v>
      </c>
      <c r="D28" s="7"/>
      <c r="E28" s="7">
        <f>IF(E21,E13+F26-E26,E13)</f>
        <v>2264952.7971253861</v>
      </c>
      <c r="F28" s="7">
        <f>IF(F21,F13+G26-F26,F13)</f>
        <v>74839.859482639426</v>
      </c>
      <c r="G28" s="7">
        <f>IF(G21,G13+H26-G26,G13)</f>
        <v>52772.027094565223</v>
      </c>
      <c r="H28" s="7">
        <f>IF(H21,H13+I26-H26,H13)</f>
        <v>28297.458145505236</v>
      </c>
      <c r="I28" s="7">
        <f>IF(I21,I13+J26-I26,I13)</f>
        <v>22460.128698008164</v>
      </c>
      <c r="J28" s="7">
        <f>J13+K26-J26</f>
        <v>6665.398914745012</v>
      </c>
      <c r="K28" s="7">
        <f>IF(K21,K13+L26-K26,K13)</f>
        <v>3849.4993454983769</v>
      </c>
      <c r="L28" s="7">
        <f>IF(L21,L13+M26-L26,L13)</f>
        <v>2070.0092252894237</v>
      </c>
      <c r="M28" s="7">
        <f>IF(M21,M13+N26-M26,M13)</f>
        <v>1867.3446839146593</v>
      </c>
      <c r="N28" s="7">
        <f>N13+O26-N26</f>
        <v>258.74116550935344</v>
      </c>
      <c r="O28" s="7">
        <f>IF(O21,O13+P26-O26,O13)</f>
        <v>320.36396324280037</v>
      </c>
      <c r="P28" s="7">
        <f>IF(P21,P13+Q26-P26,P13)</f>
        <v>159.28833210944978</v>
      </c>
      <c r="Q28" s="7">
        <f>IF(Q21,Q13+R26-Q26,Q13)</f>
        <v>137.82195709624972</v>
      </c>
      <c r="R28" s="7">
        <f>IF(R21,R13+S26-R26,R13)</f>
        <v>1431.984556218986</v>
      </c>
      <c r="U28" s="3"/>
      <c r="V28" s="4"/>
    </row>
    <row r="29" spans="1:22">
      <c r="B29" t="s">
        <v>55</v>
      </c>
      <c r="C29" t="s">
        <v>37</v>
      </c>
      <c r="D29" s="7"/>
      <c r="E29" s="7">
        <f>IF(E21,E14+F27-E27,E14)</f>
        <v>7915958372.6789865</v>
      </c>
      <c r="F29" s="7">
        <f>IF(F21,F14+G27-F27,F14)</f>
        <v>223009268.3663615</v>
      </c>
      <c r="G29" s="7">
        <f>IF(G21,G14+H27-G27,G14)</f>
        <v>467250577.2844497</v>
      </c>
      <c r="H29" s="7">
        <f>IF(H21,H14+I27-H27,H14)</f>
        <v>525647379.4294526</v>
      </c>
      <c r="I29" s="7">
        <f>IF(I21,I14+J27-I27,I14)</f>
        <v>1168253525.7392437</v>
      </c>
      <c r="J29" s="7">
        <f>J14+K27-J27</f>
        <v>692872131.85499561</v>
      </c>
      <c r="K29" s="7">
        <f>IF(K21,K14+L27-K27,K14)</f>
        <v>700301452.27388549</v>
      </c>
      <c r="L29" s="7">
        <f>IF(L21,L14+M27-L27,L14)</f>
        <v>577150575.89451063</v>
      </c>
      <c r="M29" s="7">
        <f>IF(M21,M14+N27-M27,M14)</f>
        <v>1217405755.92313</v>
      </c>
      <c r="N29" s="7">
        <f>N14+O27-N27</f>
        <v>193087552.62566894</v>
      </c>
      <c r="O29" s="7">
        <f>IF(O21,O14+P27-O27,O14)</f>
        <v>596422484.5193541</v>
      </c>
      <c r="P29" s="7">
        <f>IF(P21,P14+Q27-P27,P14)</f>
        <v>422003547.20477331</v>
      </c>
      <c r="Q29" s="7">
        <f>IF(Q21,Q14+R27-Q27,Q14)</f>
        <v>1055056280.2663021</v>
      </c>
      <c r="R29" s="7">
        <f>IF(R21,R14+S27-R27,R14)</f>
        <v>140223959.89901012</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0.49802681572844965</v>
      </c>
      <c r="F32" s="6">
        <f t="shared" si="7"/>
        <v>1.4030467389237024E-2</v>
      </c>
      <c r="G32" s="6">
        <f t="shared" si="7"/>
        <v>2.9396733307163778E-2</v>
      </c>
      <c r="H32" s="6">
        <f t="shared" si="7"/>
        <v>3.3070726025642101E-2</v>
      </c>
      <c r="I32" s="6">
        <f t="shared" si="7"/>
        <v>7.3499828573573581E-2</v>
      </c>
      <c r="J32" s="6">
        <f t="shared" si="7"/>
        <v>4.3591550800177438E-2</v>
      </c>
      <c r="K32" s="6">
        <f t="shared" si="7"/>
        <v>4.405896113977905E-2</v>
      </c>
      <c r="L32" s="6">
        <f t="shared" si="7"/>
        <v>3.63110125112125E-2</v>
      </c>
      <c r="M32" s="6">
        <f t="shared" si="7"/>
        <v>7.6592205709981917E-2</v>
      </c>
      <c r="N32" s="6">
        <f t="shared" si="7"/>
        <v>1.2147964208965025E-2</v>
      </c>
      <c r="O32" s="6">
        <f t="shared" si="7"/>
        <v>3.7523490752453204E-2</v>
      </c>
      <c r="P32" s="6">
        <f t="shared" si="7"/>
        <v>2.6550049020707081E-2</v>
      </c>
      <c r="Q32" s="6">
        <f t="shared" si="7"/>
        <v>6.637810545957977E-2</v>
      </c>
      <c r="R32" s="6">
        <f t="shared" si="7"/>
        <v>8.8220893730778394E-3</v>
      </c>
      <c r="S32" s="2"/>
      <c r="T32" s="2"/>
      <c r="U32" s="2"/>
    </row>
    <row r="33" spans="2:20">
      <c r="B33" t="s">
        <v>58</v>
      </c>
      <c r="C33" t="s">
        <v>32</v>
      </c>
      <c r="D33" s="7"/>
      <c r="E33" s="7">
        <f t="shared" ref="E33:R33" si="8">$D$12*E32</f>
        <v>7167544.3032613806</v>
      </c>
      <c r="F33" s="7">
        <f t="shared" si="8"/>
        <v>201924.86314362072</v>
      </c>
      <c r="G33" s="7">
        <f t="shared" si="8"/>
        <v>423074.38414147933</v>
      </c>
      <c r="H33" s="7">
        <f t="shared" si="8"/>
        <v>475950.06221322296</v>
      </c>
      <c r="I33" s="7">
        <f t="shared" si="8"/>
        <v>1057801.0278676474</v>
      </c>
      <c r="J33" s="7">
        <f t="shared" si="8"/>
        <v>627364.55496103643</v>
      </c>
      <c r="K33" s="7">
        <f t="shared" si="8"/>
        <v>634091.47048263694</v>
      </c>
      <c r="L33" s="7">
        <f t="shared" si="8"/>
        <v>522583.89036686276</v>
      </c>
      <c r="M33" s="7">
        <f t="shared" si="8"/>
        <v>1102306.1617833374</v>
      </c>
      <c r="N33" s="7">
        <f t="shared" si="8"/>
        <v>174832.0952052231</v>
      </c>
      <c r="O33" s="7">
        <f t="shared" si="8"/>
        <v>540033.7369140248</v>
      </c>
      <c r="P33" s="7">
        <f t="shared" si="8"/>
        <v>382105.23329217732</v>
      </c>
      <c r="Q33" s="7">
        <f t="shared" si="8"/>
        <v>955306.01289451018</v>
      </c>
      <c r="R33" s="7">
        <f t="shared" si="8"/>
        <v>126966.48941759921</v>
      </c>
    </row>
    <row r="34" spans="2:20">
      <c r="B34" t="s">
        <v>59</v>
      </c>
      <c r="C34" t="s">
        <v>42</v>
      </c>
      <c r="D34" s="7"/>
      <c r="E34" s="7">
        <f t="shared" ref="E34:Q34" si="9">E33/E28</f>
        <v>3.1645446705813138</v>
      </c>
      <c r="F34" s="7">
        <f t="shared" si="9"/>
        <v>2.6980924942872342</v>
      </c>
      <c r="G34" s="7">
        <f t="shared" si="9"/>
        <v>8.0170197628252566</v>
      </c>
      <c r="H34" s="7">
        <f t="shared" si="9"/>
        <v>16.819534099702267</v>
      </c>
      <c r="I34" s="7">
        <f t="shared" si="9"/>
        <v>47.09683733742169</v>
      </c>
      <c r="J34" s="7">
        <f t="shared" si="9"/>
        <v>94.122581856758458</v>
      </c>
      <c r="K34" s="7">
        <f t="shared" si="9"/>
        <v>164.72050351798256</v>
      </c>
      <c r="L34" s="7">
        <f t="shared" si="9"/>
        <v>252.45486057860265</v>
      </c>
      <c r="M34" s="7">
        <f t="shared" si="9"/>
        <v>590.30674480111918</v>
      </c>
      <c r="N34" s="7">
        <f t="shared" si="9"/>
        <v>675.70266548444897</v>
      </c>
      <c r="O34" s="7">
        <f t="shared" si="9"/>
        <v>1685.6881512129974</v>
      </c>
      <c r="P34" s="7">
        <f t="shared" si="9"/>
        <v>2398.8275112933329</v>
      </c>
      <c r="Q34" s="7">
        <f t="shared" si="9"/>
        <v>6931.4500608009803</v>
      </c>
      <c r="R34" s="8"/>
    </row>
    <row r="35" spans="2:20">
      <c r="B35" t="s">
        <v>59</v>
      </c>
      <c r="C35" t="s">
        <v>43</v>
      </c>
      <c r="D35" s="7"/>
      <c r="E35" s="7">
        <f>E34*100/$D$5</f>
        <v>0.86699853988529152</v>
      </c>
      <c r="F35" s="7">
        <f t="shared" ref="F35:Q35" si="10">F34*100/$D$5</f>
        <v>0.73920342309239295</v>
      </c>
      <c r="G35" s="7">
        <f t="shared" si="10"/>
        <v>2.1964437706370568</v>
      </c>
      <c r="H35" s="7">
        <f t="shared" si="10"/>
        <v>4.6080915341650046</v>
      </c>
      <c r="I35" s="7">
        <f t="shared" si="10"/>
        <v>12.903243106142929</v>
      </c>
      <c r="J35" s="7">
        <f t="shared" si="10"/>
        <v>25.78700872787903</v>
      </c>
      <c r="K35" s="7">
        <f t="shared" si="10"/>
        <v>45.128905073419887</v>
      </c>
      <c r="L35" s="7">
        <f t="shared" si="10"/>
        <v>69.165715227014417</v>
      </c>
      <c r="M35" s="7">
        <f t="shared" si="10"/>
        <v>161.72787528797787</v>
      </c>
      <c r="N35" s="7">
        <f t="shared" si="10"/>
        <v>185.12401794094492</v>
      </c>
      <c r="O35" s="7">
        <f t="shared" si="10"/>
        <v>461.83237019534175</v>
      </c>
      <c r="P35" s="7">
        <f t="shared" si="10"/>
        <v>657.21301679269391</v>
      </c>
      <c r="Q35" s="7">
        <f t="shared" si="10"/>
        <v>1899.0274139180767</v>
      </c>
      <c r="R35" s="8"/>
    </row>
    <row r="36" spans="2:20">
      <c r="B36" t="s">
        <v>60</v>
      </c>
      <c r="C36" t="s">
        <v>43</v>
      </c>
      <c r="D36" s="7"/>
      <c r="E36" s="7">
        <f>E35-E18</f>
        <v>0</v>
      </c>
      <c r="F36" s="7">
        <f t="shared" ref="F36:Q36" si="11">F35-F18</f>
        <v>0</v>
      </c>
      <c r="G36" s="7">
        <f t="shared" si="11"/>
        <v>0</v>
      </c>
      <c r="H36" s="7">
        <f t="shared" si="11"/>
        <v>0</v>
      </c>
      <c r="I36" s="7">
        <f t="shared" si="11"/>
        <v>0</v>
      </c>
      <c r="J36" s="7">
        <f t="shared" si="11"/>
        <v>3.3028052963668841E-2</v>
      </c>
      <c r="K36" s="7">
        <f t="shared" si="11"/>
        <v>0.12544722498623173</v>
      </c>
      <c r="L36" s="7">
        <f t="shared" si="11"/>
        <v>9.9773788845254785E-2</v>
      </c>
      <c r="M36" s="7">
        <f t="shared" si="11"/>
        <v>0.25571415170352907</v>
      </c>
      <c r="N36" s="7">
        <f t="shared" si="11"/>
        <v>0.25704089567088317</v>
      </c>
      <c r="O36" s="7">
        <f t="shared" si="11"/>
        <v>0.81047078786883731</v>
      </c>
      <c r="P36" s="7">
        <f t="shared" si="11"/>
        <v>0.66962921883646231</v>
      </c>
      <c r="Q36" s="7">
        <f t="shared" si="11"/>
        <v>3.0515406807940053</v>
      </c>
      <c r="R36" s="7"/>
    </row>
    <row r="37" spans="2:20">
      <c r="B37" t="s">
        <v>61</v>
      </c>
      <c r="C37" t="s">
        <v>32</v>
      </c>
      <c r="D37" s="7"/>
      <c r="E37" s="7">
        <f t="shared" ref="E37:Q37" si="12">(E28*E18*365/100)-E33</f>
        <v>0</v>
      </c>
      <c r="F37" s="7">
        <f t="shared" si="12"/>
        <v>0</v>
      </c>
      <c r="G37" s="7">
        <f t="shared" si="12"/>
        <v>0</v>
      </c>
      <c r="H37" s="7">
        <f t="shared" si="12"/>
        <v>0</v>
      </c>
      <c r="I37" s="7">
        <f t="shared" si="12"/>
        <v>0</v>
      </c>
      <c r="J37" s="7">
        <f t="shared" si="12"/>
        <v>-803.52979158773087</v>
      </c>
      <c r="K37" s="7">
        <f t="shared" si="12"/>
        <v>-1762.617888248642</v>
      </c>
      <c r="L37" s="7">
        <f t="shared" si="12"/>
        <v>-753.84422123397235</v>
      </c>
      <c r="M37" s="7">
        <f t="shared" si="12"/>
        <v>-1742.8985855164938</v>
      </c>
      <c r="N37" s="7">
        <f t="shared" si="12"/>
        <v>-242.75077239252278</v>
      </c>
      <c r="O37" s="7">
        <f t="shared" si="12"/>
        <v>-947.70656298368704</v>
      </c>
      <c r="P37" s="7">
        <f t="shared" si="12"/>
        <v>-389.32404311082792</v>
      </c>
      <c r="Q37" s="7">
        <f t="shared" si="12"/>
        <v>-1535.0779770682566</v>
      </c>
      <c r="R37" s="7">
        <f>R33-R16</f>
        <v>0</v>
      </c>
      <c r="S37" s="1" t="s">
        <v>62</v>
      </c>
      <c r="T37" s="3"/>
    </row>
    <row r="38" spans="2:20">
      <c r="B38" t="s">
        <v>63</v>
      </c>
      <c r="C38" t="s">
        <v>32</v>
      </c>
      <c r="D38" s="7">
        <f>SUM(E37:R37)</f>
        <v>-8177.7498421421333</v>
      </c>
      <c r="E38" s="7"/>
      <c r="F38" s="7"/>
      <c r="G38" s="7"/>
      <c r="H38" s="7"/>
      <c r="I38" s="7"/>
      <c r="J38" s="7"/>
      <c r="K38" s="7"/>
      <c r="L38" s="7"/>
      <c r="M38" s="7"/>
      <c r="N38" s="7"/>
      <c r="O38" s="7"/>
      <c r="P38" s="7"/>
      <c r="Q38" s="7"/>
      <c r="R38" s="7"/>
      <c r="S38" s="1" t="s">
        <v>62</v>
      </c>
    </row>
  </sheetData>
  <conditionalFormatting sqref="E35">
    <cfRule type="cellIs" dxfId="78" priority="1" operator="lessThan">
      <formula>0.866998539885292</formula>
    </cfRule>
    <cfRule type="cellIs" dxfId="77" priority="2" operator="greaterThan">
      <formula>0.866998539885292</formula>
    </cfRule>
  </conditionalFormatting>
  <conditionalFormatting sqref="F35">
    <cfRule type="cellIs" dxfId="76" priority="3" operator="lessThan">
      <formula>0.739203423092393</formula>
    </cfRule>
    <cfRule type="cellIs" dxfId="75" priority="4" operator="greaterThan">
      <formula>0.739203423092393</formula>
    </cfRule>
  </conditionalFormatting>
  <conditionalFormatting sqref="G35">
    <cfRule type="cellIs" dxfId="74" priority="5" operator="lessThan">
      <formula>2.19644377063706</formula>
    </cfRule>
    <cfRule type="cellIs" dxfId="73" priority="6" operator="greaterThan">
      <formula>2.19644377063706</formula>
    </cfRule>
  </conditionalFormatting>
  <conditionalFormatting sqref="H35">
    <cfRule type="cellIs" dxfId="72" priority="7" operator="lessThan">
      <formula>4.608091534165</formula>
    </cfRule>
    <cfRule type="cellIs" dxfId="71" priority="8" operator="greaterThan">
      <formula>4.608091534165</formula>
    </cfRule>
  </conditionalFormatting>
  <conditionalFormatting sqref="I35">
    <cfRule type="cellIs" dxfId="70" priority="9" operator="lessThan">
      <formula>12.9032431061429</formula>
    </cfRule>
    <cfRule type="cellIs" dxfId="69" priority="10" operator="greaterThan">
      <formula>12.9032431061429</formula>
    </cfRule>
  </conditionalFormatting>
  <conditionalFormatting sqref="J35">
    <cfRule type="cellIs" dxfId="68" priority="11" operator="lessThan">
      <formula>25.7539806749154</formula>
    </cfRule>
    <cfRule type="cellIs" dxfId="67" priority="12" operator="greaterThan">
      <formula>25.7539806749154</formula>
    </cfRule>
  </conditionalFormatting>
  <conditionalFormatting sqref="K35">
    <cfRule type="cellIs" dxfId="66" priority="13" operator="lessThan">
      <formula>45.0034578484337</formula>
    </cfRule>
    <cfRule type="cellIs" dxfId="65" priority="14" operator="greaterThan">
      <formula>45.0034578484337</formula>
    </cfRule>
  </conditionalFormatting>
  <conditionalFormatting sqref="L35">
    <cfRule type="cellIs" dxfId="64" priority="15" operator="lessThan">
      <formula>69.0659414381692</formula>
    </cfRule>
    <cfRule type="cellIs" dxfId="63" priority="16" operator="greaterThan">
      <formula>69.0659414381692</formula>
    </cfRule>
  </conditionalFormatting>
  <conditionalFormatting sqref="M35">
    <cfRule type="cellIs" dxfId="62" priority="17" operator="lessThan">
      <formula>161.472161136274</formula>
    </cfRule>
    <cfRule type="cellIs" dxfId="61" priority="18" operator="greaterThan">
      <formula>161.472161136274</formula>
    </cfRule>
  </conditionalFormatting>
  <conditionalFormatting sqref="N35">
    <cfRule type="cellIs" dxfId="60" priority="19" operator="lessThan">
      <formula>184.866977045274</formula>
    </cfRule>
    <cfRule type="cellIs" dxfId="59" priority="20" operator="greaterThan">
      <formula>184.866977045274</formula>
    </cfRule>
  </conditionalFormatting>
  <conditionalFormatting sqref="O35">
    <cfRule type="cellIs" dxfId="58" priority="21" operator="lessThan">
      <formula>461.021899407473</formula>
    </cfRule>
    <cfRule type="cellIs" dxfId="57" priority="22" operator="greaterThan">
      <formula>461.021899407473</formula>
    </cfRule>
  </conditionalFormatting>
  <conditionalFormatting sqref="P35">
    <cfRule type="cellIs" dxfId="56" priority="23" operator="lessThan">
      <formula>656.543387573857</formula>
    </cfRule>
    <cfRule type="cellIs" dxfId="55" priority="24" operator="greaterThan">
      <formula>656.543387573857</formula>
    </cfRule>
  </conditionalFormatting>
  <conditionalFormatting sqref="Q35">
    <cfRule type="cellIs" dxfId="54" priority="25" operator="lessThan">
      <formula>1895.97587323728</formula>
    </cfRule>
    <cfRule type="cellIs" dxfId="53" priority="26" operator="greaterThan">
      <formula>1895.97587323728</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B7CF9-CE06-4EE3-BB4D-CB1065CC70E2}">
  <dimension ref="A2:V38"/>
  <sheetViews>
    <sheetView topLeftCell="A19" zoomScale="85" zoomScaleNormal="85" workbookViewId="0">
      <selection activeCell="O40" sqref="O40"/>
    </sheetView>
  </sheetViews>
  <sheetFormatPr defaultRowHeight="14.25"/>
  <cols>
    <col min="1" max="1" width="39.42578125" bestFit="1" customWidth="1"/>
    <col min="2" max="2" width="55" bestFit="1" customWidth="1"/>
    <col min="3" max="3" width="11" bestFit="1" customWidth="1"/>
    <col min="4" max="4" width="11.28515625"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23443521.832781672</v>
      </c>
      <c r="E12" s="7"/>
      <c r="F12" s="7"/>
      <c r="G12" s="7"/>
      <c r="H12" s="7"/>
      <c r="I12" s="7"/>
      <c r="J12" s="7"/>
      <c r="K12" s="7"/>
      <c r="L12" s="7"/>
      <c r="M12" s="7"/>
      <c r="N12" s="7"/>
      <c r="O12" s="7"/>
      <c r="P12" s="7"/>
      <c r="Q12" s="7"/>
      <c r="R12" s="7"/>
      <c r="S12" s="1" t="s">
        <v>33</v>
      </c>
      <c r="U12" s="3"/>
    </row>
    <row r="13" spans="1:21">
      <c r="B13" t="s">
        <v>34</v>
      </c>
      <c r="C13" t="s">
        <v>25</v>
      </c>
      <c r="D13" s="7"/>
      <c r="E13" s="5">
        <v>1088054.7695870898</v>
      </c>
      <c r="F13" s="5">
        <v>31524.558879272619</v>
      </c>
      <c r="G13" s="5">
        <v>23635.776145896063</v>
      </c>
      <c r="H13" s="5">
        <v>11797.367835780928</v>
      </c>
      <c r="I13" s="5">
        <v>11274.277348026551</v>
      </c>
      <c r="J13" s="5">
        <v>3096.4533387102197</v>
      </c>
      <c r="K13" s="5">
        <v>1857.2237987134033</v>
      </c>
      <c r="L13" s="5">
        <v>915.86300884839454</v>
      </c>
      <c r="M13" s="5">
        <v>764.20835362848925</v>
      </c>
      <c r="N13" s="5">
        <v>246.56956312008964</v>
      </c>
      <c r="O13" s="5">
        <v>190.13129952250043</v>
      </c>
      <c r="P13" s="5">
        <v>119.19213760315978</v>
      </c>
      <c r="Q13" s="5">
        <v>97.313978530377554</v>
      </c>
      <c r="R13" s="5">
        <v>1667</v>
      </c>
      <c r="S13" s="1" t="s">
        <v>35</v>
      </c>
      <c r="U13" s="3"/>
    </row>
    <row r="14" spans="1:21">
      <c r="B14" t="s">
        <v>36</v>
      </c>
      <c r="C14" t="s">
        <v>37</v>
      </c>
      <c r="D14" s="7"/>
      <c r="E14" s="5">
        <v>3235195665.9267516</v>
      </c>
      <c r="F14" s="5">
        <v>102094373.99965648</v>
      </c>
      <c r="G14" s="5">
        <v>212359949.3527104</v>
      </c>
      <c r="H14" s="5">
        <v>223006836.34582719</v>
      </c>
      <c r="I14" s="5">
        <v>549806455.28550041</v>
      </c>
      <c r="J14" s="5">
        <v>271136659.84185904</v>
      </c>
      <c r="K14" s="5">
        <v>312905903.85233617</v>
      </c>
      <c r="L14" s="5">
        <v>261909479.15805224</v>
      </c>
      <c r="M14" s="5">
        <v>508172375.5836907</v>
      </c>
      <c r="N14" s="5">
        <v>158508837.70946264</v>
      </c>
      <c r="O14" s="5">
        <v>317223303.48525059</v>
      </c>
      <c r="P14" s="5">
        <v>373076668.60672313</v>
      </c>
      <c r="Q14" s="5">
        <v>714879065.79419374</v>
      </c>
      <c r="R14" s="5">
        <v>88984016.724137932</v>
      </c>
      <c r="S14" s="1" t="s">
        <v>38</v>
      </c>
      <c r="U14" s="3"/>
    </row>
    <row r="15" spans="1:21">
      <c r="B15" t="s">
        <v>39</v>
      </c>
      <c r="C15" t="s">
        <v>22</v>
      </c>
      <c r="D15" s="7"/>
      <c r="E15" s="6">
        <f t="shared" ref="E15:R15" si="0">E14/SUM($E$14:$R$14)</f>
        <v>0.44140825215215196</v>
      </c>
      <c r="F15" s="6">
        <f t="shared" si="0"/>
        <v>1.3929698180665405E-2</v>
      </c>
      <c r="G15" s="6">
        <f t="shared" si="0"/>
        <v>2.8974270415278718E-2</v>
      </c>
      <c r="H15" s="6">
        <f t="shared" si="0"/>
        <v>3.0426925606428314E-2</v>
      </c>
      <c r="I15" s="6">
        <f t="shared" si="0"/>
        <v>7.5015279293786541E-2</v>
      </c>
      <c r="J15" s="6">
        <f t="shared" si="0"/>
        <v>3.6993731283601845E-2</v>
      </c>
      <c r="K15" s="6">
        <f t="shared" si="0"/>
        <v>4.2692703122172208E-2</v>
      </c>
      <c r="L15" s="6">
        <f t="shared" si="0"/>
        <v>3.5734780011866467E-2</v>
      </c>
      <c r="M15" s="6">
        <f t="shared" si="0"/>
        <v>6.93347491964285E-2</v>
      </c>
      <c r="N15" s="6">
        <f t="shared" si="0"/>
        <v>2.1626855445220899E-2</v>
      </c>
      <c r="O15" s="6">
        <f t="shared" si="0"/>
        <v>4.328176666657492E-2</v>
      </c>
      <c r="P15" s="6">
        <f t="shared" si="0"/>
        <v>5.0902367959641606E-2</v>
      </c>
      <c r="Q15" s="6">
        <f t="shared" si="0"/>
        <v>9.7537692157480399E-2</v>
      </c>
      <c r="R15" s="6">
        <f t="shared" si="0"/>
        <v>1.2140928508702103E-2</v>
      </c>
      <c r="U15" s="3"/>
    </row>
    <row r="16" spans="1:21">
      <c r="B16" t="s">
        <v>40</v>
      </c>
      <c r="C16" t="s">
        <v>32</v>
      </c>
      <c r="D16" s="7"/>
      <c r="E16" s="7">
        <f t="shared" ref="E16:R16" si="1">E15*$D$12</f>
        <v>10348163.996498972</v>
      </c>
      <c r="F16" s="7">
        <f t="shared" si="1"/>
        <v>326561.18342248857</v>
      </c>
      <c r="G16" s="7">
        <f t="shared" si="1"/>
        <v>679258.94106950669</v>
      </c>
      <c r="H16" s="7">
        <f t="shared" si="1"/>
        <v>713314.29475872591</v>
      </c>
      <c r="I16" s="7">
        <f t="shared" si="1"/>
        <v>1758622.3379160997</v>
      </c>
      <c r="J16" s="7">
        <f t="shared" si="1"/>
        <v>867263.34702317824</v>
      </c>
      <c r="K16" s="7">
        <f t="shared" si="1"/>
        <v>1000867.3177451105</v>
      </c>
      <c r="L16" s="7">
        <f t="shared" si="1"/>
        <v>837749.09539784165</v>
      </c>
      <c r="M16" s="7">
        <f t="shared" si="1"/>
        <v>1625450.706556913</v>
      </c>
      <c r="N16" s="7">
        <f t="shared" si="1"/>
        <v>507009.65780444932</v>
      </c>
      <c r="O16" s="7">
        <f t="shared" si="1"/>
        <v>1014677.0418092111</v>
      </c>
      <c r="P16" s="7">
        <f t="shared" si="1"/>
        <v>1193330.7746021443</v>
      </c>
      <c r="Q16" s="7">
        <f t="shared" si="1"/>
        <v>2286627.0156130292</v>
      </c>
      <c r="R16" s="7">
        <f t="shared" si="1"/>
        <v>284626.1225639992</v>
      </c>
      <c r="U16" s="3"/>
    </row>
    <row r="17" spans="1:22">
      <c r="B17" t="s">
        <v>41</v>
      </c>
      <c r="C17" t="s">
        <v>42</v>
      </c>
      <c r="D17" s="7"/>
      <c r="E17" s="6">
        <f t="shared" ref="E17:Q17" si="2">E16/E13</f>
        <v>9.5107013780437164</v>
      </c>
      <c r="F17" s="6">
        <f t="shared" si="2"/>
        <v>10.358945375670343</v>
      </c>
      <c r="G17" s="6">
        <f t="shared" si="2"/>
        <v>28.738592584252753</v>
      </c>
      <c r="H17" s="6">
        <f t="shared" si="2"/>
        <v>60.463851317348372</v>
      </c>
      <c r="I17" s="6">
        <f t="shared" si="2"/>
        <v>155.9853712685123</v>
      </c>
      <c r="J17" s="6">
        <f t="shared" si="2"/>
        <v>280.0828083475734</v>
      </c>
      <c r="K17" s="6">
        <f t="shared" si="2"/>
        <v>538.90506811212731</v>
      </c>
      <c r="L17" s="6">
        <f t="shared" si="2"/>
        <v>914.71004648525627</v>
      </c>
      <c r="M17" s="6">
        <f t="shared" si="2"/>
        <v>2126.9732250886991</v>
      </c>
      <c r="N17" s="6">
        <f t="shared" si="2"/>
        <v>2056.2540298516669</v>
      </c>
      <c r="O17" s="6">
        <f t="shared" si="2"/>
        <v>5336.7175439156599</v>
      </c>
      <c r="P17" s="6">
        <f t="shared" si="2"/>
        <v>10011.824593457992</v>
      </c>
      <c r="Q17" s="6">
        <f t="shared" si="2"/>
        <v>23497.415789030096</v>
      </c>
      <c r="R17" s="8"/>
      <c r="U17" s="3"/>
    </row>
    <row r="18" spans="1:22">
      <c r="B18" t="s">
        <v>41</v>
      </c>
      <c r="C18" t="s">
        <v>43</v>
      </c>
      <c r="D18" s="7"/>
      <c r="E18" s="7">
        <f>E17*100/365</f>
        <v>2.6056716104229358</v>
      </c>
      <c r="F18" s="7">
        <f t="shared" ref="F18:Q18" si="3">F17*100/365</f>
        <v>2.8380672262110531</v>
      </c>
      <c r="G18" s="7">
        <f t="shared" si="3"/>
        <v>7.8735870093843152</v>
      </c>
      <c r="H18" s="7">
        <f t="shared" si="3"/>
        <v>16.565438717081747</v>
      </c>
      <c r="I18" s="7">
        <f t="shared" si="3"/>
        <v>42.735718155756793</v>
      </c>
      <c r="J18" s="7">
        <f t="shared" si="3"/>
        <v>76.735015985636551</v>
      </c>
      <c r="K18" s="7">
        <f t="shared" si="3"/>
        <v>147.64522414030887</v>
      </c>
      <c r="L18" s="7">
        <f t="shared" si="3"/>
        <v>250.60549218774145</v>
      </c>
      <c r="M18" s="7">
        <f t="shared" si="3"/>
        <v>582.73239043526007</v>
      </c>
      <c r="N18" s="7">
        <f t="shared" si="3"/>
        <v>563.35726845251156</v>
      </c>
      <c r="O18" s="7">
        <f t="shared" si="3"/>
        <v>1462.1143955933317</v>
      </c>
      <c r="P18" s="7">
        <f t="shared" si="3"/>
        <v>2742.9656420432852</v>
      </c>
      <c r="Q18" s="7">
        <f t="shared" si="3"/>
        <v>6437.6481613781089</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3.6394544645701896E-2</v>
      </c>
      <c r="F25" s="6">
        <f t="shared" si="4"/>
        <v>3.5958928576767836E-2</v>
      </c>
      <c r="G25" s="6">
        <f t="shared" si="4"/>
        <v>3.594730442982004E-2</v>
      </c>
      <c r="H25" s="6">
        <f t="shared" si="4"/>
        <v>3.5884886575812229E-2</v>
      </c>
      <c r="I25" s="6">
        <f t="shared" si="4"/>
        <v>3.4293765311879075E-2</v>
      </c>
      <c r="J25" s="6">
        <f t="shared" si="4"/>
        <v>3.5928499632218169E-2</v>
      </c>
      <c r="K25" s="6">
        <f t="shared" si="4"/>
        <v>2.8732771451704619E-2</v>
      </c>
      <c r="L25" s="6">
        <f t="shared" si="4"/>
        <v>2.8338299921141896E-2</v>
      </c>
      <c r="M25" s="6">
        <f t="shared" si="4"/>
        <v>2.3645856769121936E-2</v>
      </c>
      <c r="N25" s="6">
        <f t="shared" si="4"/>
        <v>2.8281256636787724E-2</v>
      </c>
      <c r="O25" s="6">
        <f t="shared" si="4"/>
        <v>2.9077133492278841E-2</v>
      </c>
      <c r="P25" s="6">
        <f t="shared" si="4"/>
        <v>3.6456550867964815E-2</v>
      </c>
      <c r="Q25" s="6">
        <f t="shared" si="4"/>
        <v>2.9764815698403037E-2</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15.42949826956538</v>
      </c>
      <c r="L26" s="7">
        <f t="shared" si="5"/>
        <v>3.9673619889598655</v>
      </c>
      <c r="M26" s="7">
        <f t="shared" si="5"/>
        <v>2.4355232472195594</v>
      </c>
      <c r="N26" s="7">
        <f t="shared" si="5"/>
        <v>0</v>
      </c>
      <c r="O26" s="7">
        <f t="shared" si="5"/>
        <v>0.72692833730697104</v>
      </c>
      <c r="P26" s="7">
        <f t="shared" si="5"/>
        <v>0.36456550867964815</v>
      </c>
      <c r="Q26" s="7">
        <f t="shared" si="5"/>
        <v>0.23811852558722429</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2027436.072620891</v>
      </c>
      <c r="L27" s="7">
        <f t="shared" si="6"/>
        <v>868852.27558221051</v>
      </c>
      <c r="M27" s="7">
        <f t="shared" si="6"/>
        <v>800069.38671162527</v>
      </c>
      <c r="N27" s="7">
        <f t="shared" si="6"/>
        <v>0</v>
      </c>
      <c r="O27" s="7">
        <f t="shared" si="6"/>
        <v>700468.14582899725</v>
      </c>
      <c r="P27" s="7">
        <f t="shared" si="6"/>
        <v>638718.77120674355</v>
      </c>
      <c r="Q27" s="7">
        <f t="shared" si="6"/>
        <v>625775.48524322547</v>
      </c>
      <c r="R27" s="7">
        <f t="shared" si="6"/>
        <v>0</v>
      </c>
      <c r="U27" s="3"/>
    </row>
    <row r="28" spans="1:22">
      <c r="B28" t="s">
        <v>54</v>
      </c>
      <c r="C28" t="s">
        <v>25</v>
      </c>
      <c r="D28" s="7"/>
      <c r="E28" s="7">
        <f>IF(E21,E13+F26-E26,E13)</f>
        <v>1088054.7695870898</v>
      </c>
      <c r="F28" s="7">
        <f>IF(F21,F13+G26-F26,F13)</f>
        <v>31524.558879272619</v>
      </c>
      <c r="G28" s="7">
        <f>IF(G21,G13+H26-G26,G13)</f>
        <v>23635.776145896063</v>
      </c>
      <c r="H28" s="7">
        <f>IF(H21,H13+I26-H26,H13)</f>
        <v>11797.367835780928</v>
      </c>
      <c r="I28" s="7">
        <f>IF(I21,I13+J26-I26,I13)</f>
        <v>11274.277348026551</v>
      </c>
      <c r="J28" s="7">
        <f>J13+K26-J26</f>
        <v>3111.8828369797852</v>
      </c>
      <c r="K28" s="7">
        <f>IF(K21,K13+L26-K26,K13)</f>
        <v>1845.7616624327979</v>
      </c>
      <c r="L28" s="7">
        <f>IF(L21,L13+M26-L26,L13)</f>
        <v>914.33117010665421</v>
      </c>
      <c r="M28" s="7">
        <f>IF(M21,M13+N26-M26,M13)</f>
        <v>761.77283038126973</v>
      </c>
      <c r="N28" s="7">
        <f>N13+O26-N26</f>
        <v>247.2964914573966</v>
      </c>
      <c r="O28" s="7">
        <f>IF(O21,O13+P26-O26,O13)</f>
        <v>189.76893669387312</v>
      </c>
      <c r="P28" s="7">
        <f>IF(P21,P13+Q26-P26,P13)</f>
        <v>119.06569062006736</v>
      </c>
      <c r="Q28" s="7">
        <f>IF(Q21,Q13+R26-Q26,Q13)</f>
        <v>97.075860004790329</v>
      </c>
      <c r="R28" s="7">
        <f>IF(R21,R13+S26-R26,R13)</f>
        <v>1667</v>
      </c>
      <c r="U28" s="3"/>
      <c r="V28" s="4"/>
    </row>
    <row r="29" spans="1:22">
      <c r="B29" t="s">
        <v>55</v>
      </c>
      <c r="C29" t="s">
        <v>37</v>
      </c>
      <c r="D29" s="7"/>
      <c r="E29" s="7">
        <f>IF(E21,E14+F27-E27,E14)</f>
        <v>3235195665.9267516</v>
      </c>
      <c r="F29" s="7">
        <f>IF(F21,F14+G27-F27,F14)</f>
        <v>102094373.99965648</v>
      </c>
      <c r="G29" s="7">
        <f>IF(G21,G14+H27-G27,G14)</f>
        <v>212359949.3527104</v>
      </c>
      <c r="H29" s="7">
        <f>IF(H21,H14+I27-H27,H14)</f>
        <v>223006836.34582719</v>
      </c>
      <c r="I29" s="7">
        <f>IF(I21,I14+J27-I27,I14)</f>
        <v>549806455.28550041</v>
      </c>
      <c r="J29" s="7">
        <f>J14+K27-J27</f>
        <v>273164095.91447991</v>
      </c>
      <c r="K29" s="7">
        <f>IF(K21,K14+L27-K27,K14)</f>
        <v>311747320.05529749</v>
      </c>
      <c r="L29" s="7">
        <f>IF(L21,L14+M27-L27,L14)</f>
        <v>261840696.26918164</v>
      </c>
      <c r="M29" s="7">
        <f>IF(M21,M14+N27-M27,M14)</f>
        <v>507372306.19697911</v>
      </c>
      <c r="N29" s="7">
        <f>N14+O27-N27</f>
        <v>159209305.85529163</v>
      </c>
      <c r="O29" s="7">
        <f>IF(O21,O14+P27-O27,O14)</f>
        <v>317161554.11062831</v>
      </c>
      <c r="P29" s="7">
        <f>IF(P21,P14+Q27-P27,P14)</f>
        <v>373063725.32075959</v>
      </c>
      <c r="Q29" s="7">
        <f>IF(Q21,Q14+R27-Q27,Q14)</f>
        <v>714253290.30895054</v>
      </c>
      <c r="R29" s="7">
        <f>IF(R21,R14+S27-R27,R14)</f>
        <v>88984016.724137932</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0.44140825215215196</v>
      </c>
      <c r="F32" s="6">
        <f t="shared" si="7"/>
        <v>1.3929698180665405E-2</v>
      </c>
      <c r="G32" s="6">
        <f t="shared" si="7"/>
        <v>2.8974270415278718E-2</v>
      </c>
      <c r="H32" s="6">
        <f t="shared" si="7"/>
        <v>3.0426925606428314E-2</v>
      </c>
      <c r="I32" s="6">
        <f t="shared" si="7"/>
        <v>7.5015279293786541E-2</v>
      </c>
      <c r="J32" s="6">
        <f t="shared" si="7"/>
        <v>3.727035350543257E-2</v>
      </c>
      <c r="K32" s="6">
        <f t="shared" si="7"/>
        <v>4.2534626609456512E-2</v>
      </c>
      <c r="L32" s="6">
        <f t="shared" si="7"/>
        <v>3.5725395313724678E-2</v>
      </c>
      <c r="M32" s="6">
        <f t="shared" si="7"/>
        <v>6.9225588185455267E-2</v>
      </c>
      <c r="N32" s="6">
        <f t="shared" si="7"/>
        <v>2.1722426919674534E-2</v>
      </c>
      <c r="O32" s="6">
        <f t="shared" si="7"/>
        <v>4.3273341617107094E-2</v>
      </c>
      <c r="P32" s="6">
        <f t="shared" si="7"/>
        <v>5.0900601985084198E-2</v>
      </c>
      <c r="Q32" s="6">
        <f t="shared" si="7"/>
        <v>9.7452311707051986E-2</v>
      </c>
      <c r="R32" s="6">
        <f t="shared" si="7"/>
        <v>1.2140928508702103E-2</v>
      </c>
      <c r="S32" s="2"/>
      <c r="T32" s="2"/>
      <c r="U32" s="2"/>
    </row>
    <row r="33" spans="2:20">
      <c r="B33" t="s">
        <v>58</v>
      </c>
      <c r="C33" t="s">
        <v>32</v>
      </c>
      <c r="D33" s="7"/>
      <c r="E33" s="7">
        <f t="shared" ref="E33:R33" si="8">$D$12*E32</f>
        <v>10348163.996498972</v>
      </c>
      <c r="F33" s="7">
        <f t="shared" si="8"/>
        <v>326561.18342248857</v>
      </c>
      <c r="G33" s="7">
        <f t="shared" si="8"/>
        <v>679258.94106950669</v>
      </c>
      <c r="H33" s="7">
        <f t="shared" si="8"/>
        <v>713314.29475872591</v>
      </c>
      <c r="I33" s="7">
        <f t="shared" si="8"/>
        <v>1758622.3379160997</v>
      </c>
      <c r="J33" s="7">
        <f t="shared" si="8"/>
        <v>873748.34612009942</v>
      </c>
      <c r="K33" s="7">
        <f t="shared" si="8"/>
        <v>997161.44756801007</v>
      </c>
      <c r="L33" s="7">
        <f t="shared" si="8"/>
        <v>837529.08502206055</v>
      </c>
      <c r="M33" s="7">
        <f t="shared" si="8"/>
        <v>1622891.5880128737</v>
      </c>
      <c r="N33" s="7">
        <f t="shared" si="8"/>
        <v>509250.18975239428</v>
      </c>
      <c r="O33" s="7">
        <f t="shared" si="8"/>
        <v>1014479.5289780699</v>
      </c>
      <c r="P33" s="7">
        <f t="shared" si="8"/>
        <v>1193289.3739390515</v>
      </c>
      <c r="Q33" s="7">
        <f t="shared" si="8"/>
        <v>2284625.3971593184</v>
      </c>
      <c r="R33" s="7">
        <f t="shared" si="8"/>
        <v>284626.1225639992</v>
      </c>
    </row>
    <row r="34" spans="2:20">
      <c r="B34" t="s">
        <v>59</v>
      </c>
      <c r="C34" t="s">
        <v>42</v>
      </c>
      <c r="D34" s="7"/>
      <c r="E34" s="7">
        <f t="shared" ref="E34:Q34" si="9">E33/E28</f>
        <v>9.5107013780437164</v>
      </c>
      <c r="F34" s="7">
        <f t="shared" si="9"/>
        <v>10.358945375670343</v>
      </c>
      <c r="G34" s="7">
        <f t="shared" si="9"/>
        <v>28.738592584252753</v>
      </c>
      <c r="H34" s="7">
        <f t="shared" si="9"/>
        <v>60.463851317348372</v>
      </c>
      <c r="I34" s="7">
        <f t="shared" si="9"/>
        <v>155.9853712685123</v>
      </c>
      <c r="J34" s="7">
        <f t="shared" si="9"/>
        <v>280.77803435816668</v>
      </c>
      <c r="K34" s="7">
        <f t="shared" si="9"/>
        <v>540.24388297983489</v>
      </c>
      <c r="L34" s="7">
        <f t="shared" si="9"/>
        <v>916.0018955980305</v>
      </c>
      <c r="M34" s="7">
        <f t="shared" si="9"/>
        <v>2130.4141120399518</v>
      </c>
      <c r="N34" s="7">
        <f t="shared" si="9"/>
        <v>2059.2697726976289</v>
      </c>
      <c r="O34" s="7">
        <f t="shared" si="9"/>
        <v>5345.8671722157751</v>
      </c>
      <c r="P34" s="7">
        <f t="shared" si="9"/>
        <v>10022.109372772868</v>
      </c>
      <c r="Q34" s="7">
        <f t="shared" si="9"/>
        <v>23534.433761870157</v>
      </c>
      <c r="R34" s="8"/>
    </row>
    <row r="35" spans="2:20">
      <c r="B35" t="s">
        <v>59</v>
      </c>
      <c r="C35" t="s">
        <v>43</v>
      </c>
      <c r="D35" s="7"/>
      <c r="E35" s="7">
        <f>E34*100/$D$5</f>
        <v>2.6056716104229358</v>
      </c>
      <c r="F35" s="7">
        <f t="shared" ref="F35:Q35" si="10">F34*100/$D$5</f>
        <v>2.8380672262110531</v>
      </c>
      <c r="G35" s="7">
        <f t="shared" si="10"/>
        <v>7.8735870093843152</v>
      </c>
      <c r="H35" s="7">
        <f t="shared" si="10"/>
        <v>16.565438717081747</v>
      </c>
      <c r="I35" s="7">
        <f>I34*100/$D$5</f>
        <v>42.735718155756793</v>
      </c>
      <c r="J35" s="7">
        <f>J34*100/$D$5</f>
        <v>76.925488865251154</v>
      </c>
      <c r="K35" s="7">
        <f>K34*100/$D$5</f>
        <v>148.01202273420134</v>
      </c>
      <c r="L35" s="7">
        <f t="shared" si="10"/>
        <v>250.95942345151522</v>
      </c>
      <c r="M35" s="7">
        <f t="shared" si="10"/>
        <v>583.67509918902783</v>
      </c>
      <c r="N35" s="7">
        <f t="shared" si="10"/>
        <v>564.18349936921345</v>
      </c>
      <c r="O35" s="7">
        <f t="shared" si="10"/>
        <v>1464.6211430728151</v>
      </c>
      <c r="P35" s="7">
        <f t="shared" si="10"/>
        <v>2745.7833898007857</v>
      </c>
      <c r="Q35" s="7">
        <f t="shared" si="10"/>
        <v>6447.7900717452485</v>
      </c>
      <c r="R35" s="8"/>
    </row>
    <row r="36" spans="2:20">
      <c r="B36" t="s">
        <v>60</v>
      </c>
      <c r="C36" t="s">
        <v>43</v>
      </c>
      <c r="D36" s="7"/>
      <c r="E36" s="7">
        <f>E35-E18</f>
        <v>0</v>
      </c>
      <c r="F36" s="7">
        <f t="shared" ref="F36:Q36" si="11">F35-F18</f>
        <v>0</v>
      </c>
      <c r="G36" s="7">
        <f t="shared" si="11"/>
        <v>0</v>
      </c>
      <c r="H36" s="7">
        <f t="shared" si="11"/>
        <v>0</v>
      </c>
      <c r="I36" s="7">
        <f t="shared" si="11"/>
        <v>0</v>
      </c>
      <c r="J36" s="7">
        <f t="shared" si="11"/>
        <v>0.19047287961460313</v>
      </c>
      <c r="K36" s="7">
        <f t="shared" si="11"/>
        <v>0.36679859389246872</v>
      </c>
      <c r="L36" s="7">
        <f t="shared" si="11"/>
        <v>0.35393126377377371</v>
      </c>
      <c r="M36" s="7">
        <f t="shared" si="11"/>
        <v>0.94270875376776075</v>
      </c>
      <c r="N36" s="7">
        <f t="shared" si="11"/>
        <v>0.82623091670188842</v>
      </c>
      <c r="O36" s="7">
        <f t="shared" si="11"/>
        <v>2.5067474794834652</v>
      </c>
      <c r="P36" s="7">
        <f t="shared" si="11"/>
        <v>2.8177477575004559</v>
      </c>
      <c r="Q36" s="7">
        <f t="shared" si="11"/>
        <v>10.141910367139644</v>
      </c>
      <c r="R36" s="7"/>
    </row>
    <row r="37" spans="2:20">
      <c r="B37" t="s">
        <v>61</v>
      </c>
      <c r="C37" t="s">
        <v>32</v>
      </c>
      <c r="D37" s="7"/>
      <c r="E37" s="7">
        <f t="shared" ref="E37:Q37" si="12">(E28*E18*365/100)-E33</f>
        <v>0</v>
      </c>
      <c r="F37" s="7">
        <f t="shared" si="12"/>
        <v>0</v>
      </c>
      <c r="G37" s="7">
        <f t="shared" si="12"/>
        <v>0</v>
      </c>
      <c r="H37" s="7">
        <f t="shared" si="12"/>
        <v>0</v>
      </c>
      <c r="I37" s="7">
        <f t="shared" si="12"/>
        <v>0</v>
      </c>
      <c r="J37" s="7">
        <f t="shared" si="12"/>
        <v>-2163.4618901872309</v>
      </c>
      <c r="K37" s="7">
        <f t="shared" si="12"/>
        <v>-2471.1331559097162</v>
      </c>
      <c r="L37" s="7">
        <f t="shared" si="12"/>
        <v>-1181.1779108841438</v>
      </c>
      <c r="M37" s="7">
        <f t="shared" si="12"/>
        <v>-2621.1741918777116</v>
      </c>
      <c r="N37" s="7">
        <f t="shared" si="12"/>
        <v>-745.78262494411319</v>
      </c>
      <c r="O37" s="7">
        <f t="shared" si="12"/>
        <v>-1736.3152336569037</v>
      </c>
      <c r="P37" s="7">
        <f t="shared" si="12"/>
        <v>-1224.5643520005979</v>
      </c>
      <c r="Q37" s="7">
        <f t="shared" si="12"/>
        <v>-3593.5515490826219</v>
      </c>
      <c r="R37" s="7">
        <f>R33-R16</f>
        <v>0</v>
      </c>
      <c r="S37" s="1" t="s">
        <v>62</v>
      </c>
      <c r="T37" s="3"/>
    </row>
    <row r="38" spans="2:20">
      <c r="B38" t="s">
        <v>63</v>
      </c>
      <c r="C38" t="s">
        <v>32</v>
      </c>
      <c r="D38" s="7">
        <f>SUM(E37:R37)</f>
        <v>-15737.160908543039</v>
      </c>
      <c r="E38" s="7"/>
      <c r="F38" s="7"/>
      <c r="G38" s="7"/>
      <c r="H38" s="7"/>
      <c r="I38" s="7"/>
      <c r="J38" s="7"/>
      <c r="K38" s="7"/>
      <c r="L38" s="7"/>
      <c r="M38" s="7"/>
      <c r="N38" s="7"/>
      <c r="O38" s="7"/>
      <c r="P38" s="7"/>
      <c r="Q38" s="7"/>
      <c r="R38" s="7"/>
      <c r="S38" s="1" t="s">
        <v>62</v>
      </c>
    </row>
  </sheetData>
  <conditionalFormatting sqref="E35">
    <cfRule type="cellIs" dxfId="52" priority="1" operator="lessThan">
      <formula>2.60567161042294</formula>
    </cfRule>
    <cfRule type="cellIs" dxfId="51" priority="2" operator="greaterThan">
      <formula>2.60567161042294</formula>
    </cfRule>
  </conditionalFormatting>
  <conditionalFormatting sqref="F35">
    <cfRule type="cellIs" dxfId="50" priority="3" operator="lessThan">
      <formula>2.83806722621105</formula>
    </cfRule>
    <cfRule type="cellIs" dxfId="49" priority="4" operator="greaterThan">
      <formula>2.83806722621105</formula>
    </cfRule>
  </conditionalFormatting>
  <conditionalFormatting sqref="G35">
    <cfRule type="cellIs" dxfId="48" priority="5" operator="lessThan">
      <formula>7.87358700938432</formula>
    </cfRule>
    <cfRule type="cellIs" dxfId="47" priority="6" operator="greaterThan">
      <formula>7.87358700938432</formula>
    </cfRule>
  </conditionalFormatting>
  <conditionalFormatting sqref="H35">
    <cfRule type="cellIs" dxfId="46" priority="7" operator="lessThan">
      <formula>16.5654387170817</formula>
    </cfRule>
    <cfRule type="cellIs" dxfId="45" priority="8" operator="greaterThan">
      <formula>16.5654387170817</formula>
    </cfRule>
  </conditionalFormatting>
  <conditionalFormatting sqref="I35">
    <cfRule type="cellIs" dxfId="44" priority="9" operator="lessThan">
      <formula>42.7357181557568</formula>
    </cfRule>
    <cfRule type="cellIs" dxfId="43" priority="10" operator="greaterThan">
      <formula>42.7357181557568</formula>
    </cfRule>
  </conditionalFormatting>
  <conditionalFormatting sqref="J35">
    <cfRule type="cellIs" dxfId="42" priority="11" operator="lessThan">
      <formula>76.7350159856366</formula>
    </cfRule>
    <cfRule type="cellIs" dxfId="41" priority="12" operator="greaterThan">
      <formula>76.7350159856366</formula>
    </cfRule>
  </conditionalFormatting>
  <conditionalFormatting sqref="K35">
    <cfRule type="cellIs" dxfId="40" priority="13" operator="lessThan">
      <formula>147.645224140309</formula>
    </cfRule>
    <cfRule type="cellIs" dxfId="39" priority="14" operator="greaterThan">
      <formula>147.645224140309</formula>
    </cfRule>
  </conditionalFormatting>
  <conditionalFormatting sqref="L35">
    <cfRule type="cellIs" dxfId="38" priority="15" operator="lessThan">
      <formula>250.605492187741</formula>
    </cfRule>
    <cfRule type="cellIs" dxfId="37" priority="16" operator="greaterThan">
      <formula>250.605492187741</formula>
    </cfRule>
  </conditionalFormatting>
  <conditionalFormatting sqref="M35">
    <cfRule type="cellIs" dxfId="36" priority="17" operator="lessThan">
      <formula>582.73239043526</formula>
    </cfRule>
    <cfRule type="cellIs" dxfId="35" priority="18" operator="greaterThan">
      <formula>582.73239043526</formula>
    </cfRule>
  </conditionalFormatting>
  <conditionalFormatting sqref="N35">
    <cfRule type="cellIs" dxfId="34" priority="19" operator="lessThan">
      <formula>563.357268452512</formula>
    </cfRule>
    <cfRule type="cellIs" dxfId="33" priority="20" operator="greaterThan">
      <formula>563.357268452512</formula>
    </cfRule>
  </conditionalFormatting>
  <conditionalFormatting sqref="O35">
    <cfRule type="cellIs" dxfId="32" priority="21" operator="lessThan">
      <formula>1462.11439559333</formula>
    </cfRule>
    <cfRule type="cellIs" dxfId="31" priority="22" operator="greaterThan">
      <formula>1462.11439559333</formula>
    </cfRule>
  </conditionalFormatting>
  <conditionalFormatting sqref="P35">
    <cfRule type="cellIs" dxfId="30" priority="23" operator="lessThan">
      <formula>2742.96564204329</formula>
    </cfRule>
    <cfRule type="cellIs" dxfId="29" priority="24" operator="greaterThan">
      <formula>2742.96564204329</formula>
    </cfRule>
  </conditionalFormatting>
  <conditionalFormatting sqref="Q35">
    <cfRule type="cellIs" dxfId="28" priority="25" operator="lessThan">
      <formula>6437.64816137811</formula>
    </cfRule>
    <cfRule type="cellIs" dxfId="27" priority="26" operator="greaterThan">
      <formula>6437.64816137811</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859BB-7220-48ED-AF58-595298CD6932}">
  <dimension ref="A2:V38"/>
  <sheetViews>
    <sheetView topLeftCell="G17" zoomScaleNormal="100" workbookViewId="0">
      <selection activeCell="K35" sqref="K35"/>
    </sheetView>
  </sheetViews>
  <sheetFormatPr defaultRowHeight="14.25"/>
  <cols>
    <col min="1" max="1" width="39.42578125" bestFit="1" customWidth="1"/>
    <col min="2" max="2" width="55" bestFit="1" customWidth="1"/>
    <col min="3" max="3" width="11" bestFit="1" customWidth="1"/>
    <col min="4" max="4" width="12.5703125"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s>
  <sheetData>
    <row r="2" spans="1:21">
      <c r="C2" t="s">
        <v>0</v>
      </c>
      <c r="E2" t="s">
        <v>1</v>
      </c>
      <c r="F2" t="s">
        <v>2</v>
      </c>
      <c r="G2" t="s">
        <v>3</v>
      </c>
      <c r="H2" t="s">
        <v>4</v>
      </c>
      <c r="I2" t="s">
        <v>5</v>
      </c>
      <c r="J2" t="s">
        <v>6</v>
      </c>
      <c r="K2" t="s">
        <v>7</v>
      </c>
      <c r="L2" t="s">
        <v>8</v>
      </c>
      <c r="M2" t="s">
        <v>9</v>
      </c>
      <c r="N2" t="s">
        <v>10</v>
      </c>
      <c r="O2" t="s">
        <v>11</v>
      </c>
      <c r="P2" t="s">
        <v>12</v>
      </c>
      <c r="Q2" t="s">
        <v>13</v>
      </c>
      <c r="R2" t="s">
        <v>14</v>
      </c>
      <c r="S2" t="s">
        <v>15</v>
      </c>
    </row>
    <row r="4" spans="1:21">
      <c r="A4" t="s">
        <v>16</v>
      </c>
    </row>
    <row r="5" spans="1:21">
      <c r="B5" t="s">
        <v>17</v>
      </c>
      <c r="C5" t="s">
        <v>18</v>
      </c>
      <c r="D5" s="7">
        <v>365</v>
      </c>
      <c r="E5" s="7"/>
      <c r="F5" s="7"/>
      <c r="G5" s="7"/>
      <c r="H5" s="7"/>
      <c r="I5" s="7"/>
      <c r="J5" s="7"/>
      <c r="K5" s="7"/>
      <c r="L5" s="7"/>
      <c r="M5" s="7"/>
      <c r="N5" s="7"/>
      <c r="O5" s="7"/>
      <c r="P5" s="7"/>
      <c r="Q5" s="7"/>
      <c r="R5" s="7"/>
    </row>
    <row r="6" spans="1:21">
      <c r="B6" t="s">
        <v>19</v>
      </c>
      <c r="C6" t="s">
        <v>20</v>
      </c>
      <c r="D6" s="7">
        <v>8760</v>
      </c>
      <c r="E6" s="7"/>
      <c r="F6" s="7"/>
      <c r="G6" s="7"/>
      <c r="H6" s="7"/>
      <c r="I6" s="7"/>
      <c r="J6" s="7"/>
      <c r="K6" s="7"/>
      <c r="L6" s="7"/>
      <c r="M6" s="7"/>
      <c r="N6" s="7"/>
      <c r="O6" s="7"/>
      <c r="P6" s="7"/>
      <c r="Q6" s="7"/>
      <c r="R6" s="7"/>
    </row>
    <row r="7" spans="1:21">
      <c r="B7" t="s">
        <v>21</v>
      </c>
      <c r="C7" t="s">
        <v>22</v>
      </c>
      <c r="D7" s="6">
        <v>0.1</v>
      </c>
      <c r="E7" s="7"/>
      <c r="F7" s="7"/>
      <c r="G7" s="7"/>
      <c r="H7" s="7"/>
      <c r="I7" s="7"/>
      <c r="J7" s="7"/>
      <c r="K7" s="7"/>
      <c r="L7" s="7"/>
      <c r="M7" s="7"/>
      <c r="N7" s="7"/>
      <c r="O7" s="7"/>
      <c r="P7" s="7"/>
      <c r="Q7" s="7"/>
      <c r="R7" s="7"/>
      <c r="S7" s="1" t="s">
        <v>23</v>
      </c>
    </row>
    <row r="8" spans="1:21">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1">
      <c r="B9" t="s">
        <v>27</v>
      </c>
      <c r="C9" t="s">
        <v>28</v>
      </c>
      <c r="D9" s="7"/>
      <c r="E9" s="7"/>
      <c r="F9" s="7"/>
      <c r="G9" s="7"/>
      <c r="H9" s="7"/>
      <c r="I9" s="7"/>
      <c r="J9" s="7">
        <v>90</v>
      </c>
      <c r="K9" s="7">
        <v>150</v>
      </c>
      <c r="L9" s="7">
        <v>250</v>
      </c>
      <c r="M9" s="7">
        <f>L9*1.5</f>
        <v>375</v>
      </c>
      <c r="N9" s="7">
        <v>500</v>
      </c>
      <c r="O9" s="7">
        <v>1100</v>
      </c>
      <c r="P9" s="7">
        <v>2000</v>
      </c>
      <c r="Q9" s="7">
        <f>P9*1.5</f>
        <v>3000</v>
      </c>
      <c r="R9" s="7"/>
      <c r="S9" s="1" t="s">
        <v>29</v>
      </c>
      <c r="U9" s="3"/>
    </row>
    <row r="10" spans="1:21">
      <c r="D10" s="7"/>
      <c r="E10" s="7"/>
      <c r="F10" s="7"/>
      <c r="G10" s="7"/>
      <c r="H10" s="7"/>
      <c r="I10" s="7"/>
      <c r="J10" s="7"/>
      <c r="K10" s="7"/>
      <c r="L10" s="7"/>
      <c r="M10" s="7"/>
      <c r="N10" s="7"/>
      <c r="O10" s="7"/>
      <c r="P10" s="7"/>
      <c r="Q10" s="7"/>
      <c r="R10" s="7"/>
      <c r="U10" s="3"/>
    </row>
    <row r="11" spans="1:21">
      <c r="A11" t="s">
        <v>30</v>
      </c>
      <c r="D11" s="7"/>
      <c r="E11" s="7"/>
      <c r="F11" s="7"/>
      <c r="G11" s="7"/>
      <c r="H11" s="7"/>
      <c r="I11" s="7"/>
      <c r="J11" s="7"/>
      <c r="K11" s="7"/>
      <c r="L11" s="7"/>
      <c r="M11" s="7"/>
      <c r="N11" s="7"/>
      <c r="O11" s="7"/>
      <c r="P11" s="7"/>
      <c r="Q11" s="7"/>
      <c r="R11" s="7"/>
      <c r="U11" s="3"/>
    </row>
    <row r="12" spans="1:21">
      <c r="B12" t="s">
        <v>31</v>
      </c>
      <c r="C12" t="s">
        <v>32</v>
      </c>
      <c r="D12" s="5">
        <v>10564718.718894124</v>
      </c>
      <c r="E12" s="7"/>
      <c r="F12" s="7"/>
      <c r="G12" s="7"/>
      <c r="H12" s="7"/>
      <c r="I12" s="7"/>
      <c r="J12" s="7"/>
      <c r="K12" s="7"/>
      <c r="L12" s="7"/>
      <c r="M12" s="7"/>
      <c r="N12" s="7"/>
      <c r="O12" s="7"/>
      <c r="P12" s="7"/>
      <c r="Q12" s="7"/>
      <c r="R12" s="7"/>
      <c r="S12" s="1" t="s">
        <v>33</v>
      </c>
      <c r="U12" s="3"/>
    </row>
    <row r="13" spans="1:21">
      <c r="B13" t="s">
        <v>34</v>
      </c>
      <c r="C13" t="s">
        <v>25</v>
      </c>
      <c r="D13" s="7"/>
      <c r="E13" s="5">
        <v>1555970.1026352285</v>
      </c>
      <c r="F13" s="5">
        <v>61663.482416823586</v>
      </c>
      <c r="G13" s="5">
        <v>44333.169214726993</v>
      </c>
      <c r="H13" s="5">
        <v>18008.595456472343</v>
      </c>
      <c r="I13" s="5">
        <v>18693.597531166422</v>
      </c>
      <c r="J13" s="5">
        <v>4977.9399934925041</v>
      </c>
      <c r="K13" s="5">
        <v>2703.6427901914276</v>
      </c>
      <c r="L13" s="5">
        <v>1478.8105802426135</v>
      </c>
      <c r="M13" s="5">
        <v>1045.4877797094668</v>
      </c>
      <c r="N13" s="5">
        <v>400.05973308576057</v>
      </c>
      <c r="O13" s="5">
        <v>322.24154300223938</v>
      </c>
      <c r="P13" s="5">
        <v>134.35025435976169</v>
      </c>
      <c r="Q13" s="5">
        <v>116.69516122406107</v>
      </c>
      <c r="R13" s="5">
        <v>2437</v>
      </c>
      <c r="S13" s="1" t="s">
        <v>35</v>
      </c>
      <c r="U13" s="3"/>
    </row>
    <row r="14" spans="1:21">
      <c r="B14" t="s">
        <v>36</v>
      </c>
      <c r="C14" t="s">
        <v>37</v>
      </c>
      <c r="D14" s="7"/>
      <c r="E14" s="5">
        <v>5303386761.4463511</v>
      </c>
      <c r="F14" s="5">
        <v>147243709.19782156</v>
      </c>
      <c r="G14" s="5">
        <v>431008565.38656276</v>
      </c>
      <c r="H14" s="5">
        <v>352649162.15654814</v>
      </c>
      <c r="I14" s="5">
        <v>889788308.32367206</v>
      </c>
      <c r="J14" s="5">
        <v>466782411.07756108</v>
      </c>
      <c r="K14" s="5">
        <v>455526606.3914395</v>
      </c>
      <c r="L14" s="5">
        <v>398419314.40929228</v>
      </c>
      <c r="M14" s="5">
        <v>623848084.3361814</v>
      </c>
      <c r="N14" s="5">
        <v>269524253.52095574</v>
      </c>
      <c r="O14" s="5">
        <v>499927376.78797573</v>
      </c>
      <c r="P14" s="5">
        <v>464065982.56236428</v>
      </c>
      <c r="Q14" s="5">
        <v>806471888.11567056</v>
      </c>
      <c r="R14" s="5">
        <v>107695802.37537421</v>
      </c>
      <c r="S14" s="1" t="s">
        <v>38</v>
      </c>
      <c r="U14" s="3"/>
    </row>
    <row r="15" spans="1:21">
      <c r="B15" t="s">
        <v>39</v>
      </c>
      <c r="C15" t="s">
        <v>22</v>
      </c>
      <c r="D15" s="7"/>
      <c r="E15" s="6">
        <f t="shared" ref="E15:R15" si="0">E14/SUM($E$14:$R$14)</f>
        <v>0.47282692930134279</v>
      </c>
      <c r="F15" s="6">
        <f t="shared" si="0"/>
        <v>1.3127609584325078E-2</v>
      </c>
      <c r="G15" s="6">
        <f t="shared" si="0"/>
        <v>3.8426851678214545E-2</v>
      </c>
      <c r="H15" s="6">
        <f t="shared" si="0"/>
        <v>3.1440667626831294E-2</v>
      </c>
      <c r="I15" s="6">
        <f t="shared" si="0"/>
        <v>7.9329660927497533E-2</v>
      </c>
      <c r="J15" s="6">
        <f t="shared" si="0"/>
        <v>4.1616292382471561E-2</v>
      </c>
      <c r="K15" s="6">
        <f t="shared" si="0"/>
        <v>4.0612773724310734E-2</v>
      </c>
      <c r="L15" s="6">
        <f t="shared" si="0"/>
        <v>3.5521335606893509E-2</v>
      </c>
      <c r="M15" s="6">
        <f t="shared" si="0"/>
        <v>5.5619585622444088E-2</v>
      </c>
      <c r="N15" s="6">
        <f t="shared" si="0"/>
        <v>2.4029611811640695E-2</v>
      </c>
      <c r="O15" s="6">
        <f t="shared" si="0"/>
        <v>4.4571353565748269E-2</v>
      </c>
      <c r="P15" s="6">
        <f t="shared" si="0"/>
        <v>4.1374107414397156E-2</v>
      </c>
      <c r="Q15" s="6">
        <f t="shared" si="0"/>
        <v>7.1901530772308556E-2</v>
      </c>
      <c r="R15" s="6">
        <f t="shared" si="0"/>
        <v>9.6016899815741588E-3</v>
      </c>
      <c r="U15" s="3"/>
    </row>
    <row r="16" spans="1:21">
      <c r="B16" t="s">
        <v>40</v>
      </c>
      <c r="C16" t="s">
        <v>32</v>
      </c>
      <c r="D16" s="7"/>
      <c r="E16" s="7">
        <f t="shared" ref="E16:R16" si="1">E15*$D$12</f>
        <v>4995283.5107871247</v>
      </c>
      <c r="F16" s="7">
        <f t="shared" si="1"/>
        <v>138689.50270985306</v>
      </c>
      <c r="G16" s="7">
        <f t="shared" si="1"/>
        <v>405968.87923300127</v>
      </c>
      <c r="H16" s="7">
        <f t="shared" si="1"/>
        <v>332161.80981171306</v>
      </c>
      <c r="I16" s="7">
        <f t="shared" si="1"/>
        <v>838095.553764257</v>
      </c>
      <c r="J16" s="7">
        <f t="shared" si="1"/>
        <v>439664.42314406822</v>
      </c>
      <c r="K16" s="7">
        <f t="shared" si="1"/>
        <v>429062.53079143702</v>
      </c>
      <c r="L16" s="7">
        <f t="shared" si="1"/>
        <v>375272.91920626821</v>
      </c>
      <c r="M16" s="7">
        <f t="shared" si="1"/>
        <v>587605.27736256958</v>
      </c>
      <c r="N16" s="7">
        <f t="shared" si="1"/>
        <v>253866.0897141998</v>
      </c>
      <c r="O16" s="7">
        <f t="shared" si="1"/>
        <v>470883.81334250909</v>
      </c>
      <c r="P16" s="7">
        <f t="shared" si="1"/>
        <v>437105.8070784178</v>
      </c>
      <c r="Q16" s="7">
        <f t="shared" si="1"/>
        <v>759619.44806735008</v>
      </c>
      <c r="R16" s="7">
        <f t="shared" si="1"/>
        <v>101439.15388135469</v>
      </c>
      <c r="U16" s="3"/>
    </row>
    <row r="17" spans="1:22">
      <c r="B17" t="s">
        <v>41</v>
      </c>
      <c r="C17" t="s">
        <v>42</v>
      </c>
      <c r="D17" s="7"/>
      <c r="E17" s="6">
        <f t="shared" ref="E17:Q17" si="2">E16/E13</f>
        <v>3.2103981318966168</v>
      </c>
      <c r="F17" s="6">
        <f t="shared" si="2"/>
        <v>2.249135100290971</v>
      </c>
      <c r="G17" s="6">
        <f t="shared" si="2"/>
        <v>9.1572266640063003</v>
      </c>
      <c r="H17" s="6">
        <f t="shared" si="2"/>
        <v>18.444626101717063</v>
      </c>
      <c r="I17" s="6">
        <f t="shared" si="2"/>
        <v>44.833293985652766</v>
      </c>
      <c r="J17" s="6">
        <f t="shared" si="2"/>
        <v>88.322563895673099</v>
      </c>
      <c r="K17" s="6">
        <f t="shared" si="2"/>
        <v>158.69793611346782</v>
      </c>
      <c r="L17" s="6">
        <f t="shared" si="2"/>
        <v>253.76672592151795</v>
      </c>
      <c r="M17" s="6">
        <f t="shared" si="2"/>
        <v>562.03935499452768</v>
      </c>
      <c r="N17" s="6">
        <f t="shared" si="2"/>
        <v>634.57046215590674</v>
      </c>
      <c r="O17" s="6">
        <f t="shared" si="2"/>
        <v>1461.2759390220419</v>
      </c>
      <c r="P17" s="6">
        <f t="shared" si="2"/>
        <v>3253.4795647497658</v>
      </c>
      <c r="Q17" s="6">
        <f t="shared" si="2"/>
        <v>6509.4339825182587</v>
      </c>
      <c r="R17" s="8"/>
      <c r="U17" s="3"/>
    </row>
    <row r="18" spans="1:22">
      <c r="B18" t="s">
        <v>41</v>
      </c>
      <c r="C18" t="s">
        <v>43</v>
      </c>
      <c r="D18" s="7"/>
      <c r="E18" s="7">
        <f>E17*100/365</f>
        <v>0.87956113202647035</v>
      </c>
      <c r="F18" s="7">
        <f t="shared" ref="F18:Q18" si="3">F17*100/365</f>
        <v>0.61620139733999202</v>
      </c>
      <c r="G18" s="7">
        <f t="shared" si="3"/>
        <v>2.5088292230154248</v>
      </c>
      <c r="H18" s="7">
        <f t="shared" si="3"/>
        <v>5.0533222196485106</v>
      </c>
      <c r="I18" s="7">
        <f t="shared" si="3"/>
        <v>12.283094242644593</v>
      </c>
      <c r="J18" s="7">
        <f t="shared" si="3"/>
        <v>24.197962711143315</v>
      </c>
      <c r="K18" s="7">
        <f t="shared" si="3"/>
        <v>43.478886606429541</v>
      </c>
      <c r="L18" s="7">
        <f t="shared" si="3"/>
        <v>69.525130389456976</v>
      </c>
      <c r="M18" s="7">
        <f t="shared" si="3"/>
        <v>153.98338493000759</v>
      </c>
      <c r="N18" s="7">
        <f t="shared" si="3"/>
        <v>173.85492113860457</v>
      </c>
      <c r="O18" s="7">
        <f t="shared" si="3"/>
        <v>400.349572334806</v>
      </c>
      <c r="P18" s="7">
        <f t="shared" si="3"/>
        <v>891.36426431500422</v>
      </c>
      <c r="Q18" s="7">
        <f t="shared" si="3"/>
        <v>1783.4065705529474</v>
      </c>
      <c r="R18" s="8"/>
      <c r="U18" s="3"/>
    </row>
    <row r="19" spans="1:22">
      <c r="D19" s="7"/>
      <c r="E19" s="7"/>
      <c r="F19" s="7"/>
      <c r="G19" s="7"/>
      <c r="H19" s="7"/>
      <c r="I19" s="7"/>
      <c r="J19" s="7"/>
      <c r="K19" s="7"/>
      <c r="L19" s="7"/>
      <c r="M19" s="7"/>
      <c r="N19" s="7"/>
      <c r="O19" s="7"/>
      <c r="P19" s="7"/>
      <c r="Q19" s="7"/>
      <c r="R19" s="7"/>
      <c r="U19" s="3"/>
    </row>
    <row r="20" spans="1:22">
      <c r="A20" t="s">
        <v>44</v>
      </c>
      <c r="D20" s="7"/>
      <c r="E20" s="7"/>
      <c r="F20" s="7"/>
      <c r="G20" s="7"/>
      <c r="H20" s="7"/>
      <c r="I20" s="7"/>
      <c r="J20" s="7"/>
      <c r="K20" s="7"/>
      <c r="L20" s="7"/>
      <c r="M20" s="7"/>
      <c r="N20" s="7"/>
      <c r="O20" s="7"/>
      <c r="P20" s="7"/>
      <c r="Q20" s="7"/>
      <c r="R20" s="7"/>
      <c r="U20" s="3"/>
    </row>
    <row r="21" spans="1:22">
      <c r="B21" t="s">
        <v>45</v>
      </c>
      <c r="C21" t="s">
        <v>46</v>
      </c>
      <c r="D21" s="7"/>
      <c r="E21" s="7" t="b">
        <v>0</v>
      </c>
      <c r="F21" s="7" t="b">
        <v>0</v>
      </c>
      <c r="G21" s="7" t="b">
        <v>0</v>
      </c>
      <c r="H21" s="7" t="b">
        <v>0</v>
      </c>
      <c r="I21" s="7" t="b">
        <v>0</v>
      </c>
      <c r="J21" s="7" t="b">
        <v>0</v>
      </c>
      <c r="K21" s="7" t="b">
        <v>1</v>
      </c>
      <c r="L21" s="7" t="b">
        <v>1</v>
      </c>
      <c r="M21" s="7" t="b">
        <v>1</v>
      </c>
      <c r="N21" s="7" t="b">
        <v>0</v>
      </c>
      <c r="O21" s="7" t="b">
        <v>1</v>
      </c>
      <c r="P21" s="7" t="b">
        <v>1</v>
      </c>
      <c r="Q21" s="7" t="b">
        <v>1</v>
      </c>
      <c r="R21" s="7" t="b">
        <v>0</v>
      </c>
      <c r="S21" s="1" t="s">
        <v>47</v>
      </c>
      <c r="U21" s="3"/>
    </row>
    <row r="22" spans="1:22">
      <c r="B22" t="s">
        <v>48</v>
      </c>
      <c r="C22" t="s">
        <v>25</v>
      </c>
      <c r="D22" s="7"/>
      <c r="E22" s="7">
        <v>0</v>
      </c>
      <c r="F22" s="7">
        <v>0</v>
      </c>
      <c r="G22" s="7">
        <v>0</v>
      </c>
      <c r="H22" s="7">
        <v>0</v>
      </c>
      <c r="I22" s="7">
        <v>0</v>
      </c>
      <c r="J22" s="7">
        <v>0</v>
      </c>
      <c r="K22" s="7">
        <v>537</v>
      </c>
      <c r="L22" s="7">
        <v>140</v>
      </c>
      <c r="M22" s="7">
        <v>103</v>
      </c>
      <c r="N22" s="7">
        <v>0</v>
      </c>
      <c r="O22" s="7">
        <v>25</v>
      </c>
      <c r="P22" s="7">
        <v>10</v>
      </c>
      <c r="Q22" s="7">
        <v>8</v>
      </c>
      <c r="R22" s="7">
        <v>0</v>
      </c>
      <c r="S22" s="1" t="s">
        <v>49</v>
      </c>
      <c r="U22" s="3"/>
    </row>
    <row r="23" spans="1:22">
      <c r="D23" s="7"/>
      <c r="E23" s="7"/>
      <c r="F23" s="7"/>
      <c r="G23" s="7"/>
      <c r="H23" s="7"/>
      <c r="I23" s="7"/>
      <c r="J23" s="7"/>
      <c r="K23" s="7"/>
      <c r="L23" s="7"/>
      <c r="M23" s="7"/>
      <c r="N23" s="7"/>
      <c r="O23" s="7"/>
      <c r="P23" s="7"/>
      <c r="Q23" s="7"/>
      <c r="R23" s="7"/>
      <c r="U23" s="3"/>
    </row>
    <row r="24" spans="1:22">
      <c r="A24" t="s">
        <v>50</v>
      </c>
      <c r="D24" s="7"/>
      <c r="E24" s="7"/>
      <c r="F24" s="7"/>
      <c r="G24" s="7"/>
      <c r="H24" s="7"/>
      <c r="I24" s="7"/>
      <c r="J24" s="7"/>
      <c r="K24" s="7"/>
      <c r="L24" s="7"/>
      <c r="M24" s="7"/>
      <c r="N24" s="7"/>
      <c r="O24" s="7"/>
      <c r="P24" s="7"/>
      <c r="Q24" s="7"/>
      <c r="R24" s="7"/>
      <c r="U24" s="3"/>
    </row>
    <row r="25" spans="1:22">
      <c r="B25" t="s">
        <v>51</v>
      </c>
      <c r="C25" t="s">
        <v>22</v>
      </c>
      <c r="D25" s="7"/>
      <c r="E25" s="6">
        <f t="shared" ref="E25:Q25" si="4">E13/E8</f>
        <v>5.2045930913225513E-2</v>
      </c>
      <c r="F25" s="6">
        <f t="shared" si="4"/>
        <v>7.0337312839585733E-2</v>
      </c>
      <c r="G25" s="6">
        <f t="shared" si="4"/>
        <v>6.7425665239989496E-2</v>
      </c>
      <c r="H25" s="6">
        <f t="shared" si="4"/>
        <v>5.4778016108405908E-2</v>
      </c>
      <c r="I25" s="6">
        <f t="shared" si="4"/>
        <v>5.6861635276407037E-2</v>
      </c>
      <c r="J25" s="6">
        <f t="shared" si="4"/>
        <v>5.7759602894547971E-2</v>
      </c>
      <c r="K25" s="6">
        <f t="shared" si="4"/>
        <v>4.1827565655487765E-2</v>
      </c>
      <c r="L25" s="6">
        <f t="shared" si="4"/>
        <v>4.5756818808706835E-2</v>
      </c>
      <c r="M25" s="6">
        <f t="shared" si="4"/>
        <v>3.2349102408392935E-2</v>
      </c>
      <c r="N25" s="6">
        <f t="shared" si="4"/>
        <v>4.5886409653622617E-2</v>
      </c>
      <c r="O25" s="6">
        <f t="shared" si="4"/>
        <v>4.9280998900053191E-2</v>
      </c>
      <c r="P25" s="6">
        <f t="shared" si="4"/>
        <v>4.1092868881150255E-2</v>
      </c>
      <c r="Q25" s="6">
        <f t="shared" si="4"/>
        <v>3.5692816378330945E-2</v>
      </c>
      <c r="R25" s="8"/>
      <c r="U25" s="2"/>
    </row>
    <row r="26" spans="1:22">
      <c r="B26" t="s">
        <v>52</v>
      </c>
      <c r="C26" t="s">
        <v>25</v>
      </c>
      <c r="D26" s="7"/>
      <c r="E26" s="7">
        <f>E25*E22</f>
        <v>0</v>
      </c>
      <c r="F26" s="7">
        <f t="shared" ref="F26:Q26" si="5">F25*F22</f>
        <v>0</v>
      </c>
      <c r="G26" s="7">
        <f t="shared" si="5"/>
        <v>0</v>
      </c>
      <c r="H26" s="7">
        <f t="shared" si="5"/>
        <v>0</v>
      </c>
      <c r="I26" s="7">
        <f t="shared" si="5"/>
        <v>0</v>
      </c>
      <c r="J26" s="7">
        <f t="shared" si="5"/>
        <v>0</v>
      </c>
      <c r="K26" s="7">
        <f t="shared" si="5"/>
        <v>22.461402756996929</v>
      </c>
      <c r="L26" s="7">
        <f t="shared" si="5"/>
        <v>6.4059546332189568</v>
      </c>
      <c r="M26" s="7">
        <f t="shared" si="5"/>
        <v>3.3319575480644725</v>
      </c>
      <c r="N26" s="7">
        <f t="shared" si="5"/>
        <v>0</v>
      </c>
      <c r="O26" s="7">
        <f t="shared" si="5"/>
        <v>1.2320249725013297</v>
      </c>
      <c r="P26" s="7">
        <f t="shared" si="5"/>
        <v>0.41092868881150257</v>
      </c>
      <c r="Q26" s="7">
        <f t="shared" si="5"/>
        <v>0.28554253102664756</v>
      </c>
      <c r="R26" s="8"/>
      <c r="U26" s="3"/>
    </row>
    <row r="27" spans="1:22">
      <c r="B27" t="s">
        <v>53</v>
      </c>
      <c r="C27" t="s">
        <v>37</v>
      </c>
      <c r="D27" s="7"/>
      <c r="E27" s="7">
        <f t="shared" ref="E27:R27" si="6">E9*$D$6*$D$7*E26</f>
        <v>0</v>
      </c>
      <c r="F27" s="7">
        <f t="shared" si="6"/>
        <v>0</v>
      </c>
      <c r="G27" s="7">
        <f t="shared" si="6"/>
        <v>0</v>
      </c>
      <c r="H27" s="7">
        <f t="shared" si="6"/>
        <v>0</v>
      </c>
      <c r="I27" s="7">
        <f t="shared" si="6"/>
        <v>0</v>
      </c>
      <c r="J27" s="7">
        <f t="shared" si="6"/>
        <v>0</v>
      </c>
      <c r="K27" s="7">
        <f t="shared" si="6"/>
        <v>2951428.3222693964</v>
      </c>
      <c r="L27" s="7">
        <f t="shared" si="6"/>
        <v>1402904.0646749516</v>
      </c>
      <c r="M27" s="7">
        <f t="shared" si="6"/>
        <v>1094548.0545391792</v>
      </c>
      <c r="N27" s="7">
        <f t="shared" si="6"/>
        <v>0</v>
      </c>
      <c r="O27" s="7">
        <f t="shared" si="6"/>
        <v>1187179.2635022814</v>
      </c>
      <c r="P27" s="7">
        <f t="shared" si="6"/>
        <v>719947.06279775256</v>
      </c>
      <c r="Q27" s="7">
        <f t="shared" si="6"/>
        <v>750405.77153802977</v>
      </c>
      <c r="R27" s="7">
        <f t="shared" si="6"/>
        <v>0</v>
      </c>
      <c r="U27" s="3"/>
    </row>
    <row r="28" spans="1:22">
      <c r="B28" t="s">
        <v>54</v>
      </c>
      <c r="C28" t="s">
        <v>25</v>
      </c>
      <c r="D28" s="7"/>
      <c r="E28" s="7">
        <f>IF(E21,E13+F26-E26,E13)</f>
        <v>1555970.1026352285</v>
      </c>
      <c r="F28" s="7">
        <f>IF(F21,F13+G26-F26,F13)</f>
        <v>61663.482416823586</v>
      </c>
      <c r="G28" s="7">
        <f>IF(G21,G13+H26-G26,G13)</f>
        <v>44333.169214726993</v>
      </c>
      <c r="H28" s="7">
        <f>IF(H21,H13+I26-H26,H13)</f>
        <v>18008.595456472343</v>
      </c>
      <c r="I28" s="7">
        <f>IF(I21,I13+J26-I26,I13)</f>
        <v>18693.597531166422</v>
      </c>
      <c r="J28" s="7">
        <f>J13+K26-J26</f>
        <v>5000.401396249501</v>
      </c>
      <c r="K28" s="7">
        <f>IF(K21,K13+L26-K26,K13)</f>
        <v>2687.5873420676498</v>
      </c>
      <c r="L28" s="7">
        <f>IF(L21,L13+M26-L26,L13)</f>
        <v>1475.7365831574591</v>
      </c>
      <c r="M28" s="7">
        <f>IF(M21,M13+N26-M26,M13)</f>
        <v>1042.1558221614023</v>
      </c>
      <c r="N28" s="7">
        <f>N13+O26-N26</f>
        <v>401.29175805826191</v>
      </c>
      <c r="O28" s="7">
        <f>IF(O21,O13+P26-O26,O13)</f>
        <v>321.42044671854956</v>
      </c>
      <c r="P28" s="7">
        <f>IF(P21,P13+Q26-P26,P13)</f>
        <v>134.22486820197682</v>
      </c>
      <c r="Q28" s="7">
        <f>IF(Q21,Q13+R26-Q26,Q13)</f>
        <v>116.40961869303442</v>
      </c>
      <c r="R28" s="7">
        <f>IF(R21,R13+S26-R26,R13)</f>
        <v>2437</v>
      </c>
      <c r="U28" s="3"/>
      <c r="V28" s="4"/>
    </row>
    <row r="29" spans="1:22">
      <c r="B29" t="s">
        <v>55</v>
      </c>
      <c r="C29" t="s">
        <v>37</v>
      </c>
      <c r="D29" s="7"/>
      <c r="E29" s="7">
        <f>IF(E21,E14+F27-E27,E14)</f>
        <v>5303386761.4463511</v>
      </c>
      <c r="F29" s="7">
        <f>IF(F21,F14+G27-F27,F14)</f>
        <v>147243709.19782156</v>
      </c>
      <c r="G29" s="7">
        <f>IF(G21,G14+H27-G27,G14)</f>
        <v>431008565.38656276</v>
      </c>
      <c r="H29" s="7">
        <f>IF(H21,H14+I27-H27,H14)</f>
        <v>352649162.15654814</v>
      </c>
      <c r="I29" s="7">
        <f>IF(I21,I14+J27-I27,I14)</f>
        <v>889788308.32367206</v>
      </c>
      <c r="J29" s="7">
        <f>J14+K27-J27</f>
        <v>469733839.39983046</v>
      </c>
      <c r="K29" s="7">
        <f>IF(K21,K14+L27-K27,K14)</f>
        <v>453978082.13384509</v>
      </c>
      <c r="L29" s="7">
        <f>IF(L21,L14+M27-L27,L14)</f>
        <v>398110958.39915651</v>
      </c>
      <c r="M29" s="7">
        <f>IF(M21,M14+N27-M27,M14)</f>
        <v>622753536.2816422</v>
      </c>
      <c r="N29" s="7">
        <f>N14+O27-N27</f>
        <v>270711432.78445804</v>
      </c>
      <c r="O29" s="7">
        <f>IF(O21,O14+P27-O27,O14)</f>
        <v>499460144.58727115</v>
      </c>
      <c r="P29" s="7">
        <f>IF(P21,P14+Q27-P27,P14)</f>
        <v>464096441.27110457</v>
      </c>
      <c r="Q29" s="7">
        <f>IF(Q21,Q14+R27-Q27,Q14)</f>
        <v>805721482.34413254</v>
      </c>
      <c r="R29" s="7">
        <f>IF(R21,R14+S27-R27,R14)</f>
        <v>107695802.37537421</v>
      </c>
      <c r="U29" s="3"/>
    </row>
    <row r="30" spans="1:22">
      <c r="D30" s="7"/>
      <c r="E30" s="7"/>
      <c r="F30" s="7"/>
      <c r="G30" s="7"/>
      <c r="H30" s="7"/>
      <c r="I30" s="7"/>
      <c r="J30" s="7"/>
      <c r="K30" s="7"/>
      <c r="L30" s="7"/>
      <c r="M30" s="7"/>
      <c r="N30" s="7"/>
      <c r="O30" s="7"/>
      <c r="P30" s="7"/>
      <c r="Q30" s="7"/>
      <c r="R30" s="7"/>
      <c r="U30" s="3"/>
    </row>
    <row r="31" spans="1:22">
      <c r="A31" t="s">
        <v>56</v>
      </c>
      <c r="D31" s="7"/>
      <c r="E31" s="7"/>
      <c r="F31" s="7"/>
      <c r="G31" s="7"/>
      <c r="H31" s="7"/>
      <c r="I31" s="7"/>
      <c r="J31" s="7"/>
      <c r="K31" s="7"/>
      <c r="L31" s="7"/>
      <c r="M31" s="7"/>
      <c r="N31" s="7"/>
      <c r="O31" s="7"/>
      <c r="P31" s="7"/>
      <c r="Q31" s="7"/>
      <c r="R31" s="7"/>
    </row>
    <row r="32" spans="1:22">
      <c r="B32" t="s">
        <v>57</v>
      </c>
      <c r="C32" t="s">
        <v>22</v>
      </c>
      <c r="D32" s="7"/>
      <c r="E32" s="6">
        <f t="shared" ref="E32:R32" si="7">E29/(SUM($E$29:$R$29))</f>
        <v>0.47282692930134274</v>
      </c>
      <c r="F32" s="6">
        <f t="shared" si="7"/>
        <v>1.3127609584325076E-2</v>
      </c>
      <c r="G32" s="6">
        <f t="shared" si="7"/>
        <v>3.8426851678214538E-2</v>
      </c>
      <c r="H32" s="6">
        <f t="shared" si="7"/>
        <v>3.1440667626831294E-2</v>
      </c>
      <c r="I32" s="6">
        <f t="shared" si="7"/>
        <v>7.932966092749752E-2</v>
      </c>
      <c r="J32" s="6">
        <f t="shared" si="7"/>
        <v>4.1879428912663268E-2</v>
      </c>
      <c r="K32" s="6">
        <f t="shared" si="7"/>
        <v>4.0474714027252667E-2</v>
      </c>
      <c r="L32" s="6">
        <f t="shared" si="7"/>
        <v>3.5493843924321145E-2</v>
      </c>
      <c r="M32" s="6">
        <f t="shared" si="7"/>
        <v>5.5522000471882785E-2</v>
      </c>
      <c r="N32" s="6">
        <f t="shared" si="7"/>
        <v>2.4135455558465399E-2</v>
      </c>
      <c r="O32" s="6">
        <f t="shared" si="7"/>
        <v>4.4529697172076228E-2</v>
      </c>
      <c r="P32" s="6">
        <f t="shared" si="7"/>
        <v>4.1376822980576267E-2</v>
      </c>
      <c r="Q32" s="6">
        <f t="shared" si="7"/>
        <v>7.1834627852976757E-2</v>
      </c>
      <c r="R32" s="6">
        <f t="shared" si="7"/>
        <v>9.6016899815741571E-3</v>
      </c>
      <c r="S32" s="2"/>
      <c r="T32" s="2"/>
      <c r="U32" s="2"/>
    </row>
    <row r="33" spans="2:20">
      <c r="B33" t="s">
        <v>58</v>
      </c>
      <c r="C33" t="s">
        <v>32</v>
      </c>
      <c r="D33" s="7"/>
      <c r="E33" s="7">
        <f t="shared" ref="E33:R33" si="8">$D$12*E32</f>
        <v>4995283.5107871238</v>
      </c>
      <c r="F33" s="7">
        <f t="shared" si="8"/>
        <v>138689.50270985306</v>
      </c>
      <c r="G33" s="7">
        <f t="shared" si="8"/>
        <v>405968.87923300121</v>
      </c>
      <c r="H33" s="7">
        <f t="shared" si="8"/>
        <v>332161.80981171306</v>
      </c>
      <c r="I33" s="7">
        <f t="shared" si="8"/>
        <v>838095.55376425688</v>
      </c>
      <c r="J33" s="7">
        <f t="shared" si="8"/>
        <v>442444.3865702094</v>
      </c>
      <c r="K33" s="7">
        <f t="shared" si="8"/>
        <v>427603.96892560285</v>
      </c>
      <c r="L33" s="7">
        <f t="shared" si="8"/>
        <v>374982.47731278208</v>
      </c>
      <c r="M33" s="7">
        <f t="shared" si="8"/>
        <v>586574.31769574841</v>
      </c>
      <c r="N33" s="7">
        <f t="shared" si="8"/>
        <v>254984.29912755665</v>
      </c>
      <c r="O33" s="7">
        <f t="shared" si="8"/>
        <v>470443.72526052047</v>
      </c>
      <c r="P33" s="7">
        <f t="shared" si="8"/>
        <v>437134.49627126264</v>
      </c>
      <c r="Q33" s="7">
        <f t="shared" si="8"/>
        <v>758912.63754313672</v>
      </c>
      <c r="R33" s="7">
        <f t="shared" si="8"/>
        <v>101439.15388135468</v>
      </c>
    </row>
    <row r="34" spans="2:20">
      <c r="B34" t="s">
        <v>59</v>
      </c>
      <c r="C34" t="s">
        <v>42</v>
      </c>
      <c r="D34" s="7"/>
      <c r="E34" s="7">
        <f t="shared" ref="E34:Q34" si="9">E33/E28</f>
        <v>3.2103981318966159</v>
      </c>
      <c r="F34" s="7">
        <f t="shared" si="9"/>
        <v>2.249135100290971</v>
      </c>
      <c r="G34" s="7">
        <f t="shared" si="9"/>
        <v>9.1572266640062985</v>
      </c>
      <c r="H34" s="7">
        <f t="shared" si="9"/>
        <v>18.444626101717063</v>
      </c>
      <c r="I34" s="7">
        <f t="shared" si="9"/>
        <v>44.833293985652759</v>
      </c>
      <c r="J34" s="7">
        <f t="shared" si="9"/>
        <v>88.481774063590223</v>
      </c>
      <c r="K34" s="7">
        <f t="shared" si="9"/>
        <v>159.10328279661897</v>
      </c>
      <c r="L34" s="7">
        <f t="shared" si="9"/>
        <v>254.0985170337625</v>
      </c>
      <c r="M34" s="7">
        <f t="shared" si="9"/>
        <v>562.84703805541244</v>
      </c>
      <c r="N34" s="7">
        <f t="shared" si="9"/>
        <v>635.40876184787362</v>
      </c>
      <c r="O34" s="7">
        <f t="shared" si="9"/>
        <v>1463.6396970490882</v>
      </c>
      <c r="P34" s="7">
        <f t="shared" si="9"/>
        <v>3256.7325423890761</v>
      </c>
      <c r="Q34" s="7">
        <f t="shared" si="9"/>
        <v>6519.3292965278624</v>
      </c>
      <c r="R34" s="8"/>
    </row>
    <row r="35" spans="2:20">
      <c r="B35" t="s">
        <v>59</v>
      </c>
      <c r="C35" t="s">
        <v>43</v>
      </c>
      <c r="D35" s="7"/>
      <c r="E35" s="7">
        <f>E34*100/$D$5</f>
        <v>0.87956113202647002</v>
      </c>
      <c r="F35" s="7">
        <f t="shared" ref="F35:Q35" si="10">F34*100/$D$5</f>
        <v>0.61620139733999202</v>
      </c>
      <c r="G35" s="7">
        <f t="shared" si="10"/>
        <v>2.5088292230154243</v>
      </c>
      <c r="H35" s="7">
        <f t="shared" si="10"/>
        <v>5.0533222196485106</v>
      </c>
      <c r="I35" s="7">
        <f t="shared" si="10"/>
        <v>12.283094242644593</v>
      </c>
      <c r="J35" s="7">
        <f t="shared" si="10"/>
        <v>24.241581935230197</v>
      </c>
      <c r="K35" s="7">
        <f t="shared" si="10"/>
        <v>43.589940492224372</v>
      </c>
      <c r="L35" s="7">
        <f t="shared" si="10"/>
        <v>69.616032064044518</v>
      </c>
      <c r="M35" s="7">
        <f t="shared" si="10"/>
        <v>154.20466796038696</v>
      </c>
      <c r="N35" s="7">
        <f t="shared" si="10"/>
        <v>174.08459228708867</v>
      </c>
      <c r="O35" s="7">
        <f t="shared" si="10"/>
        <v>400.9971772737228</v>
      </c>
      <c r="P35" s="7">
        <f t="shared" si="10"/>
        <v>892.25549106550022</v>
      </c>
      <c r="Q35" s="7">
        <f t="shared" si="10"/>
        <v>1786.1176154870855</v>
      </c>
      <c r="R35" s="8"/>
    </row>
    <row r="36" spans="2:20">
      <c r="B36" t="s">
        <v>60</v>
      </c>
      <c r="C36" t="s">
        <v>43</v>
      </c>
      <c r="D36" s="7"/>
      <c r="E36" s="7">
        <f>E35-E18</f>
        <v>0</v>
      </c>
      <c r="F36" s="7">
        <f t="shared" ref="F36:Q36" si="11">F35-F18</f>
        <v>0</v>
      </c>
      <c r="G36" s="7">
        <f t="shared" si="11"/>
        <v>0</v>
      </c>
      <c r="H36" s="7">
        <f t="shared" si="11"/>
        <v>0</v>
      </c>
      <c r="I36" s="7">
        <f t="shared" si="11"/>
        <v>0</v>
      </c>
      <c r="J36" s="7">
        <f t="shared" si="11"/>
        <v>4.3619224086882014E-2</v>
      </c>
      <c r="K36" s="7">
        <f t="shared" si="11"/>
        <v>0.11105388579483133</v>
      </c>
      <c r="L36" s="7">
        <f t="shared" si="11"/>
        <v>9.0901674587541947E-2</v>
      </c>
      <c r="M36" s="7">
        <f t="shared" si="11"/>
        <v>0.22128303037936803</v>
      </c>
      <c r="N36" s="7">
        <f t="shared" si="11"/>
        <v>0.2296711484841012</v>
      </c>
      <c r="O36" s="7">
        <f t="shared" si="11"/>
        <v>0.64760493891679971</v>
      </c>
      <c r="P36" s="7">
        <f t="shared" si="11"/>
        <v>0.89122675049600275</v>
      </c>
      <c r="Q36" s="7">
        <f t="shared" si="11"/>
        <v>2.7110449341380445</v>
      </c>
      <c r="R36" s="7"/>
    </row>
    <row r="37" spans="2:20">
      <c r="B37" t="s">
        <v>61</v>
      </c>
      <c r="C37" t="s">
        <v>32</v>
      </c>
      <c r="D37" s="7"/>
      <c r="E37" s="7">
        <f t="shared" ref="E37:Q37" si="12">(E28*E18*365/100)-E33</f>
        <v>0</v>
      </c>
      <c r="F37" s="7">
        <f t="shared" si="12"/>
        <v>0</v>
      </c>
      <c r="G37" s="7">
        <f t="shared" si="12"/>
        <v>0</v>
      </c>
      <c r="H37" s="7">
        <f t="shared" si="12"/>
        <v>0</v>
      </c>
      <c r="I37" s="7">
        <f t="shared" si="12"/>
        <v>0</v>
      </c>
      <c r="J37" s="7">
        <f t="shared" si="12"/>
        <v>-796.11474594986066</v>
      </c>
      <c r="K37" s="7">
        <f t="shared" si="12"/>
        <v>-1089.4046147861518</v>
      </c>
      <c r="L37" s="7">
        <f t="shared" si="12"/>
        <v>-489.63628230575705</v>
      </c>
      <c r="M37" s="7">
        <f t="shared" si="12"/>
        <v>-841.73160436213948</v>
      </c>
      <c r="N37" s="7">
        <f t="shared" si="12"/>
        <v>-336.40275716912583</v>
      </c>
      <c r="O37" s="7">
        <f t="shared" si="12"/>
        <v>-759.76016098778928</v>
      </c>
      <c r="P37" s="7">
        <f t="shared" si="12"/>
        <v>-436.63049490051344</v>
      </c>
      <c r="Q37" s="7">
        <f t="shared" si="12"/>
        <v>-1151.9097307058983</v>
      </c>
      <c r="R37" s="7">
        <f>R33-R16</f>
        <v>0</v>
      </c>
      <c r="S37" s="1" t="s">
        <v>62</v>
      </c>
      <c r="T37" s="3"/>
    </row>
    <row r="38" spans="2:20">
      <c r="B38" t="s">
        <v>63</v>
      </c>
      <c r="C38" t="s">
        <v>32</v>
      </c>
      <c r="D38" s="7">
        <f>SUM(E37:R37)</f>
        <v>-5901.5903911672358</v>
      </c>
      <c r="E38" s="7"/>
      <c r="F38" s="7"/>
      <c r="G38" s="7"/>
      <c r="H38" s="7"/>
      <c r="I38" s="7"/>
      <c r="J38" s="7"/>
      <c r="K38" s="7"/>
      <c r="L38" s="7"/>
      <c r="M38" s="7"/>
      <c r="N38" s="7"/>
      <c r="O38" s="7"/>
      <c r="P38" s="7"/>
      <c r="Q38" s="7"/>
      <c r="R38" s="7"/>
      <c r="S38" s="1" t="s">
        <v>62</v>
      </c>
    </row>
  </sheetData>
  <conditionalFormatting sqref="E35">
    <cfRule type="cellIs" dxfId="26" priority="1" operator="lessThan">
      <formula>0.87956113202647</formula>
    </cfRule>
    <cfRule type="cellIs" dxfId="25" priority="2" operator="greaterThan">
      <formula>0.87956113202647</formula>
    </cfRule>
  </conditionalFormatting>
  <conditionalFormatting sqref="F35">
    <cfRule type="cellIs" dxfId="24" priority="3" operator="lessThan">
      <formula>0.616201397339992</formula>
    </cfRule>
    <cfRule type="cellIs" dxfId="23" priority="4" operator="greaterThan">
      <formula>0.616201397339992</formula>
    </cfRule>
  </conditionalFormatting>
  <conditionalFormatting sqref="G35">
    <cfRule type="cellIs" dxfId="22" priority="5" operator="lessThan">
      <formula>2.50882922301542</formula>
    </cfRule>
    <cfRule type="cellIs" dxfId="21" priority="6" operator="greaterThan">
      <formula>2.50882922301542</formula>
    </cfRule>
  </conditionalFormatting>
  <conditionalFormatting sqref="H35">
    <cfRule type="cellIs" dxfId="20" priority="7" operator="lessThan">
      <formula>5.05332221964851</formula>
    </cfRule>
    <cfRule type="cellIs" dxfId="19" priority="8" operator="greaterThan">
      <formula>5.05332221964851</formula>
    </cfRule>
  </conditionalFormatting>
  <conditionalFormatting sqref="I35">
    <cfRule type="cellIs" dxfId="18" priority="9" operator="lessThan">
      <formula>12.2830942426446</formula>
    </cfRule>
    <cfRule type="cellIs" dxfId="17" priority="10" operator="greaterThan">
      <formula>12.2830942426446</formula>
    </cfRule>
  </conditionalFormatting>
  <conditionalFormatting sqref="J35">
    <cfRule type="cellIs" dxfId="16" priority="11" operator="lessThan">
      <formula>24.1979627111433</formula>
    </cfRule>
    <cfRule type="cellIs" dxfId="15" priority="12" operator="greaterThan">
      <formula>24.1979627111433</formula>
    </cfRule>
  </conditionalFormatting>
  <conditionalFormatting sqref="K35">
    <cfRule type="cellIs" dxfId="14" priority="13" operator="lessThan">
      <formula>43.4788866064295</formula>
    </cfRule>
    <cfRule type="cellIs" dxfId="13" priority="14" operator="greaterThan">
      <formula>43.4788866064295</formula>
    </cfRule>
  </conditionalFormatting>
  <conditionalFormatting sqref="L35">
    <cfRule type="cellIs" dxfId="12" priority="15" operator="lessThan">
      <formula>69.525130389457</formula>
    </cfRule>
    <cfRule type="cellIs" dxfId="11" priority="16" operator="greaterThan">
      <formula>69.525130389457</formula>
    </cfRule>
  </conditionalFormatting>
  <conditionalFormatting sqref="M35">
    <cfRule type="cellIs" dxfId="10" priority="17" operator="lessThan">
      <formula>153.983384930008</formula>
    </cfRule>
    <cfRule type="cellIs" dxfId="9" priority="18" operator="greaterThan">
      <formula>153.983384930008</formula>
    </cfRule>
  </conditionalFormatting>
  <conditionalFormatting sqref="N35">
    <cfRule type="cellIs" dxfId="8" priority="19" operator="lessThan">
      <formula>173.854921138605</formula>
    </cfRule>
    <cfRule type="cellIs" dxfId="7" priority="20" operator="greaterThan">
      <formula>173.854921138605</formula>
    </cfRule>
  </conditionalFormatting>
  <conditionalFormatting sqref="O35">
    <cfRule type="cellIs" dxfId="6" priority="21" operator="lessThan">
      <formula>400.349572334806</formula>
    </cfRule>
    <cfRule type="cellIs" dxfId="5" priority="22" operator="greaterThan">
      <formula>400.349572334806</formula>
    </cfRule>
  </conditionalFormatting>
  <conditionalFormatting sqref="P35">
    <cfRule type="cellIs" dxfId="4" priority="23" operator="lessThan">
      <formula>891.364264315004</formula>
    </cfRule>
    <cfRule type="cellIs" dxfId="3" priority="24" operator="greaterThan">
      <formula>891.364264315004</formula>
    </cfRule>
  </conditionalFormatting>
  <conditionalFormatting sqref="Q35">
    <cfRule type="cellIs" dxfId="2" priority="25" operator="lessThan">
      <formula>1783.40657055295</formula>
    </cfRule>
    <cfRule type="cellIs" dxfId="1" priority="26" operator="greaterThan">
      <formula>1783.40657055295</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BFC65-6598-4A52-8E13-8BEAD05FC881}">
  <dimension ref="A2:W40"/>
  <sheetViews>
    <sheetView topLeftCell="A13" zoomScale="85" zoomScaleNormal="85" workbookViewId="0">
      <selection activeCell="Q38" sqref="Q38"/>
    </sheetView>
  </sheetViews>
  <sheetFormatPr defaultRowHeight="14.25"/>
  <cols>
    <col min="1" max="1" width="39.42578125" bestFit="1" customWidth="1"/>
    <col min="2" max="2" width="55" bestFit="1" customWidth="1"/>
    <col min="3" max="3" width="11" bestFit="1" customWidth="1"/>
    <col min="4" max="4" width="13.28515625" bestFit="1" customWidth="1"/>
    <col min="5" max="5" width="32.7109375" bestFit="1" customWidth="1"/>
    <col min="6" max="9" width="31.42578125" bestFit="1" customWidth="1"/>
    <col min="10" max="13" width="18.28515625" bestFit="1" customWidth="1"/>
    <col min="14" max="17" width="18.7109375" bestFit="1" customWidth="1"/>
    <col min="18" max="18" width="16.5703125" bestFit="1" customWidth="1"/>
    <col min="19" max="19" width="120.85546875" bestFit="1" customWidth="1"/>
    <col min="20" max="20" width="14.5703125" bestFit="1" customWidth="1"/>
    <col min="21" max="21" width="17.140625" bestFit="1" customWidth="1"/>
    <col min="22" max="22" width="12.5703125" bestFit="1" customWidth="1"/>
    <col min="24" max="24" width="11.7109375" bestFit="1" customWidth="1"/>
  </cols>
  <sheetData>
    <row r="2" spans="1:23">
      <c r="C2" t="s">
        <v>0</v>
      </c>
      <c r="E2" t="s">
        <v>1</v>
      </c>
      <c r="F2" t="s">
        <v>2</v>
      </c>
      <c r="G2" t="s">
        <v>3</v>
      </c>
      <c r="H2" t="s">
        <v>4</v>
      </c>
      <c r="I2" t="s">
        <v>5</v>
      </c>
      <c r="J2" t="s">
        <v>6</v>
      </c>
      <c r="K2" t="s">
        <v>7</v>
      </c>
      <c r="L2" t="s">
        <v>8</v>
      </c>
      <c r="M2" t="s">
        <v>9</v>
      </c>
      <c r="N2" t="s">
        <v>10</v>
      </c>
      <c r="O2" t="s">
        <v>11</v>
      </c>
      <c r="P2" t="s">
        <v>12</v>
      </c>
      <c r="Q2" t="s">
        <v>13</v>
      </c>
      <c r="R2" t="s">
        <v>14</v>
      </c>
      <c r="S2" t="s">
        <v>15</v>
      </c>
    </row>
    <row r="4" spans="1:23">
      <c r="A4" t="s">
        <v>16</v>
      </c>
    </row>
    <row r="5" spans="1:23">
      <c r="B5" t="s">
        <v>17</v>
      </c>
      <c r="C5" t="s">
        <v>18</v>
      </c>
      <c r="D5" s="7">
        <v>365</v>
      </c>
      <c r="E5" s="7"/>
      <c r="F5" s="7"/>
      <c r="G5" s="7"/>
      <c r="H5" s="7"/>
      <c r="I5" s="7"/>
      <c r="J5" s="7"/>
      <c r="K5" s="7"/>
      <c r="L5" s="7"/>
      <c r="M5" s="7"/>
      <c r="N5" s="7"/>
      <c r="O5" s="7"/>
      <c r="P5" s="7"/>
      <c r="Q5" s="7"/>
      <c r="R5" s="7"/>
    </row>
    <row r="6" spans="1:23">
      <c r="B6" t="s">
        <v>19</v>
      </c>
      <c r="C6" t="s">
        <v>20</v>
      </c>
      <c r="D6" s="7">
        <v>8760</v>
      </c>
      <c r="E6" s="7"/>
      <c r="F6" s="7"/>
      <c r="G6" s="7"/>
      <c r="H6" s="7"/>
      <c r="I6" s="7"/>
      <c r="J6" s="7"/>
      <c r="K6" s="7"/>
      <c r="L6" s="7"/>
      <c r="M6" s="7"/>
      <c r="N6" s="7"/>
      <c r="O6" s="7"/>
      <c r="P6" s="7"/>
      <c r="Q6" s="7"/>
      <c r="R6" s="7"/>
    </row>
    <row r="7" spans="1:23">
      <c r="B7" t="s">
        <v>21</v>
      </c>
      <c r="C7" t="s">
        <v>22</v>
      </c>
      <c r="D7" s="6">
        <v>0.1</v>
      </c>
      <c r="E7" s="7"/>
      <c r="F7" s="7"/>
      <c r="G7" s="7"/>
      <c r="H7" s="7"/>
      <c r="I7" s="7"/>
      <c r="J7" s="7"/>
      <c r="K7" s="7"/>
      <c r="L7" s="7"/>
      <c r="M7" s="7"/>
      <c r="N7" s="7"/>
      <c r="O7" s="7"/>
      <c r="P7" s="7"/>
      <c r="Q7" s="7"/>
      <c r="R7" s="7"/>
      <c r="S7" s="1" t="s">
        <v>23</v>
      </c>
    </row>
    <row r="8" spans="1:23">
      <c r="B8" t="s">
        <v>24</v>
      </c>
      <c r="C8" t="s">
        <v>25</v>
      </c>
      <c r="D8" s="7"/>
      <c r="E8" s="7">
        <v>29896095.14775414</v>
      </c>
      <c r="F8" s="7">
        <v>876682.37422512774</v>
      </c>
      <c r="G8" s="7">
        <v>657511.78066884575</v>
      </c>
      <c r="H8" s="7">
        <v>328755.89033442287</v>
      </c>
      <c r="I8" s="7">
        <v>328755.89033442287</v>
      </c>
      <c r="J8" s="7">
        <v>86183.764154001488</v>
      </c>
      <c r="K8" s="7">
        <v>64637.823115501116</v>
      </c>
      <c r="L8" s="7">
        <v>32318.911557750558</v>
      </c>
      <c r="M8" s="7">
        <v>32318.911557750558</v>
      </c>
      <c r="N8" s="7">
        <v>8718.4797439077229</v>
      </c>
      <c r="O8" s="7">
        <v>6538.8598079307922</v>
      </c>
      <c r="P8" s="7">
        <v>3269.4299039653961</v>
      </c>
      <c r="Q8" s="7">
        <v>3269.4299039653961</v>
      </c>
      <c r="R8" s="7"/>
      <c r="S8" s="1" t="s">
        <v>26</v>
      </c>
      <c r="U8" s="3"/>
    </row>
    <row r="9" spans="1:23">
      <c r="B9" t="s">
        <v>27</v>
      </c>
      <c r="C9" t="s">
        <v>28</v>
      </c>
      <c r="D9" s="7"/>
      <c r="E9" s="7"/>
      <c r="F9" s="7"/>
      <c r="G9" s="7"/>
      <c r="H9" s="7"/>
      <c r="I9" s="7"/>
      <c r="J9" s="7">
        <v>90</v>
      </c>
      <c r="K9" s="7">
        <v>150</v>
      </c>
      <c r="L9" s="7">
        <v>250</v>
      </c>
      <c r="M9" s="7">
        <f>L9*1.5</f>
        <v>375</v>
      </c>
      <c r="N9" s="7">
        <v>500</v>
      </c>
      <c r="O9" s="7">
        <v>1100</v>
      </c>
      <c r="P9" s="7">
        <v>2000</v>
      </c>
      <c r="Q9" s="7">
        <f>P9*1.5</f>
        <v>3000</v>
      </c>
      <c r="R9" s="7"/>
      <c r="S9" s="1" t="s">
        <v>29</v>
      </c>
      <c r="U9" s="3"/>
      <c r="W9" s="2"/>
    </row>
    <row r="10" spans="1:23">
      <c r="D10" s="7"/>
      <c r="E10" s="7"/>
      <c r="F10" s="7"/>
      <c r="G10" s="7"/>
      <c r="H10" s="7"/>
      <c r="I10" s="7"/>
      <c r="J10" s="7"/>
      <c r="K10" s="7"/>
      <c r="L10" s="7"/>
      <c r="M10" s="7"/>
      <c r="N10" s="7"/>
      <c r="O10" s="7"/>
      <c r="P10" s="7"/>
      <c r="Q10" s="7"/>
      <c r="R10" s="7"/>
      <c r="U10" s="3"/>
    </row>
    <row r="11" spans="1:23">
      <c r="A11" t="s">
        <v>30</v>
      </c>
      <c r="D11" s="9"/>
      <c r="E11" s="7"/>
      <c r="F11" s="7"/>
      <c r="G11" s="7"/>
      <c r="H11" s="7"/>
      <c r="I11" s="7"/>
      <c r="J11" s="7"/>
      <c r="K11" s="7"/>
      <c r="L11" s="7"/>
      <c r="M11" s="7"/>
      <c r="N11" s="7"/>
      <c r="O11" s="7"/>
      <c r="P11" s="7"/>
      <c r="Q11" s="7"/>
      <c r="R11" s="7"/>
      <c r="U11" s="3"/>
    </row>
    <row r="12" spans="1:23">
      <c r="B12" t="s">
        <v>31</v>
      </c>
      <c r="C12" t="s">
        <v>32</v>
      </c>
      <c r="D12" s="5">
        <v>6265169095.2118502</v>
      </c>
      <c r="E12" s="7"/>
      <c r="F12" s="7"/>
      <c r="G12" s="7"/>
      <c r="H12" s="7"/>
      <c r="I12" s="7"/>
      <c r="J12" s="7"/>
      <c r="K12" s="7"/>
      <c r="L12" s="7"/>
      <c r="M12" s="7"/>
      <c r="N12" s="7"/>
      <c r="O12" s="7"/>
      <c r="P12" s="7"/>
      <c r="Q12" s="7"/>
      <c r="R12" s="7"/>
      <c r="S12" s="1" t="s">
        <v>33</v>
      </c>
      <c r="U12" s="3"/>
      <c r="W12" s="2"/>
    </row>
    <row r="13" spans="1:23">
      <c r="B13" t="s">
        <v>65</v>
      </c>
      <c r="C13" t="s">
        <v>22</v>
      </c>
      <c r="D13" s="5">
        <v>0.88073319533721095</v>
      </c>
      <c r="E13" s="7"/>
      <c r="F13" s="7"/>
      <c r="G13" s="7"/>
      <c r="H13" s="7"/>
      <c r="I13" s="7"/>
      <c r="J13" s="7"/>
      <c r="K13" s="7"/>
      <c r="L13" s="7"/>
      <c r="M13" s="7"/>
      <c r="N13" s="7"/>
      <c r="O13" s="7"/>
      <c r="P13" s="7"/>
      <c r="Q13" s="7"/>
      <c r="R13" s="7"/>
      <c r="S13" s="1" t="s">
        <v>66</v>
      </c>
      <c r="U13" s="3"/>
      <c r="W13" s="2"/>
    </row>
    <row r="14" spans="1:23">
      <c r="B14" t="s">
        <v>67</v>
      </c>
      <c r="C14" t="s">
        <v>32</v>
      </c>
      <c r="D14" s="7">
        <f>D13*D12</f>
        <v>5517942396.5538759</v>
      </c>
      <c r="E14" s="7"/>
      <c r="F14" s="7"/>
      <c r="G14" s="7"/>
      <c r="H14" s="7"/>
      <c r="I14" s="7"/>
      <c r="J14" s="7"/>
      <c r="K14" s="7"/>
      <c r="L14" s="7"/>
      <c r="M14" s="7"/>
      <c r="N14" s="7"/>
      <c r="O14" s="7"/>
      <c r="P14" s="7"/>
      <c r="Q14" s="7"/>
      <c r="R14" s="7"/>
      <c r="S14" s="1"/>
      <c r="U14" s="3"/>
      <c r="W14" s="2"/>
    </row>
    <row r="15" spans="1:23">
      <c r="B15" t="s">
        <v>34</v>
      </c>
      <c r="C15" t="s">
        <v>25</v>
      </c>
      <c r="D15" s="7"/>
      <c r="E15" s="5">
        <v>29896095.14775414</v>
      </c>
      <c r="F15" s="5">
        <v>876682.37422512774</v>
      </c>
      <c r="G15" s="5">
        <v>657511.78066884575</v>
      </c>
      <c r="H15" s="5">
        <v>328755.89033442287</v>
      </c>
      <c r="I15" s="5">
        <v>328755.89033442287</v>
      </c>
      <c r="J15" s="5">
        <v>86183.764154001488</v>
      </c>
      <c r="K15" s="5">
        <v>64637.823115501116</v>
      </c>
      <c r="L15" s="5">
        <v>32318.911557750558</v>
      </c>
      <c r="M15" s="5">
        <v>32318.911557750558</v>
      </c>
      <c r="N15" s="5">
        <v>8718.4797439077229</v>
      </c>
      <c r="O15" s="5">
        <v>6538.8598079307922</v>
      </c>
      <c r="P15" s="5">
        <v>3269.4299039653961</v>
      </c>
      <c r="Q15" s="5">
        <v>3269.4299039653961</v>
      </c>
      <c r="R15" s="5">
        <f>SUM(SWAE!R13,SWEB!R13,SPN!R13,SPM!R13,SPD!R13,SHEPD!R13,SEPD!R13,NPGY!R13,NPGN!R13,MIDE!R13,LPN!R13,EPN!R13,ENW!R13,EMEB!R13)</f>
        <v>25951.451925750393</v>
      </c>
      <c r="S15" s="1" t="s">
        <v>68</v>
      </c>
      <c r="U15" s="3"/>
      <c r="W15" s="2"/>
    </row>
    <row r="16" spans="1:23">
      <c r="B16" t="s">
        <v>36</v>
      </c>
      <c r="C16" t="s">
        <v>37</v>
      </c>
      <c r="D16" s="7"/>
      <c r="E16" s="5">
        <v>94568386742.354111</v>
      </c>
      <c r="F16" s="5">
        <v>2981851739.1485</v>
      </c>
      <c r="G16" s="5">
        <v>5488274014.5344</v>
      </c>
      <c r="H16" s="5">
        <v>5805153792.9811001</v>
      </c>
      <c r="I16" s="5">
        <v>16171488563.976603</v>
      </c>
      <c r="J16" s="5">
        <v>7101197447.0318003</v>
      </c>
      <c r="K16" s="5">
        <v>10575586165.6283</v>
      </c>
      <c r="L16" s="5">
        <v>6605870917.4103985</v>
      </c>
      <c r="M16" s="5">
        <v>17537464137.317398</v>
      </c>
      <c r="N16" s="5">
        <v>3945243549.9962993</v>
      </c>
      <c r="O16" s="5">
        <v>10887486568.385801</v>
      </c>
      <c r="P16" s="5">
        <v>8615849098.647398</v>
      </c>
      <c r="Q16" s="5">
        <v>24576990667.197701</v>
      </c>
      <c r="R16" s="5">
        <v>2414306494.7499938</v>
      </c>
      <c r="S16" s="1" t="s">
        <v>26</v>
      </c>
      <c r="U16" s="3"/>
      <c r="W16" s="2"/>
    </row>
    <row r="17" spans="1:23">
      <c r="B17" t="s">
        <v>39</v>
      </c>
      <c r="C17" t="s">
        <v>22</v>
      </c>
      <c r="D17" s="7"/>
      <c r="E17" s="6">
        <f t="shared" ref="E17:R17" si="0">E16/SUM($E$16:$R$16)</f>
        <v>0.43524713611362115</v>
      </c>
      <c r="F17" s="6">
        <f t="shared" si="0"/>
        <v>1.3723850797155913E-2</v>
      </c>
      <c r="G17" s="6">
        <f t="shared" si="0"/>
        <v>2.5259556912405886E-2</v>
      </c>
      <c r="H17" s="6">
        <f t="shared" si="0"/>
        <v>2.6717983145656567E-2</v>
      </c>
      <c r="I17" s="6">
        <f t="shared" si="0"/>
        <v>7.4428615382233596E-2</v>
      </c>
      <c r="J17" s="6">
        <f t="shared" si="0"/>
        <v>3.2682971109770351E-2</v>
      </c>
      <c r="K17" s="6">
        <f t="shared" si="0"/>
        <v>4.8673703230796665E-2</v>
      </c>
      <c r="L17" s="6">
        <f t="shared" si="0"/>
        <v>3.0403250995202104E-2</v>
      </c>
      <c r="M17" s="6">
        <f t="shared" si="0"/>
        <v>8.0715462147606915E-2</v>
      </c>
      <c r="N17" s="6">
        <f t="shared" si="0"/>
        <v>1.8157822244392448E-2</v>
      </c>
      <c r="O17" s="6">
        <f t="shared" si="0"/>
        <v>5.0109212090884765E-2</v>
      </c>
      <c r="P17" s="6">
        <f t="shared" si="0"/>
        <v>3.9654093450807386E-2</v>
      </c>
      <c r="Q17" s="6">
        <f t="shared" si="0"/>
        <v>0.11311459538093321</v>
      </c>
      <c r="R17" s="6">
        <f t="shared" si="0"/>
        <v>1.1111746998532884E-2</v>
      </c>
      <c r="U17" s="3"/>
      <c r="W17" s="2"/>
    </row>
    <row r="18" spans="1:23">
      <c r="B18" t="s">
        <v>40</v>
      </c>
      <c r="C18" t="s">
        <v>32</v>
      </c>
      <c r="D18" s="7"/>
      <c r="E18" s="7">
        <f>E17*$D$14</f>
        <v>2401668625.3400059</v>
      </c>
      <c r="F18" s="7">
        <f t="shared" ref="F18:R18" si="1">F17*$D$14</f>
        <v>75727418.157606319</v>
      </c>
      <c r="G18" s="7">
        <f t="shared" si="1"/>
        <v>139380780.00512996</v>
      </c>
      <c r="H18" s="7">
        <f t="shared" si="1"/>
        <v>147428291.94983026</v>
      </c>
      <c r="I18" s="7">
        <f t="shared" si="1"/>
        <v>410692812.33442873</v>
      </c>
      <c r="J18" s="7">
        <f t="shared" si="1"/>
        <v>180342751.93194729</v>
      </c>
      <c r="K18" s="7">
        <f t="shared" si="1"/>
        <v>268578690.65449429</v>
      </c>
      <c r="L18" s="7">
        <f t="shared" si="1"/>
        <v>167763387.65949452</v>
      </c>
      <c r="M18" s="7">
        <f t="shared" si="1"/>
        <v>445383270.64171976</v>
      </c>
      <c r="N18" s="7">
        <f t="shared" si="1"/>
        <v>100193817.19142213</v>
      </c>
      <c r="O18" s="7">
        <f t="shared" si="1"/>
        <v>276499745.85420316</v>
      </c>
      <c r="P18" s="7">
        <f t="shared" si="1"/>
        <v>218809003.44911945</v>
      </c>
      <c r="Q18" s="7">
        <f t="shared" si="1"/>
        <v>624159821.52148855</v>
      </c>
      <c r="R18" s="7">
        <f t="shared" si="1"/>
        <v>61313979.862984881</v>
      </c>
      <c r="U18" s="3"/>
      <c r="W18" s="2"/>
    </row>
    <row r="19" spans="1:23">
      <c r="B19" t="s">
        <v>41</v>
      </c>
      <c r="C19" t="s">
        <v>42</v>
      </c>
      <c r="D19" s="7"/>
      <c r="E19" s="6">
        <f t="shared" ref="E19:Q19" si="2">E18/E15</f>
        <v>80.333856761906389</v>
      </c>
      <c r="F19" s="6">
        <f t="shared" si="2"/>
        <v>86.379537656998551</v>
      </c>
      <c r="G19" s="6">
        <f t="shared" si="2"/>
        <v>211.98217903160091</v>
      </c>
      <c r="H19" s="6">
        <f t="shared" si="2"/>
        <v>448.44304325577451</v>
      </c>
      <c r="I19" s="6">
        <f t="shared" si="2"/>
        <v>1249.2333199464701</v>
      </c>
      <c r="J19" s="6">
        <f t="shared" si="2"/>
        <v>2092.5374251430167</v>
      </c>
      <c r="K19" s="6">
        <f t="shared" si="2"/>
        <v>4155.1320528627939</v>
      </c>
      <c r="L19" s="6">
        <f t="shared" si="2"/>
        <v>5190.873688914884</v>
      </c>
      <c r="M19" s="6">
        <f t="shared" si="2"/>
        <v>13780.887077396335</v>
      </c>
      <c r="N19" s="6">
        <f t="shared" si="2"/>
        <v>11492.120201510512</v>
      </c>
      <c r="O19" s="6">
        <f t="shared" si="2"/>
        <v>42285.620731437717</v>
      </c>
      <c r="P19" s="6">
        <f t="shared" si="2"/>
        <v>66925.736252590214</v>
      </c>
      <c r="Q19" s="6">
        <f t="shared" si="2"/>
        <v>190907.8462775615</v>
      </c>
      <c r="R19" s="8"/>
      <c r="U19" s="3"/>
      <c r="W19" s="2"/>
    </row>
    <row r="20" spans="1:23">
      <c r="B20" t="s">
        <v>41</v>
      </c>
      <c r="C20" t="s">
        <v>43</v>
      </c>
      <c r="D20" s="7"/>
      <c r="E20" s="7">
        <f>E19*100/365</f>
        <v>22.009275825179834</v>
      </c>
      <c r="F20" s="7">
        <f t="shared" ref="F20:Q20" si="3">F19*100/365</f>
        <v>23.665626755342068</v>
      </c>
      <c r="G20" s="7">
        <f t="shared" si="3"/>
        <v>58.077309323726276</v>
      </c>
      <c r="H20" s="7">
        <f t="shared" si="3"/>
        <v>122.86110774130809</v>
      </c>
      <c r="I20" s="7">
        <f t="shared" si="3"/>
        <v>342.25570409492332</v>
      </c>
      <c r="J20" s="7">
        <f t="shared" si="3"/>
        <v>573.2979246967169</v>
      </c>
      <c r="K20" s="7">
        <f t="shared" si="3"/>
        <v>1138.3923432500806</v>
      </c>
      <c r="L20" s="7">
        <f t="shared" si="3"/>
        <v>1422.1571750451737</v>
      </c>
      <c r="M20" s="7">
        <f t="shared" si="3"/>
        <v>3775.5855006565303</v>
      </c>
      <c r="N20" s="7">
        <f t="shared" si="3"/>
        <v>3148.5260826056196</v>
      </c>
      <c r="O20" s="7">
        <f t="shared" si="3"/>
        <v>11585.101570256909</v>
      </c>
      <c r="P20" s="7">
        <f t="shared" si="3"/>
        <v>18335.818151394578</v>
      </c>
      <c r="Q20" s="7">
        <f t="shared" si="3"/>
        <v>52303.519528099037</v>
      </c>
      <c r="R20" s="8"/>
      <c r="U20" s="3"/>
      <c r="W20" s="2"/>
    </row>
    <row r="21" spans="1:23">
      <c r="D21" s="7"/>
      <c r="E21" s="7"/>
      <c r="F21" s="7"/>
      <c r="G21" s="7"/>
      <c r="H21" s="7"/>
      <c r="I21" s="7"/>
      <c r="J21" s="7"/>
      <c r="K21" s="7"/>
      <c r="L21" s="7"/>
      <c r="M21" s="7"/>
      <c r="N21" s="7"/>
      <c r="O21" s="7"/>
      <c r="P21" s="7"/>
      <c r="Q21" s="7"/>
      <c r="R21" s="7"/>
      <c r="U21" s="3"/>
      <c r="W21" s="2"/>
    </row>
    <row r="22" spans="1:23">
      <c r="A22" t="s">
        <v>44</v>
      </c>
      <c r="D22" s="7"/>
      <c r="E22" s="7"/>
      <c r="F22" s="7"/>
      <c r="G22" s="7"/>
      <c r="H22" s="7"/>
      <c r="I22" s="7"/>
      <c r="J22" s="7"/>
      <c r="K22" s="7"/>
      <c r="L22" s="7"/>
      <c r="M22" s="7"/>
      <c r="N22" s="7"/>
      <c r="O22" s="7"/>
      <c r="P22" s="7"/>
      <c r="Q22" s="7"/>
      <c r="R22" s="7"/>
      <c r="U22" s="3"/>
      <c r="W22" s="2"/>
    </row>
    <row r="23" spans="1:23">
      <c r="B23" t="s">
        <v>45</v>
      </c>
      <c r="C23" t="s">
        <v>46</v>
      </c>
      <c r="D23" s="7"/>
      <c r="E23" s="7" t="b">
        <v>0</v>
      </c>
      <c r="F23" s="7" t="b">
        <v>0</v>
      </c>
      <c r="G23" s="7" t="b">
        <v>0</v>
      </c>
      <c r="H23" s="7" t="b">
        <v>0</v>
      </c>
      <c r="I23" s="7" t="b">
        <v>0</v>
      </c>
      <c r="J23" s="7" t="b">
        <v>0</v>
      </c>
      <c r="K23" s="7" t="b">
        <v>1</v>
      </c>
      <c r="L23" s="7" t="b">
        <v>1</v>
      </c>
      <c r="M23" s="7" t="b">
        <v>1</v>
      </c>
      <c r="N23" s="7" t="b">
        <v>0</v>
      </c>
      <c r="O23" s="7" t="b">
        <v>1</v>
      </c>
      <c r="P23" s="7" t="b">
        <v>1</v>
      </c>
      <c r="Q23" s="7" t="b">
        <v>1</v>
      </c>
      <c r="R23" s="7" t="b">
        <v>0</v>
      </c>
      <c r="S23" s="1" t="s">
        <v>47</v>
      </c>
      <c r="U23" s="3"/>
      <c r="W23" s="2"/>
    </row>
    <row r="24" spans="1:23">
      <c r="B24" t="s">
        <v>48</v>
      </c>
      <c r="C24" t="s">
        <v>25</v>
      </c>
      <c r="D24" s="7"/>
      <c r="E24" s="7">
        <v>0</v>
      </c>
      <c r="F24" s="7">
        <v>0</v>
      </c>
      <c r="G24" s="7">
        <v>0</v>
      </c>
      <c r="H24" s="7">
        <v>0</v>
      </c>
      <c r="I24" s="7">
        <v>0</v>
      </c>
      <c r="J24" s="7">
        <v>0</v>
      </c>
      <c r="K24" s="7">
        <v>537</v>
      </c>
      <c r="L24" s="7">
        <v>140</v>
      </c>
      <c r="M24" s="7">
        <v>103</v>
      </c>
      <c r="N24" s="7">
        <v>0</v>
      </c>
      <c r="O24" s="7">
        <v>25</v>
      </c>
      <c r="P24" s="7">
        <v>10</v>
      </c>
      <c r="Q24" s="7">
        <v>8</v>
      </c>
      <c r="R24" s="7">
        <v>0</v>
      </c>
      <c r="S24" s="1" t="s">
        <v>49</v>
      </c>
      <c r="U24" s="3"/>
    </row>
    <row r="25" spans="1:23">
      <c r="D25" s="7"/>
      <c r="E25" s="7"/>
      <c r="F25" s="7"/>
      <c r="G25" s="7"/>
      <c r="H25" s="7"/>
      <c r="I25" s="7"/>
      <c r="J25" s="7"/>
      <c r="K25" s="7"/>
      <c r="L25" s="7"/>
      <c r="M25" s="7"/>
      <c r="N25" s="7"/>
      <c r="O25" s="7"/>
      <c r="P25" s="7"/>
      <c r="Q25" s="7"/>
      <c r="R25" s="7"/>
      <c r="U25" s="3"/>
    </row>
    <row r="26" spans="1:23">
      <c r="A26" t="s">
        <v>50</v>
      </c>
      <c r="D26" s="7"/>
      <c r="E26" s="7"/>
      <c r="F26" s="7"/>
      <c r="G26" s="7"/>
      <c r="H26" s="7"/>
      <c r="I26" s="7"/>
      <c r="J26" s="7"/>
      <c r="K26" s="7"/>
      <c r="L26" s="7"/>
      <c r="M26" s="7"/>
      <c r="N26" s="7"/>
      <c r="O26" s="7"/>
      <c r="P26" s="7"/>
      <c r="Q26" s="7"/>
      <c r="R26" s="7"/>
      <c r="U26" s="3"/>
    </row>
    <row r="27" spans="1:23">
      <c r="B27" t="s">
        <v>51</v>
      </c>
      <c r="C27" t="s">
        <v>22</v>
      </c>
      <c r="D27" s="7"/>
      <c r="E27" s="6">
        <f t="shared" ref="E27:Q27" si="4">E15/E8</f>
        <v>1</v>
      </c>
      <c r="F27" s="6">
        <f t="shared" si="4"/>
        <v>1</v>
      </c>
      <c r="G27" s="6">
        <f t="shared" si="4"/>
        <v>1</v>
      </c>
      <c r="H27" s="6">
        <f t="shared" si="4"/>
        <v>1</v>
      </c>
      <c r="I27" s="6">
        <f t="shared" si="4"/>
        <v>1</v>
      </c>
      <c r="J27" s="6">
        <f t="shared" si="4"/>
        <v>1</v>
      </c>
      <c r="K27" s="6">
        <f t="shared" si="4"/>
        <v>1</v>
      </c>
      <c r="L27" s="6">
        <f t="shared" si="4"/>
        <v>1</v>
      </c>
      <c r="M27" s="6">
        <f t="shared" si="4"/>
        <v>1</v>
      </c>
      <c r="N27" s="6">
        <f t="shared" si="4"/>
        <v>1</v>
      </c>
      <c r="O27" s="6">
        <f t="shared" si="4"/>
        <v>1</v>
      </c>
      <c r="P27" s="6">
        <f t="shared" si="4"/>
        <v>1</v>
      </c>
      <c r="Q27" s="6">
        <f t="shared" si="4"/>
        <v>1</v>
      </c>
      <c r="R27" s="8"/>
      <c r="U27" s="2"/>
    </row>
    <row r="28" spans="1:23">
      <c r="B28" t="s">
        <v>52</v>
      </c>
      <c r="C28" t="s">
        <v>25</v>
      </c>
      <c r="D28" s="7"/>
      <c r="E28" s="7">
        <f>E27*E24</f>
        <v>0</v>
      </c>
      <c r="F28" s="7">
        <f t="shared" ref="F28:Q28" si="5">F27*F24</f>
        <v>0</v>
      </c>
      <c r="G28" s="7">
        <f t="shared" si="5"/>
        <v>0</v>
      </c>
      <c r="H28" s="7">
        <f t="shared" si="5"/>
        <v>0</v>
      </c>
      <c r="I28" s="7">
        <f t="shared" si="5"/>
        <v>0</v>
      </c>
      <c r="J28" s="7">
        <f t="shared" si="5"/>
        <v>0</v>
      </c>
      <c r="K28" s="7">
        <f t="shared" si="5"/>
        <v>537</v>
      </c>
      <c r="L28" s="7">
        <f t="shared" si="5"/>
        <v>140</v>
      </c>
      <c r="M28" s="7">
        <f t="shared" si="5"/>
        <v>103</v>
      </c>
      <c r="N28" s="7">
        <f t="shared" si="5"/>
        <v>0</v>
      </c>
      <c r="O28" s="7">
        <f t="shared" si="5"/>
        <v>25</v>
      </c>
      <c r="P28" s="7">
        <f t="shared" si="5"/>
        <v>10</v>
      </c>
      <c r="Q28" s="7">
        <f t="shared" si="5"/>
        <v>8</v>
      </c>
      <c r="R28" s="8"/>
      <c r="U28" s="3"/>
    </row>
    <row r="29" spans="1:23">
      <c r="B29" t="s">
        <v>53</v>
      </c>
      <c r="C29" t="s">
        <v>37</v>
      </c>
      <c r="D29" s="7"/>
      <c r="E29" s="7">
        <f t="shared" ref="E29:R29" si="6">E9*$D$6*$D$7*E28</f>
        <v>0</v>
      </c>
      <c r="F29" s="7">
        <f t="shared" si="6"/>
        <v>0</v>
      </c>
      <c r="G29" s="7">
        <f t="shared" si="6"/>
        <v>0</v>
      </c>
      <c r="H29" s="7">
        <f t="shared" si="6"/>
        <v>0</v>
      </c>
      <c r="I29" s="7">
        <f t="shared" si="6"/>
        <v>0</v>
      </c>
      <c r="J29" s="7">
        <f t="shared" si="6"/>
        <v>0</v>
      </c>
      <c r="K29" s="7">
        <f t="shared" si="6"/>
        <v>70561800</v>
      </c>
      <c r="L29" s="7">
        <f t="shared" si="6"/>
        <v>30660000</v>
      </c>
      <c r="M29" s="7">
        <f t="shared" si="6"/>
        <v>33835500</v>
      </c>
      <c r="N29" s="7">
        <f t="shared" si="6"/>
        <v>0</v>
      </c>
      <c r="O29" s="7">
        <f t="shared" si="6"/>
        <v>24090000</v>
      </c>
      <c r="P29" s="7">
        <f t="shared" si="6"/>
        <v>17520000</v>
      </c>
      <c r="Q29" s="7">
        <f t="shared" si="6"/>
        <v>21024000</v>
      </c>
      <c r="R29" s="7">
        <f t="shared" si="6"/>
        <v>0</v>
      </c>
      <c r="U29" s="3"/>
    </row>
    <row r="30" spans="1:23">
      <c r="B30" t="s">
        <v>54</v>
      </c>
      <c r="C30" t="s">
        <v>25</v>
      </c>
      <c r="D30" s="7"/>
      <c r="E30" s="7">
        <f>IF(E23,E15+F28-E28,E15)</f>
        <v>29896095.14775414</v>
      </c>
      <c r="F30" s="7">
        <f>IF(F23,F15+G28-F28,F15)</f>
        <v>876682.37422512774</v>
      </c>
      <c r="G30" s="7">
        <f>IF(G23,G15+H28-G28,G15)</f>
        <v>657511.78066884575</v>
      </c>
      <c r="H30" s="7">
        <f>IF(H23,H15+I28-H28,H15)</f>
        <v>328755.89033442287</v>
      </c>
      <c r="I30" s="7">
        <f>IF(I23,I15+J28-I28,I15)</f>
        <v>328755.89033442287</v>
      </c>
      <c r="J30" s="7">
        <f>J15+K28-J28</f>
        <v>86720.764154001488</v>
      </c>
      <c r="K30" s="7">
        <f>IF(K23,K15+L28-K28,K15)</f>
        <v>64240.823115501116</v>
      </c>
      <c r="L30" s="7">
        <f>IF(L23,L15+M28-L28,L15)</f>
        <v>32281.911557750558</v>
      </c>
      <c r="M30" s="7">
        <f>IF(M23,M15+N28-M28,M15)</f>
        <v>32215.911557750558</v>
      </c>
      <c r="N30" s="7">
        <f>N15+O28-N28</f>
        <v>8743.4797439077229</v>
      </c>
      <c r="O30" s="7">
        <f>IF(O23,O15+P28-O28,O15)</f>
        <v>6523.8598079307922</v>
      </c>
      <c r="P30" s="7">
        <f>IF(P23,P15+Q28-P28,P15)</f>
        <v>3267.4299039653961</v>
      </c>
      <c r="Q30" s="7">
        <f>IF(Q23,Q15+R28-Q28,Q15)</f>
        <v>3261.4299039653961</v>
      </c>
      <c r="R30" s="7">
        <f>IF(R23,R15+S28-R28,R15)</f>
        <v>25951.451925750393</v>
      </c>
      <c r="U30" s="3"/>
      <c r="V30" s="4"/>
    </row>
    <row r="31" spans="1:23">
      <c r="B31" t="s">
        <v>55</v>
      </c>
      <c r="C31" t="s">
        <v>37</v>
      </c>
      <c r="D31" s="7"/>
      <c r="E31" s="7">
        <f>IF(E23,E16+F29-E29,E16)</f>
        <v>94568386742.354111</v>
      </c>
      <c r="F31" s="7">
        <f>IF(F23,F16+G29-F29,F16)</f>
        <v>2981851739.1485</v>
      </c>
      <c r="G31" s="7">
        <f>IF(G23,G16+H29-G29,G16)</f>
        <v>5488274014.5344</v>
      </c>
      <c r="H31" s="7">
        <f>IF(H23,H16+I29-H29,H16)</f>
        <v>5805153792.9811001</v>
      </c>
      <c r="I31" s="7">
        <f>IF(I23,I16+J29-I29,I16)</f>
        <v>16171488563.976603</v>
      </c>
      <c r="J31" s="7">
        <f>J16+K29-J29</f>
        <v>7171759247.0318003</v>
      </c>
      <c r="K31" s="7">
        <f>IF(K23,K16+L29-K29,K16)</f>
        <v>10535684365.6283</v>
      </c>
      <c r="L31" s="7">
        <f>IF(L23,L16+M29-L29,L16)</f>
        <v>6609046417.4103985</v>
      </c>
      <c r="M31" s="7">
        <f>IF(M23,M16+N29-M29,M16)</f>
        <v>17503628637.317398</v>
      </c>
      <c r="N31" s="7">
        <f>N16+O29-N29</f>
        <v>3969333549.9962993</v>
      </c>
      <c r="O31" s="7">
        <f>IF(O23,O16+P29-O29,O16)</f>
        <v>10880916568.385801</v>
      </c>
      <c r="P31" s="7">
        <f>IF(P23,P16+Q29-P29,P16)</f>
        <v>8619353098.647398</v>
      </c>
      <c r="Q31" s="7">
        <f>IF(Q23,Q16+R29-Q29,Q16)</f>
        <v>24555966667.197701</v>
      </c>
      <c r="R31" s="7">
        <f>IF(R23,R16+S29-R29,R16)</f>
        <v>2414306494.7499938</v>
      </c>
      <c r="U31" s="3"/>
    </row>
    <row r="32" spans="1:23">
      <c r="D32" s="7"/>
      <c r="E32" s="7"/>
      <c r="F32" s="7"/>
      <c r="G32" s="7"/>
      <c r="H32" s="7"/>
      <c r="I32" s="7"/>
      <c r="J32" s="7"/>
      <c r="K32" s="7"/>
      <c r="L32" s="7"/>
      <c r="M32" s="7"/>
      <c r="N32" s="7"/>
      <c r="O32" s="7"/>
      <c r="P32" s="7"/>
      <c r="Q32" s="7"/>
      <c r="R32" s="7"/>
      <c r="U32" s="3"/>
    </row>
    <row r="33" spans="1:21">
      <c r="A33" t="s">
        <v>56</v>
      </c>
      <c r="D33" s="7"/>
      <c r="E33" s="7"/>
      <c r="F33" s="7"/>
      <c r="G33" s="7"/>
      <c r="H33" s="7"/>
      <c r="I33" s="7"/>
      <c r="J33" s="7"/>
      <c r="K33" s="7"/>
      <c r="L33" s="7"/>
      <c r="M33" s="7"/>
      <c r="N33" s="7"/>
      <c r="O33" s="7"/>
      <c r="P33" s="7"/>
      <c r="Q33" s="7"/>
      <c r="R33" s="7"/>
    </row>
    <row r="34" spans="1:21">
      <c r="B34" t="s">
        <v>57</v>
      </c>
      <c r="C34" t="s">
        <v>22</v>
      </c>
      <c r="D34" s="7"/>
      <c r="E34" s="6">
        <f t="shared" ref="E34:R34" si="7">E31/(SUM($E$31:$R$31))</f>
        <v>0.43524713611362115</v>
      </c>
      <c r="F34" s="6">
        <f t="shared" si="7"/>
        <v>1.3723850797155913E-2</v>
      </c>
      <c r="G34" s="6">
        <f t="shared" si="7"/>
        <v>2.5259556912405886E-2</v>
      </c>
      <c r="H34" s="6">
        <f t="shared" si="7"/>
        <v>2.6717983145656567E-2</v>
      </c>
      <c r="I34" s="6">
        <f t="shared" si="7"/>
        <v>7.4428615382233596E-2</v>
      </c>
      <c r="J34" s="6">
        <f t="shared" si="7"/>
        <v>3.3007728911261615E-2</v>
      </c>
      <c r="K34" s="6">
        <f t="shared" si="7"/>
        <v>4.8490056826601416E-2</v>
      </c>
      <c r="L34" s="6">
        <f t="shared" si="7"/>
        <v>3.0417866104207766E-2</v>
      </c>
      <c r="M34" s="6">
        <f t="shared" si="7"/>
        <v>8.0559735641305238E-2</v>
      </c>
      <c r="N34" s="6">
        <f t="shared" si="7"/>
        <v>1.8268695485125032E-2</v>
      </c>
      <c r="O34" s="6">
        <f t="shared" si="7"/>
        <v>5.0078973934321334E-2</v>
      </c>
      <c r="P34" s="6">
        <f t="shared" si="7"/>
        <v>3.9670220467641217E-2</v>
      </c>
      <c r="Q34" s="6">
        <f t="shared" si="7"/>
        <v>0.11301783327993023</v>
      </c>
      <c r="R34" s="6">
        <f t="shared" si="7"/>
        <v>1.1111746998532884E-2</v>
      </c>
      <c r="S34" s="2"/>
      <c r="T34" s="2"/>
      <c r="U34" s="2"/>
    </row>
    <row r="35" spans="1:21">
      <c r="B35" t="s">
        <v>58</v>
      </c>
      <c r="C35" t="s">
        <v>32</v>
      </c>
      <c r="D35" s="7"/>
      <c r="E35" s="7">
        <f>$D$14*E34</f>
        <v>2401668625.3400059</v>
      </c>
      <c r="F35" s="7">
        <f t="shared" ref="F35:R35" si="8">$D$14*F34</f>
        <v>75727418.157606319</v>
      </c>
      <c r="G35" s="7">
        <f t="shared" si="8"/>
        <v>139380780.00512996</v>
      </c>
      <c r="H35" s="7">
        <f t="shared" si="8"/>
        <v>147428291.94983026</v>
      </c>
      <c r="I35" s="7">
        <f t="shared" si="8"/>
        <v>410692812.33442873</v>
      </c>
      <c r="J35" s="7">
        <f t="shared" si="8"/>
        <v>182134746.77340758</v>
      </c>
      <c r="K35" s="7">
        <f t="shared" si="8"/>
        <v>267565340.37481064</v>
      </c>
      <c r="L35" s="7">
        <f t="shared" si="8"/>
        <v>167844032.9891071</v>
      </c>
      <c r="M35" s="7">
        <f t="shared" si="8"/>
        <v>444523980.75033051</v>
      </c>
      <c r="N35" s="7">
        <f t="shared" si="8"/>
        <v>100805609.34710379</v>
      </c>
      <c r="O35" s="7">
        <f t="shared" si="8"/>
        <v>276332893.44810814</v>
      </c>
      <c r="P35" s="7">
        <f t="shared" si="8"/>
        <v>218897991.39903679</v>
      </c>
      <c r="Q35" s="7">
        <f t="shared" si="8"/>
        <v>623625893.82198465</v>
      </c>
      <c r="R35" s="7">
        <f t="shared" si="8"/>
        <v>61313979.862984881</v>
      </c>
    </row>
    <row r="36" spans="1:21">
      <c r="B36" t="s">
        <v>59</v>
      </c>
      <c r="C36" t="s">
        <v>42</v>
      </c>
      <c r="D36" s="7"/>
      <c r="E36" s="7">
        <f t="shared" ref="E36:Q36" si="9">E35/E30</f>
        <v>80.333856761906389</v>
      </c>
      <c r="F36" s="7">
        <f t="shared" si="9"/>
        <v>86.379537656998551</v>
      </c>
      <c r="G36" s="7">
        <f t="shared" si="9"/>
        <v>211.98217903160091</v>
      </c>
      <c r="H36" s="7">
        <f t="shared" si="9"/>
        <v>448.44304325577451</v>
      </c>
      <c r="I36" s="7">
        <f t="shared" si="9"/>
        <v>1249.2333199464701</v>
      </c>
      <c r="J36" s="7">
        <f t="shared" si="9"/>
        <v>2100.2437945538268</v>
      </c>
      <c r="K36" s="7">
        <f t="shared" si="9"/>
        <v>4165.0359911133819</v>
      </c>
      <c r="L36" s="7">
        <f t="shared" si="9"/>
        <v>5199.3213812274835</v>
      </c>
      <c r="M36" s="7">
        <f t="shared" si="9"/>
        <v>13798.274183658359</v>
      </c>
      <c r="N36" s="7">
        <f t="shared" si="9"/>
        <v>11529.23233079405</v>
      </c>
      <c r="O36" s="7">
        <f t="shared" si="9"/>
        <v>42357.270325181024</v>
      </c>
      <c r="P36" s="7">
        <f t="shared" si="9"/>
        <v>66993.93646773549</v>
      </c>
      <c r="Q36" s="7">
        <f t="shared" si="9"/>
        <v>191212.41669604846</v>
      </c>
      <c r="R36" s="8"/>
    </row>
    <row r="37" spans="1:21">
      <c r="B37" t="s">
        <v>59</v>
      </c>
      <c r="C37" t="s">
        <v>43</v>
      </c>
      <c r="D37" s="7"/>
      <c r="E37" s="7">
        <f>E36*100/$D$5</f>
        <v>22.009275825179834</v>
      </c>
      <c r="F37" s="7">
        <f t="shared" ref="F37:Q37" si="10">F36*100/$D$5</f>
        <v>23.665626755342068</v>
      </c>
      <c r="G37" s="7">
        <f t="shared" si="10"/>
        <v>58.077309323726276</v>
      </c>
      <c r="H37" s="7">
        <f t="shared" si="10"/>
        <v>122.86110774130809</v>
      </c>
      <c r="I37" s="7">
        <f t="shared" si="10"/>
        <v>342.25570409492332</v>
      </c>
      <c r="J37" s="7">
        <f t="shared" si="10"/>
        <v>575.40925878187034</v>
      </c>
      <c r="K37" s="7">
        <f t="shared" si="10"/>
        <v>1141.1057509899676</v>
      </c>
      <c r="L37" s="7">
        <f t="shared" si="10"/>
        <v>1424.471611295201</v>
      </c>
      <c r="M37" s="7">
        <f t="shared" si="10"/>
        <v>3780.349091413249</v>
      </c>
      <c r="N37" s="7">
        <f t="shared" si="10"/>
        <v>3158.6937892586438</v>
      </c>
      <c r="O37" s="7">
        <f t="shared" si="10"/>
        <v>11604.731595940008</v>
      </c>
      <c r="P37" s="7">
        <f t="shared" si="10"/>
        <v>18354.50314184534</v>
      </c>
      <c r="Q37" s="7">
        <f t="shared" si="10"/>
        <v>52386.963478369442</v>
      </c>
      <c r="R37" s="8"/>
    </row>
    <row r="38" spans="1:21">
      <c r="B38" t="s">
        <v>60</v>
      </c>
      <c r="C38" t="s">
        <v>43</v>
      </c>
      <c r="D38" s="7"/>
      <c r="E38" s="7">
        <f>E37-E20</f>
        <v>0</v>
      </c>
      <c r="F38" s="7">
        <f t="shared" ref="F38:Q38" si="11">F37-F20</f>
        <v>0</v>
      </c>
      <c r="G38" s="7">
        <f t="shared" si="11"/>
        <v>0</v>
      </c>
      <c r="H38" s="7">
        <f t="shared" si="11"/>
        <v>0</v>
      </c>
      <c r="I38" s="7">
        <f t="shared" si="11"/>
        <v>0</v>
      </c>
      <c r="J38" s="7">
        <f>J37-J20</f>
        <v>2.1113340851534304</v>
      </c>
      <c r="K38" s="7">
        <f t="shared" si="11"/>
        <v>2.7134077398870886</v>
      </c>
      <c r="L38" s="7">
        <f t="shared" si="11"/>
        <v>2.3144362500272564</v>
      </c>
      <c r="M38" s="7">
        <f t="shared" si="11"/>
        <v>4.7635907567187132</v>
      </c>
      <c r="N38" s="7">
        <f t="shared" si="11"/>
        <v>10.167706653024197</v>
      </c>
      <c r="O38" s="7">
        <f t="shared" si="11"/>
        <v>19.630025683098211</v>
      </c>
      <c r="P38" s="7">
        <f t="shared" si="11"/>
        <v>18.684990450761688</v>
      </c>
      <c r="Q38" s="7">
        <f t="shared" si="11"/>
        <v>83.443950270404457</v>
      </c>
      <c r="R38" s="7"/>
    </row>
    <row r="39" spans="1:21">
      <c r="B39" t="s">
        <v>61</v>
      </c>
      <c r="C39" t="s">
        <v>32</v>
      </c>
      <c r="D39" s="7"/>
      <c r="E39" s="7">
        <f t="shared" ref="E39:Q39" si="12">(E30*E20*365/100)-E35</f>
        <v>0</v>
      </c>
      <c r="F39" s="7">
        <f t="shared" si="12"/>
        <v>0</v>
      </c>
      <c r="G39" s="7">
        <f t="shared" si="12"/>
        <v>0</v>
      </c>
      <c r="H39" s="7">
        <f t="shared" si="12"/>
        <v>0</v>
      </c>
      <c r="I39" s="7">
        <f t="shared" si="12"/>
        <v>0</v>
      </c>
      <c r="J39" s="7">
        <f t="shared" si="12"/>
        <v>-668302.24415850639</v>
      </c>
      <c r="K39" s="7">
        <f t="shared" si="12"/>
        <v>-636237.14530289173</v>
      </c>
      <c r="L39" s="7">
        <f t="shared" si="12"/>
        <v>-272707.6561024487</v>
      </c>
      <c r="M39" s="7">
        <f t="shared" si="12"/>
        <v>-560141.47758257389</v>
      </c>
      <c r="N39" s="7">
        <f t="shared" si="12"/>
        <v>-324489.15064388514</v>
      </c>
      <c r="O39" s="7">
        <f t="shared" si="12"/>
        <v>-467431.90487653017</v>
      </c>
      <c r="P39" s="7">
        <f t="shared" si="12"/>
        <v>-222839.42242252827</v>
      </c>
      <c r="Q39" s="7">
        <f t="shared" si="12"/>
        <v>-993335.0707167387</v>
      </c>
      <c r="R39" s="7">
        <f>R35-R18</f>
        <v>0</v>
      </c>
      <c r="S39" s="1" t="s">
        <v>62</v>
      </c>
      <c r="T39" s="3"/>
    </row>
    <row r="40" spans="1:21">
      <c r="B40" t="s">
        <v>63</v>
      </c>
      <c r="C40" t="s">
        <v>32</v>
      </c>
      <c r="D40" s="7">
        <f>SUM(E39:R39)</f>
        <v>-4145484.071806103</v>
      </c>
      <c r="E40" s="7"/>
      <c r="F40" s="7"/>
      <c r="G40" s="7"/>
      <c r="H40" s="7"/>
      <c r="I40" s="7"/>
      <c r="J40" s="7"/>
      <c r="K40" s="7"/>
      <c r="L40" s="7"/>
      <c r="M40" s="7"/>
      <c r="N40" s="7"/>
      <c r="O40" s="7"/>
      <c r="P40" s="7"/>
      <c r="Q40" s="7"/>
      <c r="R40" s="7"/>
      <c r="S40" s="1" t="s">
        <v>62</v>
      </c>
    </row>
  </sheetData>
  <conditionalFormatting sqref="E37:Q37">
    <cfRule type="cellIs" dxfId="0" priority="1" operator="greaterThan">
      <formula>E$20</formula>
    </cfRule>
  </conditionalFormatting>
  <pageMargins left="0.7" right="0.7" top="0.75" bottom="0.75" header="0.3" footer="0.3"/>
  <headerFooter>
    <oddHeader>&amp;C&amp;"Aptos"&amp;10&amp;K000000 OFFICIAL - OFGEM USE ONLY&amp;1#_x000D_</oddHeader>
    <oddFooter>&amp;C_x000D_&amp;1#&amp;"Aptos"&amp;10&amp;K000000 OFFICIAL - OFGEM USE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6" ma:contentTypeDescription="Create a new document." ma:contentTypeScope="" ma:versionID="7647c6595f224e3bd9e63834e1bb6261">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0e1e0c35e55ed21418a3626af8608a3f"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66eba0d-a2b9-4833-9603-ab5d8f45883c" xsi:nil="true"/>
    <lcf76f155ced4ddcb4097134ff3c332f xmlns="3ffacce4-957f-4f0a-910f-9efe2ecf512c">
      <Terms xmlns="http://schemas.microsoft.com/office/infopath/2007/PartnerControls"/>
    </lcf76f155ced4ddcb4097134ff3c332f>
    <PublicationRequestID xmlns="3ffacce4-957f-4f0a-910f-9efe2ecf512c">3793</PublicationRequestID>
    <DocumentTitle xmlns="3ffacce4-957f-4f0a-910f-9efe2ecf512c">DCP 412 Revised Impact Assessment</DocumentTitle>
    <DocumentRank xmlns="3ffacce4-957f-4f0a-910f-9efe2ecf512c">Subsidiary</DocumentRank>
  </documentManagement>
</p:properties>
</file>

<file path=customXml/itemProps1.xml><?xml version="1.0" encoding="utf-8"?>
<ds:datastoreItem xmlns:ds="http://schemas.openxmlformats.org/officeDocument/2006/customXml" ds:itemID="{EA7683C5-E416-429D-8AB3-A27342D0CEC8}"/>
</file>

<file path=customXml/itemProps2.xml><?xml version="1.0" encoding="utf-8"?>
<ds:datastoreItem xmlns:ds="http://schemas.openxmlformats.org/officeDocument/2006/customXml" ds:itemID="{2979406C-4266-46A2-9CF0-EFB9518D61BC}"/>
</file>

<file path=customXml/itemProps3.xml><?xml version="1.0" encoding="utf-8"?>
<ds:datastoreItem xmlns:ds="http://schemas.openxmlformats.org/officeDocument/2006/customXml" ds:itemID="{CA847263-EA20-4D69-93C1-BF053A861D8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Holderness</dc:creator>
  <cp:keywords/>
  <dc:description/>
  <cp:lastModifiedBy/>
  <cp:revision/>
  <dcterms:created xsi:type="dcterms:W3CDTF">2026-07-16T08:54:31Z</dcterms:created>
  <dcterms:modified xsi:type="dcterms:W3CDTF">2026-10-15T12:48:00Z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9fc2afb-403a-4b65-846c-b297f9e8e2ca_Enabled">
    <vt:lpwstr>true</vt:lpwstr>
  </property>
  <property fmtid="{D5CDD505-2E9C-101B-9397-08002B2CF9AE}" pid="3" name="MSIP_Label_b9fc2afb-403a-4b65-846c-b297f9e8e2ca_SetDate">
    <vt:lpwstr>2026-07-16T17:50:01Z</vt:lpwstr>
  </property>
  <property fmtid="{D5CDD505-2E9C-101B-9397-08002B2CF9AE}" pid="4" name="MSIP_Label_b9fc2afb-403a-4b65-846c-b297f9e8e2ca_Method">
    <vt:lpwstr>Privileged</vt:lpwstr>
  </property>
  <property fmtid="{D5CDD505-2E9C-101B-9397-08002B2CF9AE}" pid="5" name="MSIP_Label_b9fc2afb-403a-4b65-846c-b297f9e8e2ca_Name">
    <vt:lpwstr>OFFICIAL - [OFGEM] USE ONLY</vt:lpwstr>
  </property>
  <property fmtid="{D5CDD505-2E9C-101B-9397-08002B2CF9AE}" pid="6" name="MSIP_Label_b9fc2afb-403a-4b65-846c-b297f9e8e2ca_SiteId">
    <vt:lpwstr>185562ad-39bc-4840-8e40-be6216340c52</vt:lpwstr>
  </property>
  <property fmtid="{D5CDD505-2E9C-101B-9397-08002B2CF9AE}" pid="7" name="MSIP_Label_b9fc2afb-403a-4b65-846c-b297f9e8e2ca_ActionId">
    <vt:lpwstr>f9d096ac-b5df-4f86-9361-11e077591e21</vt:lpwstr>
  </property>
  <property fmtid="{D5CDD505-2E9C-101B-9397-08002B2CF9AE}" pid="8" name="MSIP_Label_b9fc2afb-403a-4b65-846c-b297f9e8e2ca_ContentBits">
    <vt:lpwstr>3</vt:lpwstr>
  </property>
  <property fmtid="{D5CDD505-2E9C-101B-9397-08002B2CF9AE}" pid="9" name="MSIP_Label_b9fc2afb-403a-4b65-846c-b297f9e8e2ca_Tag">
    <vt:lpwstr>10, 0, 1, 1</vt:lpwstr>
  </property>
  <property fmtid="{D5CDD505-2E9C-101B-9397-08002B2CF9AE}" pid="10" name="ContentTypeId">
    <vt:lpwstr>0x010100D7C6947C0F765F428416B2828D309B65</vt:lpwstr>
  </property>
  <property fmtid="{D5CDD505-2E9C-101B-9397-08002B2CF9AE}" pid="11" name="MediaServiceImageTags">
    <vt:lpwstr/>
  </property>
</Properties>
</file>